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zps99632\Desktop\鮮食\★食研所每日\"/>
    </mc:Choice>
  </mc:AlternateContent>
  <xr:revisionPtr revIDLastSave="0" documentId="8_{90B3E121-D795-4D31-9668-132321F0A04A}" xr6:coauthVersionLast="47" xr6:coauthVersionMax="47" xr10:uidLastSave="{00000000-0000-0000-0000-000000000000}"/>
  <bookViews>
    <workbookView xWindow="-120" yWindow="-120" windowWidth="29040" windowHeight="15720" tabRatio="881" xr2:uid="{437CE4EC-B57C-470A-8EC0-2D8CCD8640D2}"/>
  </bookViews>
  <sheets>
    <sheet name="0531" sheetId="562" r:id="rId1"/>
    <sheet name="0531(18度C)" sheetId="563" r:id="rId2"/>
    <sheet name="0531(4度C)" sheetId="564" r:id="rId3"/>
    <sheet name="0530" sheetId="559" r:id="rId4"/>
    <sheet name="0530(18度C)" sheetId="560" r:id="rId5"/>
    <sheet name="0530(4度C)" sheetId="561" r:id="rId6"/>
    <sheet name="0529" sheetId="556" r:id="rId7"/>
    <sheet name="0529(18度C)" sheetId="557" r:id="rId8"/>
    <sheet name="0529(4度C)" sheetId="558" r:id="rId9"/>
    <sheet name="0528" sheetId="553" r:id="rId10"/>
    <sheet name="0528(18度C)" sheetId="554" r:id="rId11"/>
    <sheet name="0528(4度C)" sheetId="555" r:id="rId12"/>
    <sheet name="0527" sheetId="550" r:id="rId13"/>
    <sheet name="0527(18度C)" sheetId="551" r:id="rId14"/>
    <sheet name="0527(4度C)" sheetId="552" r:id="rId15"/>
    <sheet name="0526" sheetId="547" r:id="rId16"/>
    <sheet name="0526(18度C)" sheetId="548" r:id="rId17"/>
    <sheet name="0526(4度C)" sheetId="549" r:id="rId18"/>
    <sheet name="0525" sheetId="544" r:id="rId19"/>
    <sheet name="0525(18度C)" sheetId="545" r:id="rId20"/>
    <sheet name="0525(4度C)" sheetId="546" r:id="rId21"/>
    <sheet name="0524" sheetId="541" r:id="rId22"/>
    <sheet name="0524(18度C)" sheetId="542" r:id="rId23"/>
    <sheet name="0524(4度C)" sheetId="543" r:id="rId24"/>
    <sheet name="0523" sheetId="538" r:id="rId25"/>
    <sheet name="0523(18度C)" sheetId="539" r:id="rId26"/>
    <sheet name="0523(4度C)" sheetId="540" r:id="rId27"/>
    <sheet name="0522" sheetId="535" r:id="rId28"/>
    <sheet name="0522(18度C)" sheetId="536" r:id="rId29"/>
    <sheet name="0522(4度C)" sheetId="537" r:id="rId30"/>
    <sheet name="0521" sheetId="532" r:id="rId31"/>
    <sheet name="0521(18度C)" sheetId="533" r:id="rId32"/>
    <sheet name="0521(4度C)" sheetId="534" r:id="rId33"/>
    <sheet name="0520" sheetId="529" r:id="rId34"/>
    <sheet name="0520(18度C)" sheetId="530" r:id="rId35"/>
    <sheet name="0520(4度C)" sheetId="531" r:id="rId36"/>
    <sheet name="0519" sheetId="526" r:id="rId37"/>
    <sheet name="0519(18度C)" sheetId="527" r:id="rId38"/>
    <sheet name="0519(4度C)" sheetId="528" r:id="rId39"/>
    <sheet name="0518" sheetId="523" r:id="rId40"/>
    <sheet name="0518(18度C)" sheetId="524" r:id="rId41"/>
    <sheet name="0518(4度C)" sheetId="525" r:id="rId42"/>
    <sheet name="0517" sheetId="520" r:id="rId43"/>
    <sheet name="0517(18度C)" sheetId="521" r:id="rId44"/>
    <sheet name="0517(4度C)" sheetId="522" r:id="rId45"/>
    <sheet name="0516" sheetId="517" r:id="rId46"/>
    <sheet name="0516(18度C)" sheetId="518" r:id="rId47"/>
    <sheet name="0516(4度C)" sheetId="519" r:id="rId48"/>
    <sheet name="0515" sheetId="514" r:id="rId49"/>
    <sheet name="0515(18度C)" sheetId="515" r:id="rId50"/>
    <sheet name="0515(4度C)" sheetId="516" r:id="rId51"/>
    <sheet name="0514" sheetId="511" r:id="rId52"/>
    <sheet name="0514(18度C)" sheetId="512" r:id="rId53"/>
    <sheet name="0514(4度C)" sheetId="513" r:id="rId54"/>
    <sheet name="0513" sheetId="508" r:id="rId55"/>
    <sheet name="0513(18度C)" sheetId="509" r:id="rId56"/>
    <sheet name="0513(4度C)" sheetId="510" r:id="rId57"/>
    <sheet name="0512" sheetId="505" r:id="rId58"/>
    <sheet name="0512(18度C)" sheetId="506" r:id="rId59"/>
    <sheet name="0512(4度C)" sheetId="507" r:id="rId60"/>
    <sheet name="0511" sheetId="502" r:id="rId61"/>
    <sheet name="0511(18度C)" sheetId="503" r:id="rId62"/>
    <sheet name="0511(4度C)" sheetId="504" r:id="rId63"/>
    <sheet name="0510" sheetId="499" r:id="rId64"/>
    <sheet name="0510(18度C)" sheetId="500" r:id="rId65"/>
    <sheet name="0510(4度C)" sheetId="501" r:id="rId66"/>
    <sheet name="0509" sheetId="496" r:id="rId67"/>
    <sheet name="0509(18度C)" sheetId="497" r:id="rId68"/>
    <sheet name="0509(4度C)" sheetId="498" r:id="rId69"/>
    <sheet name="0508" sheetId="493" r:id="rId70"/>
    <sheet name="0508(18度C)" sheetId="494" r:id="rId71"/>
    <sheet name="0508(4度C)" sheetId="495" r:id="rId72"/>
    <sheet name="0507" sheetId="490" r:id="rId73"/>
    <sheet name="0507(18度C)" sheetId="491" r:id="rId74"/>
    <sheet name="0507(4度C)" sheetId="492" r:id="rId75"/>
    <sheet name="0506" sheetId="487" r:id="rId76"/>
    <sheet name="0506(18度C)" sheetId="488" r:id="rId77"/>
    <sheet name="0506(4度C)" sheetId="489" r:id="rId78"/>
    <sheet name="0505" sheetId="484" r:id="rId79"/>
    <sheet name="0505(18度C)" sheetId="485" r:id="rId80"/>
    <sheet name="0505(4度C)" sheetId="486" r:id="rId81"/>
    <sheet name="0504" sheetId="481" r:id="rId82"/>
    <sheet name="0504(18度C)" sheetId="482" r:id="rId83"/>
    <sheet name="0504(4度C)" sheetId="483" r:id="rId84"/>
    <sheet name="0503" sheetId="478" r:id="rId85"/>
    <sheet name="0503(18度C)" sheetId="479" r:id="rId86"/>
    <sheet name="0503(4度C)" sheetId="480" r:id="rId87"/>
    <sheet name="0502" sheetId="475" r:id="rId88"/>
    <sheet name="0502(18度C)" sheetId="476" r:id="rId89"/>
    <sheet name="0502(4度C)" sheetId="477" r:id="rId90"/>
    <sheet name="0501" sheetId="472" r:id="rId91"/>
    <sheet name="0501(18度C)" sheetId="473" r:id="rId92"/>
    <sheet name="0501(4度C)" sheetId="474" r:id="rId93"/>
  </sheets>
  <definedNames>
    <definedName name="_xlnm._FilterDatabase" localSheetId="91" hidden="1">'0501(18度C)'!$A$4:$AC$157</definedName>
    <definedName name="_xlnm._FilterDatabase" localSheetId="92" hidden="1">'0501(4度C)'!$A$4:$AG$123</definedName>
    <definedName name="_xlnm._FilterDatabase" localSheetId="88" hidden="1">'0502(18度C)'!$A$4:$AC$157</definedName>
    <definedName name="_xlnm._FilterDatabase" localSheetId="89" hidden="1">'0502(4度C)'!$A$4:$AG$123</definedName>
    <definedName name="_xlnm._FilterDatabase" localSheetId="85" hidden="1">'0503(18度C)'!$A$4:$AC$157</definedName>
    <definedName name="_xlnm._FilterDatabase" localSheetId="86" hidden="1">'0503(4度C)'!$A$4:$AG$140</definedName>
    <definedName name="_xlnm._FilterDatabase" localSheetId="82" hidden="1">'0504(18度C)'!$A$4:$AC$157</definedName>
    <definedName name="_xlnm._FilterDatabase" localSheetId="83" hidden="1">'0504(4度C)'!$A$4:$AG$140</definedName>
    <definedName name="_xlnm._FilterDatabase" localSheetId="79" hidden="1">'0505(18度C)'!$A$4:$AC$157</definedName>
    <definedName name="_xlnm._FilterDatabase" localSheetId="80" hidden="1">'0505(4度C)'!$A$4:$AG$140</definedName>
    <definedName name="_xlnm._FilterDatabase" localSheetId="76" hidden="1">'0506(18度C)'!$A$4:$AC$157</definedName>
    <definedName name="_xlnm._FilterDatabase" localSheetId="77" hidden="1">'0506(4度C)'!$A$4:$AG$140</definedName>
    <definedName name="_xlnm._FilterDatabase" localSheetId="73" hidden="1">'0507(18度C)'!$A$4:$AC$157</definedName>
    <definedName name="_xlnm._FilterDatabase" localSheetId="74" hidden="1">'0507(4度C)'!$A$4:$AG$140</definedName>
    <definedName name="_xlnm._FilterDatabase" localSheetId="70" hidden="1">'0508(18度C)'!$A$4:$AC$157</definedName>
    <definedName name="_xlnm._FilterDatabase" localSheetId="71" hidden="1">'0508(4度C)'!$A$4:$AG$140</definedName>
    <definedName name="_xlnm._FilterDatabase" localSheetId="67" hidden="1">'0509(18度C)'!$A$4:$AC$157</definedName>
    <definedName name="_xlnm._FilterDatabase" localSheetId="68" hidden="1">'0509(4度C)'!$A$4:$AG$123</definedName>
    <definedName name="_xlnm._FilterDatabase" localSheetId="64" hidden="1">'0510(18度C)'!$A$4:$AC$157</definedName>
    <definedName name="_xlnm._FilterDatabase" localSheetId="65" hidden="1">'0510(4度C)'!$A$4:$AG$123</definedName>
    <definedName name="_xlnm._FilterDatabase" localSheetId="61" hidden="1">'0511(18度C)'!$A$4:$AC$157</definedName>
    <definedName name="_xlnm._FilterDatabase" localSheetId="62" hidden="1">'0511(4度C)'!$A$4:$AG$140</definedName>
    <definedName name="_xlnm._FilterDatabase" localSheetId="58" hidden="1">'0512(18度C)'!$A$4:$AC$140</definedName>
    <definedName name="_xlnm._FilterDatabase" localSheetId="59" hidden="1">'0512(4度C)'!$A$4:$AG$157</definedName>
    <definedName name="_xlnm._FilterDatabase" localSheetId="55" hidden="1">'0513(18度C)'!$A$4:$AC$140</definedName>
    <definedName name="_xlnm._FilterDatabase" localSheetId="56" hidden="1">'0513(4度C)'!$A$4:$AG$157</definedName>
    <definedName name="_xlnm._FilterDatabase" localSheetId="52" hidden="1">'0514(18度C)'!$A$4:$AC$140</definedName>
    <definedName name="_xlnm._FilterDatabase" localSheetId="53" hidden="1">'0514(4度C)'!$A$4:$AG$140</definedName>
    <definedName name="_xlnm._FilterDatabase" localSheetId="49" hidden="1">'0515(18度C)'!$A$4:$AC$140</definedName>
    <definedName name="_xlnm._FilterDatabase" localSheetId="50" hidden="1">'0515(4度C)'!$A$4:$AG$140</definedName>
    <definedName name="_xlnm._FilterDatabase" localSheetId="46" hidden="1">'0516(18度C)'!$A$4:$AC$140</definedName>
    <definedName name="_xlnm._FilterDatabase" localSheetId="47" hidden="1">'0516(4度C)'!$A$4:$AG$140</definedName>
    <definedName name="_xlnm._FilterDatabase" localSheetId="43" hidden="1">'0517(18度C)'!$A$4:$AC$140</definedName>
    <definedName name="_xlnm._FilterDatabase" localSheetId="44" hidden="1">'0517(4度C)'!$A$4:$AG$140</definedName>
    <definedName name="_xlnm._FilterDatabase" localSheetId="40" hidden="1">'0518(18度C)'!$A$4:$AC$140</definedName>
    <definedName name="_xlnm._FilterDatabase" localSheetId="41" hidden="1">'0518(4度C)'!$A$4:$AG$140</definedName>
    <definedName name="_xlnm._FilterDatabase" localSheetId="37" hidden="1">'0519(18度C)'!$A$4:$AC$4</definedName>
    <definedName name="_xlnm._FilterDatabase" localSheetId="38" hidden="1">'0519(4度C)'!$A$4:$AG$140</definedName>
    <definedName name="_xlnm._FilterDatabase" localSheetId="34" hidden="1">'0520(18度C)'!$A$4:$AC$140</definedName>
    <definedName name="_xlnm._FilterDatabase" localSheetId="35" hidden="1">'0520(4度C)'!$A$4:$AG$140</definedName>
    <definedName name="_xlnm._FilterDatabase" localSheetId="31" hidden="1">'0521(18度C)'!$A$4:$AC$140</definedName>
    <definedName name="_xlnm._FilterDatabase" localSheetId="32" hidden="1">'0521(4度C)'!$A$4:$AG$140</definedName>
    <definedName name="_xlnm._FilterDatabase" localSheetId="28" hidden="1">'0522(18度C)'!$A$4:$AC$140</definedName>
    <definedName name="_xlnm._FilterDatabase" localSheetId="29" hidden="1">'0522(4度C)'!$A$4:$AG$140</definedName>
    <definedName name="_xlnm._FilterDatabase" localSheetId="25" hidden="1">'0523(18度C)'!$A$4:$AC$140</definedName>
    <definedName name="_xlnm._FilterDatabase" localSheetId="26" hidden="1">'0523(4度C)'!$A$4:$AG$140</definedName>
    <definedName name="_xlnm._FilterDatabase" localSheetId="22" hidden="1">'0524(18度C)'!$A$4:$AC$140</definedName>
    <definedName name="_xlnm._FilterDatabase" localSheetId="23" hidden="1">'0524(4度C)'!$A$4:$AG$140</definedName>
    <definedName name="_xlnm._FilterDatabase" localSheetId="19" hidden="1">'0525(18度C)'!$A$4:$AK$140</definedName>
    <definedName name="_xlnm._FilterDatabase" localSheetId="20" hidden="1">'0525(4度C)'!$A$4:$AO$140</definedName>
    <definedName name="_xlnm._FilterDatabase" localSheetId="16" hidden="1">'0526(18度C)'!$A$4:$AC$140</definedName>
    <definedName name="_xlnm._FilterDatabase" localSheetId="17" hidden="1">'0526(4度C)'!$A$4:$AG$140</definedName>
    <definedName name="_xlnm._FilterDatabase" localSheetId="13" hidden="1">'0527(18度C)'!$A$4:$AC$140</definedName>
    <definedName name="_xlnm._FilterDatabase" localSheetId="14" hidden="1">'0527(4度C)'!$A$4:$AG$140</definedName>
    <definedName name="_xlnm._FilterDatabase" localSheetId="10" hidden="1">'0528(18度C)'!$A$4:$AC$140</definedName>
    <definedName name="_xlnm._FilterDatabase" localSheetId="11" hidden="1">'0528(4度C)'!$A$4:$AG$140</definedName>
    <definedName name="_xlnm._FilterDatabase" localSheetId="7" hidden="1">'0529(18度C)'!$A$4:$AC$140</definedName>
    <definedName name="_xlnm._FilterDatabase" localSheetId="8" hidden="1">'0529(4度C)'!$A$4:$AG$140</definedName>
    <definedName name="_xlnm._FilterDatabase" localSheetId="4" hidden="1">'0530(18度C)'!$A$4:$AC$140</definedName>
    <definedName name="_xlnm._FilterDatabase" localSheetId="5" hidden="1">'0530(4度C)'!$A$4:$AG$140</definedName>
    <definedName name="_xlnm._FilterDatabase" localSheetId="1" hidden="1">'0531(18度C)'!$A$4:$AC$140</definedName>
    <definedName name="_xlnm._FilterDatabase" localSheetId="2" hidden="1">'0531(4度C)'!$A$4:$AG$140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40" i="546" l="1"/>
  <c r="AC123" i="546"/>
  <c r="AC106" i="546"/>
  <c r="AC89" i="546"/>
  <c r="AC72" i="546"/>
  <c r="AC55" i="546"/>
  <c r="AC38" i="546"/>
  <c r="AC21" i="546"/>
  <c r="AC2" i="546" s="1"/>
  <c r="AC140" i="543"/>
  <c r="AC123" i="543"/>
  <c r="AC106" i="543"/>
  <c r="AC89" i="543"/>
  <c r="AC2" i="543" s="1"/>
  <c r="AC72" i="543"/>
  <c r="AC55" i="543"/>
  <c r="AC38" i="543"/>
  <c r="AC21" i="543"/>
  <c r="AC140" i="540"/>
  <c r="AC123" i="540"/>
  <c r="AC106" i="540"/>
  <c r="AC89" i="540"/>
  <c r="AC72" i="540"/>
  <c r="AC55" i="540"/>
  <c r="AC38" i="540"/>
  <c r="AC21" i="540"/>
  <c r="AC2" i="540"/>
  <c r="AC140" i="537"/>
  <c r="AC123" i="537"/>
  <c r="AC106" i="537"/>
  <c r="AC89" i="537"/>
  <c r="AC72" i="537"/>
  <c r="AC55" i="537"/>
  <c r="AC38" i="537"/>
  <c r="AC21" i="537"/>
  <c r="AC2" i="537" s="1"/>
  <c r="AC140" i="534"/>
  <c r="AC123" i="534"/>
  <c r="AC106" i="534"/>
  <c r="AC89" i="534"/>
  <c r="AC72" i="534"/>
  <c r="AC55" i="534"/>
  <c r="AC38" i="534"/>
  <c r="AC2" i="534" s="1"/>
  <c r="AC21" i="534"/>
  <c r="AC140" i="531"/>
  <c r="AC123" i="531"/>
  <c r="AC106" i="531"/>
  <c r="AC89" i="531"/>
  <c r="AC72" i="531"/>
  <c r="AC55" i="531"/>
  <c r="AC38" i="531"/>
  <c r="AC21" i="531"/>
  <c r="AC2" i="531"/>
  <c r="AC140" i="528"/>
  <c r="AC123" i="528"/>
  <c r="AC106" i="528"/>
  <c r="AC89" i="528"/>
  <c r="AC72" i="528"/>
  <c r="AC55" i="528"/>
  <c r="AC38" i="528"/>
  <c r="AC2" i="528" s="1"/>
  <c r="AC21" i="528"/>
  <c r="AD140" i="564" l="1"/>
  <c r="AC140" i="564"/>
  <c r="Z140" i="564"/>
  <c r="Y140" i="564"/>
  <c r="M140" i="564"/>
  <c r="AF140" i="564" s="1"/>
  <c r="AG124" i="564" s="1"/>
  <c r="L140" i="564"/>
  <c r="H1" i="564" s="1"/>
  <c r="J140" i="564"/>
  <c r="K140" i="564" s="1"/>
  <c r="I140" i="564"/>
  <c r="O126" i="564"/>
  <c r="M126" i="564"/>
  <c r="AF126" i="564" s="1"/>
  <c r="K126" i="564"/>
  <c r="G126" i="564"/>
  <c r="AE125" i="564"/>
  <c r="O125" i="564"/>
  <c r="M125" i="564"/>
  <c r="AF125" i="564" s="1"/>
  <c r="K125" i="564"/>
  <c r="G125" i="564"/>
  <c r="AF124" i="564"/>
  <c r="AE124" i="564"/>
  <c r="O124" i="564"/>
  <c r="M124" i="564"/>
  <c r="N124" i="564" s="1"/>
  <c r="K124" i="564"/>
  <c r="G124" i="564"/>
  <c r="AD123" i="564"/>
  <c r="AC123" i="564"/>
  <c r="AC2" i="564" s="1"/>
  <c r="Q6" i="562" s="1"/>
  <c r="Z123" i="564"/>
  <c r="Y123" i="564"/>
  <c r="L123" i="564"/>
  <c r="O123" i="564" s="1"/>
  <c r="J123" i="564"/>
  <c r="K123" i="564" s="1"/>
  <c r="I123" i="564"/>
  <c r="AF109" i="564"/>
  <c r="O109" i="564"/>
  <c r="M109" i="564"/>
  <c r="AE109" i="564" s="1"/>
  <c r="K109" i="564"/>
  <c r="G109" i="564"/>
  <c r="AE108" i="564"/>
  <c r="Q108" i="564"/>
  <c r="P108" i="564"/>
  <c r="O108" i="564"/>
  <c r="N108" i="564"/>
  <c r="M108" i="564"/>
  <c r="AF108" i="564" s="1"/>
  <c r="K108" i="564"/>
  <c r="G108" i="564"/>
  <c r="O107" i="564"/>
  <c r="M107" i="564"/>
  <c r="N107" i="564" s="1"/>
  <c r="K107" i="564"/>
  <c r="G107" i="564"/>
  <c r="AD106" i="564"/>
  <c r="AC106" i="564"/>
  <c r="Z106" i="564"/>
  <c r="Y106" i="564"/>
  <c r="L106" i="564"/>
  <c r="O106" i="564" s="1"/>
  <c r="J106" i="564"/>
  <c r="K106" i="564" s="1"/>
  <c r="I106" i="564"/>
  <c r="O91" i="564"/>
  <c r="M91" i="564"/>
  <c r="N91" i="564" s="1"/>
  <c r="K91" i="564"/>
  <c r="G91" i="564"/>
  <c r="AF90" i="564"/>
  <c r="AE90" i="564"/>
  <c r="O90" i="564"/>
  <c r="N90" i="564"/>
  <c r="Q90" i="564" s="1"/>
  <c r="M90" i="564"/>
  <c r="K90" i="564"/>
  <c r="G90" i="564"/>
  <c r="AD89" i="564"/>
  <c r="AC89" i="564"/>
  <c r="Z89" i="564"/>
  <c r="Y89" i="564"/>
  <c r="O89" i="564"/>
  <c r="L89" i="564"/>
  <c r="J89" i="564"/>
  <c r="I89" i="564"/>
  <c r="K89" i="564" s="1"/>
  <c r="AF74" i="564"/>
  <c r="AE74" i="564"/>
  <c r="O74" i="564"/>
  <c r="N74" i="564"/>
  <c r="Q74" i="564" s="1"/>
  <c r="M74" i="564"/>
  <c r="K74" i="564"/>
  <c r="G74" i="564"/>
  <c r="O73" i="564"/>
  <c r="M73" i="564"/>
  <c r="M89" i="564" s="1"/>
  <c r="K73" i="564"/>
  <c r="G73" i="564"/>
  <c r="AD72" i="564"/>
  <c r="AC72" i="564"/>
  <c r="Z72" i="564"/>
  <c r="Y72" i="564"/>
  <c r="L72" i="564"/>
  <c r="O72" i="564" s="1"/>
  <c r="K72" i="564"/>
  <c r="J72" i="564"/>
  <c r="I72" i="564"/>
  <c r="O64" i="564"/>
  <c r="M64" i="564"/>
  <c r="AF64" i="564" s="1"/>
  <c r="K64" i="564"/>
  <c r="G64" i="564"/>
  <c r="AF63" i="564"/>
  <c r="O63" i="564"/>
  <c r="N63" i="564"/>
  <c r="Q63" i="564" s="1"/>
  <c r="M63" i="564"/>
  <c r="AE63" i="564" s="1"/>
  <c r="K63" i="564"/>
  <c r="G63" i="564"/>
  <c r="AF62" i="564"/>
  <c r="O62" i="564"/>
  <c r="M62" i="564"/>
  <c r="AE62" i="564" s="1"/>
  <c r="K62" i="564"/>
  <c r="G62" i="564"/>
  <c r="P61" i="564"/>
  <c r="O61" i="564"/>
  <c r="N61" i="564"/>
  <c r="Q61" i="564" s="1"/>
  <c r="M61" i="564"/>
  <c r="AF61" i="564" s="1"/>
  <c r="K61" i="564"/>
  <c r="G61" i="564"/>
  <c r="O60" i="564"/>
  <c r="M60" i="564"/>
  <c r="AF60" i="564" s="1"/>
  <c r="K60" i="564"/>
  <c r="G60" i="564"/>
  <c r="AF59" i="564"/>
  <c r="O59" i="564"/>
  <c r="N59" i="564"/>
  <c r="Q59" i="564" s="1"/>
  <c r="M59" i="564"/>
  <c r="AE59" i="564" s="1"/>
  <c r="K59" i="564"/>
  <c r="G59" i="564"/>
  <c r="AF58" i="564"/>
  <c r="O58" i="564"/>
  <c r="M58" i="564"/>
  <c r="AE58" i="564" s="1"/>
  <c r="K58" i="564"/>
  <c r="G58" i="564"/>
  <c r="P57" i="564"/>
  <c r="O57" i="564"/>
  <c r="N57" i="564"/>
  <c r="Q57" i="564" s="1"/>
  <c r="M57" i="564"/>
  <c r="AF57" i="564" s="1"/>
  <c r="K57" i="564"/>
  <c r="G57" i="564"/>
  <c r="O56" i="564"/>
  <c r="M56" i="564"/>
  <c r="M72" i="564" s="1"/>
  <c r="K56" i="564"/>
  <c r="G56" i="564"/>
  <c r="AD55" i="564"/>
  <c r="AC55" i="564"/>
  <c r="Z55" i="564"/>
  <c r="Y55" i="564"/>
  <c r="L55" i="564"/>
  <c r="O55" i="564" s="1"/>
  <c r="J55" i="564"/>
  <c r="K55" i="564" s="1"/>
  <c r="I55" i="564"/>
  <c r="O47" i="564"/>
  <c r="M47" i="564"/>
  <c r="N47" i="564" s="1"/>
  <c r="K47" i="564"/>
  <c r="G47" i="564"/>
  <c r="O46" i="564"/>
  <c r="M46" i="564"/>
  <c r="AF46" i="564" s="1"/>
  <c r="K46" i="564"/>
  <c r="G46" i="564"/>
  <c r="AF45" i="564"/>
  <c r="AE45" i="564"/>
  <c r="O45" i="564"/>
  <c r="N45" i="564"/>
  <c r="Q45" i="564" s="1"/>
  <c r="M45" i="564"/>
  <c r="K45" i="564"/>
  <c r="G45" i="564"/>
  <c r="AF44" i="564"/>
  <c r="AE44" i="564"/>
  <c r="O44" i="564"/>
  <c r="M44" i="564"/>
  <c r="N44" i="564" s="1"/>
  <c r="K44" i="564"/>
  <c r="G44" i="564"/>
  <c r="O43" i="564"/>
  <c r="M43" i="564"/>
  <c r="N43" i="564" s="1"/>
  <c r="K43" i="564"/>
  <c r="G43" i="564"/>
  <c r="O42" i="564"/>
  <c r="M42" i="564"/>
  <c r="AF42" i="564" s="1"/>
  <c r="K42" i="564"/>
  <c r="G42" i="564"/>
  <c r="AF41" i="564"/>
  <c r="AE41" i="564"/>
  <c r="O41" i="564"/>
  <c r="N41" i="564"/>
  <c r="Q41" i="564" s="1"/>
  <c r="M41" i="564"/>
  <c r="K41" i="564"/>
  <c r="G41" i="564"/>
  <c r="AF40" i="564"/>
  <c r="AE40" i="564"/>
  <c r="O40" i="564"/>
  <c r="M40" i="564"/>
  <c r="N40" i="564" s="1"/>
  <c r="K40" i="564"/>
  <c r="G40" i="564"/>
  <c r="Q39" i="564"/>
  <c r="O39" i="564"/>
  <c r="N39" i="564"/>
  <c r="P39" i="564" s="1"/>
  <c r="M39" i="564"/>
  <c r="M55" i="564" s="1"/>
  <c r="K39" i="564"/>
  <c r="G39" i="564"/>
  <c r="AD38" i="564"/>
  <c r="AC38" i="564"/>
  <c r="Z38" i="564"/>
  <c r="Y38" i="564"/>
  <c r="Y2" i="564" s="1"/>
  <c r="O6" i="562" s="1"/>
  <c r="L38" i="564"/>
  <c r="O38" i="564" s="1"/>
  <c r="K38" i="564"/>
  <c r="J38" i="564"/>
  <c r="I38" i="564"/>
  <c r="AE28" i="564"/>
  <c r="O28" i="564"/>
  <c r="M28" i="564"/>
  <c r="N28" i="564" s="1"/>
  <c r="K28" i="564"/>
  <c r="G28" i="564"/>
  <c r="AF27" i="564"/>
  <c r="AE27" i="564"/>
  <c r="O27" i="564"/>
  <c r="N27" i="564"/>
  <c r="Q27" i="564" s="1"/>
  <c r="M27" i="564"/>
  <c r="K27" i="564"/>
  <c r="G27" i="564"/>
  <c r="AE26" i="564"/>
  <c r="O26" i="564"/>
  <c r="N26" i="564"/>
  <c r="Q26" i="564" s="1"/>
  <c r="M26" i="564"/>
  <c r="AF26" i="564" s="1"/>
  <c r="K26" i="564"/>
  <c r="P26" i="564" s="1"/>
  <c r="G26" i="564"/>
  <c r="O25" i="564"/>
  <c r="M25" i="564"/>
  <c r="AF25" i="564" s="1"/>
  <c r="K25" i="564"/>
  <c r="G25" i="564"/>
  <c r="AE24" i="564"/>
  <c r="O24" i="564"/>
  <c r="M24" i="564"/>
  <c r="N24" i="564" s="1"/>
  <c r="K24" i="564"/>
  <c r="G24" i="564"/>
  <c r="AF23" i="564"/>
  <c r="AE23" i="564"/>
  <c r="O23" i="564"/>
  <c r="N23" i="564"/>
  <c r="Q23" i="564" s="1"/>
  <c r="M23" i="564"/>
  <c r="K23" i="564"/>
  <c r="G23" i="564"/>
  <c r="O22" i="564"/>
  <c r="M22" i="564"/>
  <c r="M38" i="564" s="1"/>
  <c r="K22" i="564"/>
  <c r="G22" i="564"/>
  <c r="AD21" i="564"/>
  <c r="AC21" i="564"/>
  <c r="Z21" i="564"/>
  <c r="Y21" i="564"/>
  <c r="L21" i="564"/>
  <c r="O21" i="564" s="1"/>
  <c r="J21" i="564"/>
  <c r="K21" i="564" s="1"/>
  <c r="I21" i="564"/>
  <c r="O8" i="564"/>
  <c r="M8" i="564"/>
  <c r="AF8" i="564" s="1"/>
  <c r="K8" i="564"/>
  <c r="G8" i="564"/>
  <c r="O7" i="564"/>
  <c r="M7" i="564"/>
  <c r="AF7" i="564" s="1"/>
  <c r="K7" i="564"/>
  <c r="G7" i="564"/>
  <c r="AF6" i="564"/>
  <c r="O6" i="564"/>
  <c r="N6" i="564"/>
  <c r="P6" i="564" s="1"/>
  <c r="M6" i="564"/>
  <c r="AE6" i="564" s="1"/>
  <c r="K6" i="564"/>
  <c r="Q6" i="564" s="1"/>
  <c r="G6" i="564"/>
  <c r="AE5" i="564"/>
  <c r="O5" i="564"/>
  <c r="M5" i="564"/>
  <c r="M21" i="564" s="1"/>
  <c r="K5" i="564"/>
  <c r="G5" i="564"/>
  <c r="F1" i="564" s="1"/>
  <c r="F2" i="564" s="1"/>
  <c r="AD2" i="564"/>
  <c r="Z2" i="564"/>
  <c r="H2" i="564"/>
  <c r="D1" i="564"/>
  <c r="M140" i="563"/>
  <c r="AB140" i="563" s="1"/>
  <c r="AC124" i="563" s="1"/>
  <c r="L140" i="563"/>
  <c r="O140" i="563" s="1"/>
  <c r="K140" i="563"/>
  <c r="J140" i="563"/>
  <c r="I140" i="563"/>
  <c r="O135" i="563"/>
  <c r="M135" i="563"/>
  <c r="AB135" i="563" s="1"/>
  <c r="K135" i="563"/>
  <c r="G135" i="563"/>
  <c r="AB134" i="563"/>
  <c r="O134" i="563"/>
  <c r="M134" i="563"/>
  <c r="AA134" i="563" s="1"/>
  <c r="K134" i="563"/>
  <c r="G134" i="563"/>
  <c r="AA133" i="563"/>
  <c r="O133" i="563"/>
  <c r="M133" i="563"/>
  <c r="N133" i="563" s="1"/>
  <c r="K133" i="563"/>
  <c r="G133" i="563"/>
  <c r="O132" i="563"/>
  <c r="M132" i="563"/>
  <c r="N132" i="563" s="1"/>
  <c r="K132" i="563"/>
  <c r="G132" i="563"/>
  <c r="O131" i="563"/>
  <c r="M131" i="563"/>
  <c r="AB131" i="563" s="1"/>
  <c r="K131" i="563"/>
  <c r="G131" i="563"/>
  <c r="AB130" i="563"/>
  <c r="O130" i="563"/>
  <c r="M130" i="563"/>
  <c r="AA130" i="563" s="1"/>
  <c r="K130" i="563"/>
  <c r="G130" i="563"/>
  <c r="AB129" i="563"/>
  <c r="AA129" i="563"/>
  <c r="O129" i="563"/>
  <c r="M129" i="563"/>
  <c r="N129" i="563" s="1"/>
  <c r="K129" i="563"/>
  <c r="G129" i="563"/>
  <c r="O128" i="563"/>
  <c r="M128" i="563"/>
  <c r="N128" i="563" s="1"/>
  <c r="K128" i="563"/>
  <c r="G128" i="563"/>
  <c r="O127" i="563"/>
  <c r="M127" i="563"/>
  <c r="AB127" i="563" s="1"/>
  <c r="K127" i="563"/>
  <c r="G127" i="563"/>
  <c r="AB126" i="563"/>
  <c r="O126" i="563"/>
  <c r="M126" i="563"/>
  <c r="AA126" i="563" s="1"/>
  <c r="K126" i="563"/>
  <c r="G126" i="563"/>
  <c r="AB125" i="563"/>
  <c r="AA125" i="563"/>
  <c r="O125" i="563"/>
  <c r="M125" i="563"/>
  <c r="N125" i="563" s="1"/>
  <c r="K125" i="563"/>
  <c r="G125" i="563"/>
  <c r="AB124" i="563"/>
  <c r="Q124" i="563"/>
  <c r="P124" i="563"/>
  <c r="O124" i="563"/>
  <c r="N124" i="563"/>
  <c r="M124" i="563"/>
  <c r="AA124" i="563" s="1"/>
  <c r="K124" i="563"/>
  <c r="G124" i="563"/>
  <c r="L123" i="563"/>
  <c r="O123" i="563" s="1"/>
  <c r="J123" i="563"/>
  <c r="K123" i="563" s="1"/>
  <c r="I123" i="563"/>
  <c r="O118" i="563"/>
  <c r="M118" i="563"/>
  <c r="AB118" i="563" s="1"/>
  <c r="K118" i="563"/>
  <c r="G118" i="563"/>
  <c r="O117" i="563"/>
  <c r="M117" i="563"/>
  <c r="AB117" i="563" s="1"/>
  <c r="K117" i="563"/>
  <c r="G117" i="563"/>
  <c r="AB116" i="563"/>
  <c r="AA116" i="563"/>
  <c r="Q116" i="563"/>
  <c r="O116" i="563"/>
  <c r="N116" i="563"/>
  <c r="P116" i="563" s="1"/>
  <c r="M116" i="563"/>
  <c r="K116" i="563"/>
  <c r="G116" i="563"/>
  <c r="P115" i="563"/>
  <c r="O115" i="563"/>
  <c r="N115" i="563"/>
  <c r="Q115" i="563" s="1"/>
  <c r="M115" i="563"/>
  <c r="AB115" i="563" s="1"/>
  <c r="K115" i="563"/>
  <c r="G115" i="563"/>
  <c r="O114" i="563"/>
  <c r="M114" i="563"/>
  <c r="AB114" i="563" s="1"/>
  <c r="K114" i="563"/>
  <c r="G114" i="563"/>
  <c r="O113" i="563"/>
  <c r="M113" i="563"/>
  <c r="AB113" i="563" s="1"/>
  <c r="K113" i="563"/>
  <c r="G113" i="563"/>
  <c r="AB112" i="563"/>
  <c r="AA112" i="563"/>
  <c r="Q112" i="563"/>
  <c r="O112" i="563"/>
  <c r="N112" i="563"/>
  <c r="P112" i="563" s="1"/>
  <c r="M112" i="563"/>
  <c r="K112" i="563"/>
  <c r="G112" i="563"/>
  <c r="P111" i="563"/>
  <c r="O111" i="563"/>
  <c r="N111" i="563"/>
  <c r="Q111" i="563" s="1"/>
  <c r="M111" i="563"/>
  <c r="AB111" i="563" s="1"/>
  <c r="K111" i="563"/>
  <c r="G111" i="563"/>
  <c r="O110" i="563"/>
  <c r="M110" i="563"/>
  <c r="AB110" i="563" s="1"/>
  <c r="K110" i="563"/>
  <c r="G110" i="563"/>
  <c r="O109" i="563"/>
  <c r="M109" i="563"/>
  <c r="AB109" i="563" s="1"/>
  <c r="K109" i="563"/>
  <c r="G109" i="563"/>
  <c r="AB108" i="563"/>
  <c r="AA108" i="563"/>
  <c r="Q108" i="563"/>
  <c r="O108" i="563"/>
  <c r="N108" i="563"/>
  <c r="P108" i="563" s="1"/>
  <c r="M108" i="563"/>
  <c r="K108" i="563"/>
  <c r="G108" i="563"/>
  <c r="O107" i="563"/>
  <c r="M107" i="563"/>
  <c r="M123" i="563" s="1"/>
  <c r="K107" i="563"/>
  <c r="G107" i="563"/>
  <c r="O106" i="563"/>
  <c r="L106" i="563"/>
  <c r="J106" i="563"/>
  <c r="K106" i="563" s="1"/>
  <c r="I106" i="563"/>
  <c r="O92" i="563"/>
  <c r="N92" i="563"/>
  <c r="Q92" i="563" s="1"/>
  <c r="M92" i="563"/>
  <c r="AB92" i="563" s="1"/>
  <c r="K92" i="563"/>
  <c r="G92" i="563"/>
  <c r="AA91" i="563"/>
  <c r="O91" i="563"/>
  <c r="M91" i="563"/>
  <c r="AB91" i="563" s="1"/>
  <c r="K91" i="563"/>
  <c r="G91" i="563"/>
  <c r="O90" i="563"/>
  <c r="M90" i="563"/>
  <c r="M106" i="563" s="1"/>
  <c r="K90" i="563"/>
  <c r="G90" i="563"/>
  <c r="L89" i="563"/>
  <c r="O89" i="563" s="1"/>
  <c r="J89" i="563"/>
  <c r="K89" i="563" s="1"/>
  <c r="I89" i="563"/>
  <c r="AA74" i="563"/>
  <c r="O74" i="563"/>
  <c r="M74" i="563"/>
  <c r="N74" i="563" s="1"/>
  <c r="K74" i="563"/>
  <c r="G74" i="563"/>
  <c r="AB73" i="563"/>
  <c r="AA73" i="563"/>
  <c r="Q73" i="563"/>
  <c r="O73" i="563"/>
  <c r="N73" i="563"/>
  <c r="P73" i="563" s="1"/>
  <c r="M73" i="563"/>
  <c r="M89" i="563" s="1"/>
  <c r="K73" i="563"/>
  <c r="G73" i="563"/>
  <c r="L72" i="563"/>
  <c r="O72" i="563" s="1"/>
  <c r="J72" i="563"/>
  <c r="K72" i="563" s="1"/>
  <c r="I72" i="563"/>
  <c r="O65" i="563"/>
  <c r="M65" i="563"/>
  <c r="AB65" i="563" s="1"/>
  <c r="K65" i="563"/>
  <c r="G65" i="563"/>
  <c r="AA64" i="563"/>
  <c r="O64" i="563"/>
  <c r="M64" i="563"/>
  <c r="AB64" i="563" s="1"/>
  <c r="K64" i="563"/>
  <c r="G64" i="563"/>
  <c r="AB63" i="563"/>
  <c r="O63" i="563"/>
  <c r="M63" i="563"/>
  <c r="AA63" i="563" s="1"/>
  <c r="K63" i="563"/>
  <c r="G63" i="563"/>
  <c r="P62" i="563"/>
  <c r="O62" i="563"/>
  <c r="N62" i="563"/>
  <c r="Q62" i="563" s="1"/>
  <c r="M62" i="563"/>
  <c r="AB62" i="563" s="1"/>
  <c r="K62" i="563"/>
  <c r="G62" i="563"/>
  <c r="O61" i="563"/>
  <c r="M61" i="563"/>
  <c r="AB61" i="563" s="1"/>
  <c r="K61" i="563"/>
  <c r="G61" i="563"/>
  <c r="AA60" i="563"/>
  <c r="O60" i="563"/>
  <c r="M60" i="563"/>
  <c r="AB60" i="563" s="1"/>
  <c r="K60" i="563"/>
  <c r="G60" i="563"/>
  <c r="AB59" i="563"/>
  <c r="O59" i="563"/>
  <c r="M59" i="563"/>
  <c r="AA59" i="563" s="1"/>
  <c r="K59" i="563"/>
  <c r="G59" i="563"/>
  <c r="P58" i="563"/>
  <c r="O58" i="563"/>
  <c r="N58" i="563"/>
  <c r="Q58" i="563" s="1"/>
  <c r="M58" i="563"/>
  <c r="AB58" i="563" s="1"/>
  <c r="K58" i="563"/>
  <c r="G58" i="563"/>
  <c r="O57" i="563"/>
  <c r="M57" i="563"/>
  <c r="AB57" i="563" s="1"/>
  <c r="K57" i="563"/>
  <c r="G57" i="563"/>
  <c r="AB56" i="563"/>
  <c r="AA56" i="563"/>
  <c r="O56" i="563"/>
  <c r="N56" i="563"/>
  <c r="Q56" i="563" s="1"/>
  <c r="M56" i="563"/>
  <c r="M72" i="563" s="1"/>
  <c r="K56" i="563"/>
  <c r="G56" i="563"/>
  <c r="L55" i="563"/>
  <c r="O55" i="563" s="1"/>
  <c r="J55" i="563"/>
  <c r="I55" i="563"/>
  <c r="K55" i="563" s="1"/>
  <c r="AB47" i="563"/>
  <c r="AA47" i="563"/>
  <c r="O47" i="563"/>
  <c r="N47" i="563"/>
  <c r="Q47" i="563" s="1"/>
  <c r="M47" i="563"/>
  <c r="K47" i="563"/>
  <c r="G47" i="563"/>
  <c r="O46" i="563"/>
  <c r="M46" i="563"/>
  <c r="N46" i="563" s="1"/>
  <c r="K46" i="563"/>
  <c r="G46" i="563"/>
  <c r="O45" i="563"/>
  <c r="N45" i="563"/>
  <c r="Q45" i="563" s="1"/>
  <c r="M45" i="563"/>
  <c r="AB45" i="563" s="1"/>
  <c r="K45" i="563"/>
  <c r="G45" i="563"/>
  <c r="O44" i="563"/>
  <c r="M44" i="563"/>
  <c r="AB44" i="563" s="1"/>
  <c r="K44" i="563"/>
  <c r="G44" i="563"/>
  <c r="AB43" i="563"/>
  <c r="AA43" i="563"/>
  <c r="O43" i="563"/>
  <c r="N43" i="563"/>
  <c r="Q43" i="563" s="1"/>
  <c r="M43" i="563"/>
  <c r="K43" i="563"/>
  <c r="G43" i="563"/>
  <c r="O42" i="563"/>
  <c r="M42" i="563"/>
  <c r="N42" i="563" s="1"/>
  <c r="K42" i="563"/>
  <c r="G42" i="563"/>
  <c r="O41" i="563"/>
  <c r="N41" i="563"/>
  <c r="Q41" i="563" s="1"/>
  <c r="M41" i="563"/>
  <c r="AB41" i="563" s="1"/>
  <c r="K41" i="563"/>
  <c r="G41" i="563"/>
  <c r="O40" i="563"/>
  <c r="M40" i="563"/>
  <c r="AB40" i="563" s="1"/>
  <c r="K40" i="563"/>
  <c r="G40" i="563"/>
  <c r="O39" i="563"/>
  <c r="M39" i="563"/>
  <c r="AB39" i="563" s="1"/>
  <c r="K39" i="563"/>
  <c r="G39" i="563"/>
  <c r="L38" i="563"/>
  <c r="O38" i="563" s="1"/>
  <c r="J38" i="563"/>
  <c r="K38" i="563" s="1"/>
  <c r="I38" i="563"/>
  <c r="AB22" i="563"/>
  <c r="O22" i="563"/>
  <c r="M22" i="563"/>
  <c r="AA22" i="563" s="1"/>
  <c r="K22" i="563"/>
  <c r="G22" i="563"/>
  <c r="L21" i="563"/>
  <c r="O21" i="563" s="1"/>
  <c r="J21" i="563"/>
  <c r="K21" i="563" s="1"/>
  <c r="I21" i="563"/>
  <c r="AB8" i="563"/>
  <c r="AA8" i="563"/>
  <c r="P8" i="563"/>
  <c r="O8" i="563"/>
  <c r="N8" i="563"/>
  <c r="Q8" i="563" s="1"/>
  <c r="M8" i="563"/>
  <c r="K8" i="563"/>
  <c r="G8" i="563"/>
  <c r="O7" i="563"/>
  <c r="M7" i="563"/>
  <c r="AB7" i="563" s="1"/>
  <c r="K7" i="563"/>
  <c r="G7" i="563"/>
  <c r="O6" i="563"/>
  <c r="M6" i="563"/>
  <c r="AB6" i="563" s="1"/>
  <c r="K6" i="563"/>
  <c r="G6" i="563"/>
  <c r="O5" i="563"/>
  <c r="M5" i="563"/>
  <c r="AB5" i="563" s="1"/>
  <c r="K5" i="563"/>
  <c r="G5" i="563"/>
  <c r="F1" i="563" s="1"/>
  <c r="H2" i="563"/>
  <c r="H1" i="563"/>
  <c r="D1" i="563"/>
  <c r="X34" i="562"/>
  <c r="W34" i="562"/>
  <c r="V34" i="562"/>
  <c r="P34" i="562"/>
  <c r="O34" i="562"/>
  <c r="N34" i="562"/>
  <c r="M34" i="562"/>
  <c r="G34" i="562"/>
  <c r="E8" i="562" s="1"/>
  <c r="N16" i="562"/>
  <c r="M16" i="562"/>
  <c r="J16" i="562"/>
  <c r="I16" i="562"/>
  <c r="H16" i="562"/>
  <c r="G16" i="562"/>
  <c r="F16" i="562"/>
  <c r="E16" i="562"/>
  <c r="M8" i="562"/>
  <c r="I8" i="562"/>
  <c r="G8" i="562"/>
  <c r="F8" i="562"/>
  <c r="M7" i="562"/>
  <c r="K7" i="562"/>
  <c r="I7" i="562"/>
  <c r="G7" i="562"/>
  <c r="F7" i="562"/>
  <c r="E7" i="562"/>
  <c r="R6" i="562"/>
  <c r="P6" i="562"/>
  <c r="M6" i="562"/>
  <c r="K6" i="562"/>
  <c r="I6" i="562"/>
  <c r="G6" i="562"/>
  <c r="F6" i="562"/>
  <c r="E6" i="562"/>
  <c r="F3" i="562"/>
  <c r="AD140" i="561"/>
  <c r="AC140" i="561"/>
  <c r="Z140" i="561"/>
  <c r="Y140" i="561"/>
  <c r="M140" i="561"/>
  <c r="AF140" i="561" s="1"/>
  <c r="AG124" i="561" s="1"/>
  <c r="L140" i="561"/>
  <c r="O140" i="561" s="1"/>
  <c r="J140" i="561"/>
  <c r="K140" i="561" s="1"/>
  <c r="I140" i="561"/>
  <c r="O126" i="561"/>
  <c r="M126" i="561"/>
  <c r="AF126" i="561" s="1"/>
  <c r="K126" i="561"/>
  <c r="G126" i="561"/>
  <c r="AE125" i="561"/>
  <c r="O125" i="561"/>
  <c r="M125" i="561"/>
  <c r="AF125" i="561" s="1"/>
  <c r="K125" i="561"/>
  <c r="G125" i="561"/>
  <c r="AF124" i="561"/>
  <c r="AE124" i="561"/>
  <c r="Q124" i="561"/>
  <c r="P124" i="561"/>
  <c r="O124" i="561"/>
  <c r="N124" i="561"/>
  <c r="M124" i="561"/>
  <c r="K124" i="561"/>
  <c r="G124" i="561"/>
  <c r="AD123" i="561"/>
  <c r="AD2" i="561" s="1"/>
  <c r="R6" i="559" s="1"/>
  <c r="AC123" i="561"/>
  <c r="Z123" i="561"/>
  <c r="Y123" i="561"/>
  <c r="L123" i="561"/>
  <c r="O123" i="561" s="1"/>
  <c r="J123" i="561"/>
  <c r="K123" i="561" s="1"/>
  <c r="I123" i="561"/>
  <c r="AF109" i="561"/>
  <c r="O109" i="561"/>
  <c r="N109" i="561"/>
  <c r="M109" i="561"/>
  <c r="AE109" i="561" s="1"/>
  <c r="K109" i="561"/>
  <c r="Q109" i="561" s="1"/>
  <c r="G109" i="561"/>
  <c r="O108" i="561"/>
  <c r="M108" i="561"/>
  <c r="N108" i="561" s="1"/>
  <c r="K108" i="561"/>
  <c r="G108" i="561"/>
  <c r="AF107" i="561"/>
  <c r="O107" i="561"/>
  <c r="M107" i="561"/>
  <c r="N107" i="561" s="1"/>
  <c r="K107" i="561"/>
  <c r="G107" i="561"/>
  <c r="AD106" i="561"/>
  <c r="AC106" i="561"/>
  <c r="Z106" i="561"/>
  <c r="Y106" i="561"/>
  <c r="L106" i="561"/>
  <c r="O106" i="561" s="1"/>
  <c r="J106" i="561"/>
  <c r="K106" i="561" s="1"/>
  <c r="I106" i="561"/>
  <c r="O91" i="561"/>
  <c r="M91" i="561"/>
  <c r="N91" i="561" s="1"/>
  <c r="K91" i="561"/>
  <c r="G91" i="561"/>
  <c r="AF90" i="561"/>
  <c r="AE90" i="561"/>
  <c r="O90" i="561"/>
  <c r="N90" i="561"/>
  <c r="Q90" i="561" s="1"/>
  <c r="M90" i="561"/>
  <c r="K90" i="561"/>
  <c r="G90" i="561"/>
  <c r="AD89" i="561"/>
  <c r="AC89" i="561"/>
  <c r="Z89" i="561"/>
  <c r="Y89" i="561"/>
  <c r="O89" i="561"/>
  <c r="L89" i="561"/>
  <c r="J89" i="561"/>
  <c r="K89" i="561" s="1"/>
  <c r="I89" i="561"/>
  <c r="AF74" i="561"/>
  <c r="AE74" i="561"/>
  <c r="O74" i="561"/>
  <c r="N74" i="561"/>
  <c r="Q74" i="561" s="1"/>
  <c r="M74" i="561"/>
  <c r="K74" i="561"/>
  <c r="G74" i="561"/>
  <c r="O73" i="561"/>
  <c r="N73" i="561"/>
  <c r="Q73" i="561" s="1"/>
  <c r="M73" i="561"/>
  <c r="M89" i="561" s="1"/>
  <c r="K73" i="561"/>
  <c r="G73" i="561"/>
  <c r="AD72" i="561"/>
  <c r="AC72" i="561"/>
  <c r="Z72" i="561"/>
  <c r="Y72" i="561"/>
  <c r="O72" i="561"/>
  <c r="L72" i="561"/>
  <c r="K72" i="561"/>
  <c r="J72" i="561"/>
  <c r="I72" i="561"/>
  <c r="AE64" i="561"/>
  <c r="O64" i="561"/>
  <c r="N64" i="561"/>
  <c r="Q64" i="561" s="1"/>
  <c r="M64" i="561"/>
  <c r="AF64" i="561" s="1"/>
  <c r="K64" i="561"/>
  <c r="G64" i="561"/>
  <c r="AF63" i="561"/>
  <c r="AE63" i="561"/>
  <c r="O63" i="561"/>
  <c r="M63" i="561"/>
  <c r="N63" i="561" s="1"/>
  <c r="K63" i="561"/>
  <c r="G63" i="561"/>
  <c r="AF62" i="561"/>
  <c r="O62" i="561"/>
  <c r="N62" i="561"/>
  <c r="M62" i="561"/>
  <c r="AE62" i="561" s="1"/>
  <c r="K62" i="561"/>
  <c r="Q62" i="561" s="1"/>
  <c r="G62" i="561"/>
  <c r="O61" i="561"/>
  <c r="M61" i="561"/>
  <c r="N61" i="561" s="1"/>
  <c r="K61" i="561"/>
  <c r="G61" i="561"/>
  <c r="AE60" i="561"/>
  <c r="O60" i="561"/>
  <c r="N60" i="561"/>
  <c r="Q60" i="561" s="1"/>
  <c r="M60" i="561"/>
  <c r="AF60" i="561" s="1"/>
  <c r="K60" i="561"/>
  <c r="G60" i="561"/>
  <c r="AF59" i="561"/>
  <c r="AE59" i="561"/>
  <c r="O59" i="561"/>
  <c r="M59" i="561"/>
  <c r="N59" i="561" s="1"/>
  <c r="K59" i="561"/>
  <c r="G59" i="561"/>
  <c r="AF58" i="561"/>
  <c r="O58" i="561"/>
  <c r="N58" i="561"/>
  <c r="M58" i="561"/>
  <c r="AE58" i="561" s="1"/>
  <c r="K58" i="561"/>
  <c r="Q58" i="561" s="1"/>
  <c r="G58" i="561"/>
  <c r="O57" i="561"/>
  <c r="M57" i="561"/>
  <c r="N57" i="561" s="1"/>
  <c r="K57" i="561"/>
  <c r="G57" i="561"/>
  <c r="AF56" i="561"/>
  <c r="O56" i="561"/>
  <c r="M56" i="561"/>
  <c r="M72" i="561" s="1"/>
  <c r="K56" i="561"/>
  <c r="G56" i="561"/>
  <c r="AD55" i="561"/>
  <c r="AC55" i="561"/>
  <c r="Z55" i="561"/>
  <c r="Y55" i="561"/>
  <c r="L55" i="561"/>
  <c r="O55" i="561" s="1"/>
  <c r="J55" i="561"/>
  <c r="K55" i="561" s="1"/>
  <c r="I55" i="561"/>
  <c r="O43" i="561"/>
  <c r="M43" i="561"/>
  <c r="N43" i="561" s="1"/>
  <c r="K43" i="561"/>
  <c r="G43" i="561"/>
  <c r="O42" i="561"/>
  <c r="M42" i="561"/>
  <c r="AF42" i="561" s="1"/>
  <c r="K42" i="561"/>
  <c r="G42" i="561"/>
  <c r="AF41" i="561"/>
  <c r="AE41" i="561"/>
  <c r="O41" i="561"/>
  <c r="N41" i="561"/>
  <c r="Q41" i="561" s="1"/>
  <c r="M41" i="561"/>
  <c r="K41" i="561"/>
  <c r="G41" i="561"/>
  <c r="AF40" i="561"/>
  <c r="AE40" i="561"/>
  <c r="O40" i="561"/>
  <c r="M40" i="561"/>
  <c r="N40" i="561" s="1"/>
  <c r="K40" i="561"/>
  <c r="G40" i="561"/>
  <c r="Q39" i="561"/>
  <c r="O39" i="561"/>
  <c r="N39" i="561"/>
  <c r="P39" i="561" s="1"/>
  <c r="M39" i="561"/>
  <c r="M55" i="561" s="1"/>
  <c r="K39" i="561"/>
  <c r="G39" i="561"/>
  <c r="AD38" i="561"/>
  <c r="AC38" i="561"/>
  <c r="Z38" i="561"/>
  <c r="Z2" i="561" s="1"/>
  <c r="P6" i="559" s="1"/>
  <c r="Y38" i="561"/>
  <c r="L38" i="561"/>
  <c r="K38" i="561"/>
  <c r="J38" i="561"/>
  <c r="I38" i="561"/>
  <c r="O38" i="561" s="1"/>
  <c r="AE25" i="561"/>
  <c r="Q25" i="561"/>
  <c r="O25" i="561"/>
  <c r="N25" i="561"/>
  <c r="P25" i="561" s="1"/>
  <c r="M25" i="561"/>
  <c r="AF25" i="561" s="1"/>
  <c r="K25" i="561"/>
  <c r="G25" i="561"/>
  <c r="AF24" i="561"/>
  <c r="AE24" i="561"/>
  <c r="O24" i="561"/>
  <c r="N24" i="561"/>
  <c r="Q24" i="561" s="1"/>
  <c r="M24" i="561"/>
  <c r="K24" i="561"/>
  <c r="G24" i="561"/>
  <c r="O23" i="561"/>
  <c r="N23" i="561"/>
  <c r="Q23" i="561" s="1"/>
  <c r="M23" i="561"/>
  <c r="AF23" i="561" s="1"/>
  <c r="K23" i="561"/>
  <c r="P23" i="561" s="1"/>
  <c r="G23" i="561"/>
  <c r="O22" i="561"/>
  <c r="M22" i="561"/>
  <c r="AF22" i="561" s="1"/>
  <c r="K22" i="561"/>
  <c r="G22" i="561"/>
  <c r="AD21" i="561"/>
  <c r="AC21" i="561"/>
  <c r="Z21" i="561"/>
  <c r="Y21" i="561"/>
  <c r="L21" i="561"/>
  <c r="O21" i="561" s="1"/>
  <c r="K21" i="561"/>
  <c r="J21" i="561"/>
  <c r="I21" i="561"/>
  <c r="O8" i="561"/>
  <c r="M8" i="561"/>
  <c r="AF8" i="561" s="1"/>
  <c r="K8" i="561"/>
  <c r="G8" i="561"/>
  <c r="F1" i="561" s="1"/>
  <c r="F2" i="561" s="1"/>
  <c r="AF7" i="561"/>
  <c r="O7" i="561"/>
  <c r="M7" i="561"/>
  <c r="AE7" i="561" s="1"/>
  <c r="K7" i="561"/>
  <c r="G7" i="561"/>
  <c r="O6" i="561"/>
  <c r="M6" i="561"/>
  <c r="N6" i="561" s="1"/>
  <c r="K6" i="561"/>
  <c r="G6" i="561"/>
  <c r="AF5" i="561"/>
  <c r="O5" i="561"/>
  <c r="M5" i="561"/>
  <c r="N5" i="561" s="1"/>
  <c r="K5" i="561"/>
  <c r="G5" i="561"/>
  <c r="AC2" i="561"/>
  <c r="Y2" i="561"/>
  <c r="H2" i="561"/>
  <c r="D1" i="561"/>
  <c r="O140" i="560"/>
  <c r="L140" i="560"/>
  <c r="K140" i="560"/>
  <c r="J140" i="560"/>
  <c r="I140" i="560"/>
  <c r="O135" i="560"/>
  <c r="N135" i="560"/>
  <c r="Q135" i="560" s="1"/>
  <c r="M135" i="560"/>
  <c r="AB135" i="560" s="1"/>
  <c r="K135" i="560"/>
  <c r="G135" i="560"/>
  <c r="AB134" i="560"/>
  <c r="O134" i="560"/>
  <c r="M134" i="560"/>
  <c r="N134" i="560" s="1"/>
  <c r="K134" i="560"/>
  <c r="G134" i="560"/>
  <c r="AB133" i="560"/>
  <c r="AA133" i="560"/>
  <c r="P133" i="560"/>
  <c r="O133" i="560"/>
  <c r="N133" i="560"/>
  <c r="Q133" i="560" s="1"/>
  <c r="M133" i="560"/>
  <c r="K133" i="560"/>
  <c r="G133" i="560"/>
  <c r="O132" i="560"/>
  <c r="M132" i="560"/>
  <c r="AB132" i="560" s="1"/>
  <c r="K132" i="560"/>
  <c r="G132" i="560"/>
  <c r="O131" i="560"/>
  <c r="N131" i="560"/>
  <c r="Q131" i="560" s="1"/>
  <c r="M131" i="560"/>
  <c r="AB131" i="560" s="1"/>
  <c r="K131" i="560"/>
  <c r="G131" i="560"/>
  <c r="AB130" i="560"/>
  <c r="O130" i="560"/>
  <c r="M130" i="560"/>
  <c r="N130" i="560" s="1"/>
  <c r="K130" i="560"/>
  <c r="G130" i="560"/>
  <c r="AB129" i="560"/>
  <c r="AA129" i="560"/>
  <c r="P129" i="560"/>
  <c r="O129" i="560"/>
  <c r="N129" i="560"/>
  <c r="Q129" i="560" s="1"/>
  <c r="M129" i="560"/>
  <c r="K129" i="560"/>
  <c r="G129" i="560"/>
  <c r="O128" i="560"/>
  <c r="M128" i="560"/>
  <c r="AB128" i="560" s="1"/>
  <c r="K128" i="560"/>
  <c r="G128" i="560"/>
  <c r="O127" i="560"/>
  <c r="N127" i="560"/>
  <c r="Q127" i="560" s="1"/>
  <c r="M127" i="560"/>
  <c r="AB127" i="560" s="1"/>
  <c r="K127" i="560"/>
  <c r="G127" i="560"/>
  <c r="AB126" i="560"/>
  <c r="O126" i="560"/>
  <c r="M126" i="560"/>
  <c r="N126" i="560" s="1"/>
  <c r="K126" i="560"/>
  <c r="G126" i="560"/>
  <c r="AB125" i="560"/>
  <c r="AA125" i="560"/>
  <c r="P125" i="560"/>
  <c r="O125" i="560"/>
  <c r="N125" i="560"/>
  <c r="Q125" i="560" s="1"/>
  <c r="M125" i="560"/>
  <c r="K125" i="560"/>
  <c r="G125" i="560"/>
  <c r="AA124" i="560"/>
  <c r="O124" i="560"/>
  <c r="M124" i="560"/>
  <c r="AB124" i="560" s="1"/>
  <c r="K124" i="560"/>
  <c r="G124" i="560"/>
  <c r="L123" i="560"/>
  <c r="O123" i="560" s="1"/>
  <c r="J123" i="560"/>
  <c r="K123" i="560" s="1"/>
  <c r="I123" i="560"/>
  <c r="O118" i="560"/>
  <c r="M118" i="560"/>
  <c r="AB118" i="560" s="1"/>
  <c r="K118" i="560"/>
  <c r="G118" i="560"/>
  <c r="AA117" i="560"/>
  <c r="O117" i="560"/>
  <c r="N117" i="560"/>
  <c r="Q117" i="560" s="1"/>
  <c r="M117" i="560"/>
  <c r="AB117" i="560" s="1"/>
  <c r="K117" i="560"/>
  <c r="G117" i="560"/>
  <c r="AB116" i="560"/>
  <c r="AA116" i="560"/>
  <c r="Q116" i="560"/>
  <c r="O116" i="560"/>
  <c r="N116" i="560"/>
  <c r="P116" i="560" s="1"/>
  <c r="M116" i="560"/>
  <c r="K116" i="560"/>
  <c r="G116" i="560"/>
  <c r="AA115" i="560"/>
  <c r="O115" i="560"/>
  <c r="N115" i="560"/>
  <c r="Q115" i="560" s="1"/>
  <c r="M115" i="560"/>
  <c r="AB115" i="560" s="1"/>
  <c r="K115" i="560"/>
  <c r="G115" i="560"/>
  <c r="O114" i="560"/>
  <c r="M114" i="560"/>
  <c r="AB114" i="560" s="1"/>
  <c r="K114" i="560"/>
  <c r="G114" i="560"/>
  <c r="AA113" i="560"/>
  <c r="O113" i="560"/>
  <c r="N113" i="560"/>
  <c r="Q113" i="560" s="1"/>
  <c r="M113" i="560"/>
  <c r="AB113" i="560" s="1"/>
  <c r="K113" i="560"/>
  <c r="G113" i="560"/>
  <c r="AB112" i="560"/>
  <c r="AA112" i="560"/>
  <c r="Q112" i="560"/>
  <c r="O112" i="560"/>
  <c r="N112" i="560"/>
  <c r="P112" i="560" s="1"/>
  <c r="M112" i="560"/>
  <c r="K112" i="560"/>
  <c r="G112" i="560"/>
  <c r="AA111" i="560"/>
  <c r="O111" i="560"/>
  <c r="N111" i="560"/>
  <c r="Q111" i="560" s="1"/>
  <c r="M111" i="560"/>
  <c r="AB111" i="560" s="1"/>
  <c r="K111" i="560"/>
  <c r="G111" i="560"/>
  <c r="O110" i="560"/>
  <c r="M110" i="560"/>
  <c r="AB110" i="560" s="1"/>
  <c r="K110" i="560"/>
  <c r="G110" i="560"/>
  <c r="AA109" i="560"/>
  <c r="O109" i="560"/>
  <c r="N109" i="560"/>
  <c r="Q109" i="560" s="1"/>
  <c r="M109" i="560"/>
  <c r="AB109" i="560" s="1"/>
  <c r="K109" i="560"/>
  <c r="G109" i="560"/>
  <c r="AB108" i="560"/>
  <c r="AA108" i="560"/>
  <c r="Q108" i="560"/>
  <c r="O108" i="560"/>
  <c r="N108" i="560"/>
  <c r="P108" i="560" s="1"/>
  <c r="M108" i="560"/>
  <c r="K108" i="560"/>
  <c r="G108" i="560"/>
  <c r="AB107" i="560"/>
  <c r="P107" i="560"/>
  <c r="O107" i="560"/>
  <c r="N107" i="560"/>
  <c r="Q107" i="560" s="1"/>
  <c r="M107" i="560"/>
  <c r="AA107" i="560" s="1"/>
  <c r="K107" i="560"/>
  <c r="G107" i="560"/>
  <c r="O106" i="560"/>
  <c r="M106" i="560"/>
  <c r="AB106" i="560" s="1"/>
  <c r="AC90" i="560" s="1"/>
  <c r="L106" i="560"/>
  <c r="K106" i="560"/>
  <c r="J106" i="560"/>
  <c r="I106" i="560"/>
  <c r="AA92" i="560"/>
  <c r="O92" i="560"/>
  <c r="N92" i="560"/>
  <c r="Q92" i="560" s="1"/>
  <c r="M92" i="560"/>
  <c r="AB92" i="560" s="1"/>
  <c r="K92" i="560"/>
  <c r="G92" i="560"/>
  <c r="O91" i="560"/>
  <c r="M91" i="560"/>
  <c r="AB91" i="560" s="1"/>
  <c r="K91" i="560"/>
  <c r="G91" i="560"/>
  <c r="AB90" i="560"/>
  <c r="AA90" i="560"/>
  <c r="O90" i="560"/>
  <c r="N90" i="560"/>
  <c r="Q90" i="560" s="1"/>
  <c r="M90" i="560"/>
  <c r="K90" i="560"/>
  <c r="G90" i="560"/>
  <c r="L89" i="560"/>
  <c r="J89" i="560"/>
  <c r="I89" i="560"/>
  <c r="O89" i="560" s="1"/>
  <c r="O74" i="560"/>
  <c r="M74" i="560"/>
  <c r="N74" i="560" s="1"/>
  <c r="K74" i="560"/>
  <c r="G74" i="560"/>
  <c r="O73" i="560"/>
  <c r="M73" i="560"/>
  <c r="M89" i="560" s="1"/>
  <c r="K73" i="560"/>
  <c r="G73" i="560"/>
  <c r="L72" i="560"/>
  <c r="H1" i="560" s="1"/>
  <c r="J72" i="560"/>
  <c r="K72" i="560" s="1"/>
  <c r="I72" i="560"/>
  <c r="O62" i="560"/>
  <c r="M62" i="560"/>
  <c r="AB62" i="560" s="1"/>
  <c r="K62" i="560"/>
  <c r="G62" i="560"/>
  <c r="AA61" i="560"/>
  <c r="O61" i="560"/>
  <c r="M61" i="560"/>
  <c r="N61" i="560" s="1"/>
  <c r="K61" i="560"/>
  <c r="G61" i="560"/>
  <c r="AB60" i="560"/>
  <c r="Q60" i="560"/>
  <c r="O60" i="560"/>
  <c r="N60" i="560"/>
  <c r="P60" i="560" s="1"/>
  <c r="M60" i="560"/>
  <c r="AA60" i="560" s="1"/>
  <c r="K60" i="560"/>
  <c r="G60" i="560"/>
  <c r="AB59" i="560"/>
  <c r="AA59" i="560"/>
  <c r="O59" i="560"/>
  <c r="N59" i="560"/>
  <c r="Q59" i="560" s="1"/>
  <c r="M59" i="560"/>
  <c r="K59" i="560"/>
  <c r="G59" i="560"/>
  <c r="O58" i="560"/>
  <c r="M58" i="560"/>
  <c r="AB58" i="560" s="1"/>
  <c r="K58" i="560"/>
  <c r="G58" i="560"/>
  <c r="AA57" i="560"/>
  <c r="O57" i="560"/>
  <c r="M57" i="560"/>
  <c r="N57" i="560" s="1"/>
  <c r="K57" i="560"/>
  <c r="G57" i="560"/>
  <c r="AB56" i="560"/>
  <c r="AA56" i="560"/>
  <c r="O56" i="560"/>
  <c r="M56" i="560"/>
  <c r="N56" i="560" s="1"/>
  <c r="K56" i="560"/>
  <c r="G56" i="560"/>
  <c r="L55" i="560"/>
  <c r="O55" i="560" s="1"/>
  <c r="J55" i="560"/>
  <c r="K55" i="560" s="1"/>
  <c r="I55" i="560"/>
  <c r="O45" i="560"/>
  <c r="M45" i="560"/>
  <c r="AB45" i="560" s="1"/>
  <c r="K45" i="560"/>
  <c r="G45" i="560"/>
  <c r="AA44" i="560"/>
  <c r="O44" i="560"/>
  <c r="M44" i="560"/>
  <c r="AB44" i="560" s="1"/>
  <c r="K44" i="560"/>
  <c r="G44" i="560"/>
  <c r="O43" i="560"/>
  <c r="N43" i="560"/>
  <c r="Q43" i="560" s="1"/>
  <c r="M43" i="560"/>
  <c r="AB43" i="560" s="1"/>
  <c r="K43" i="560"/>
  <c r="G43" i="560"/>
  <c r="AB42" i="560"/>
  <c r="AA42" i="560"/>
  <c r="O42" i="560"/>
  <c r="N42" i="560"/>
  <c r="P42" i="560" s="1"/>
  <c r="M42" i="560"/>
  <c r="K42" i="560"/>
  <c r="G42" i="560"/>
  <c r="O41" i="560"/>
  <c r="M41" i="560"/>
  <c r="AB41" i="560" s="1"/>
  <c r="K41" i="560"/>
  <c r="G41" i="560"/>
  <c r="AA40" i="560"/>
  <c r="O40" i="560"/>
  <c r="M40" i="560"/>
  <c r="AB40" i="560" s="1"/>
  <c r="K40" i="560"/>
  <c r="G40" i="560"/>
  <c r="AB39" i="560"/>
  <c r="AA39" i="560"/>
  <c r="O39" i="560"/>
  <c r="M39" i="560"/>
  <c r="M55" i="560" s="1"/>
  <c r="K39" i="560"/>
  <c r="G39" i="560"/>
  <c r="L38" i="560"/>
  <c r="O38" i="560" s="1"/>
  <c r="J38" i="560"/>
  <c r="K38" i="560" s="1"/>
  <c r="I38" i="560"/>
  <c r="O22" i="560"/>
  <c r="M22" i="560"/>
  <c r="AA22" i="560" s="1"/>
  <c r="K22" i="560"/>
  <c r="G22" i="560"/>
  <c r="L21" i="560"/>
  <c r="O21" i="560" s="1"/>
  <c r="J21" i="560"/>
  <c r="K21" i="560" s="1"/>
  <c r="I21" i="560"/>
  <c r="AA8" i="560"/>
  <c r="O8" i="560"/>
  <c r="M8" i="560"/>
  <c r="N8" i="560" s="1"/>
  <c r="K8" i="560"/>
  <c r="G8" i="560"/>
  <c r="AB7" i="560"/>
  <c r="AA7" i="560"/>
  <c r="O7" i="560"/>
  <c r="N7" i="560"/>
  <c r="Q7" i="560" s="1"/>
  <c r="M7" i="560"/>
  <c r="K7" i="560"/>
  <c r="G7" i="560"/>
  <c r="O6" i="560"/>
  <c r="M6" i="560"/>
  <c r="AB6" i="560" s="1"/>
  <c r="K6" i="560"/>
  <c r="G6" i="560"/>
  <c r="AB5" i="560"/>
  <c r="AA5" i="560"/>
  <c r="O5" i="560"/>
  <c r="N5" i="560"/>
  <c r="Q5" i="560" s="1"/>
  <c r="M5" i="560"/>
  <c r="M21" i="560" s="1"/>
  <c r="K5" i="560"/>
  <c r="G5" i="560"/>
  <c r="F1" i="560" s="1"/>
  <c r="H2" i="560"/>
  <c r="D1" i="560"/>
  <c r="X34" i="559"/>
  <c r="W34" i="559"/>
  <c r="V34" i="559"/>
  <c r="P34" i="559"/>
  <c r="O34" i="559"/>
  <c r="N34" i="559"/>
  <c r="M34" i="559"/>
  <c r="E8" i="559" s="1"/>
  <c r="G34" i="559"/>
  <c r="N16" i="559"/>
  <c r="M16" i="559"/>
  <c r="J16" i="559"/>
  <c r="I16" i="559"/>
  <c r="H16" i="559"/>
  <c r="G16" i="559"/>
  <c r="F16" i="559"/>
  <c r="G8" i="559" s="1"/>
  <c r="E16" i="559"/>
  <c r="M8" i="559"/>
  <c r="I8" i="559"/>
  <c r="F8" i="559"/>
  <c r="M7" i="559"/>
  <c r="K7" i="559"/>
  <c r="I7" i="559"/>
  <c r="G7" i="559"/>
  <c r="F7" i="559"/>
  <c r="E7" i="559"/>
  <c r="Q6" i="559"/>
  <c r="O6" i="559"/>
  <c r="M6" i="559"/>
  <c r="K6" i="559"/>
  <c r="I6" i="559"/>
  <c r="G6" i="559"/>
  <c r="F6" i="559"/>
  <c r="E6" i="559"/>
  <c r="F3" i="559"/>
  <c r="AD140" i="558"/>
  <c r="AC140" i="558"/>
  <c r="Z140" i="558"/>
  <c r="Y140" i="558"/>
  <c r="T140" i="558"/>
  <c r="S140" i="558"/>
  <c r="L140" i="558"/>
  <c r="O140" i="558" s="1"/>
  <c r="J140" i="558"/>
  <c r="K140" i="558" s="1"/>
  <c r="I140" i="558"/>
  <c r="O126" i="558"/>
  <c r="M126" i="558"/>
  <c r="M140" i="558" s="1"/>
  <c r="K126" i="558"/>
  <c r="G126" i="558"/>
  <c r="O125" i="558"/>
  <c r="M125" i="558"/>
  <c r="AF125" i="558" s="1"/>
  <c r="K125" i="558"/>
  <c r="G125" i="558"/>
  <c r="AF124" i="558"/>
  <c r="AE124" i="558"/>
  <c r="O124" i="558"/>
  <c r="N124" i="558"/>
  <c r="Q124" i="558" s="1"/>
  <c r="M124" i="558"/>
  <c r="K124" i="558"/>
  <c r="G124" i="558"/>
  <c r="AD123" i="558"/>
  <c r="AC123" i="558"/>
  <c r="Z123" i="558"/>
  <c r="Y123" i="558"/>
  <c r="T123" i="558"/>
  <c r="S123" i="558"/>
  <c r="L123" i="558"/>
  <c r="O123" i="558" s="1"/>
  <c r="K123" i="558"/>
  <c r="J123" i="558"/>
  <c r="I123" i="558"/>
  <c r="AE109" i="558"/>
  <c r="O109" i="558"/>
  <c r="M109" i="558"/>
  <c r="AF109" i="558" s="1"/>
  <c r="K109" i="558"/>
  <c r="G109" i="558"/>
  <c r="AF108" i="558"/>
  <c r="O108" i="558"/>
  <c r="M108" i="558"/>
  <c r="AE108" i="558" s="1"/>
  <c r="K108" i="558"/>
  <c r="G108" i="558"/>
  <c r="AF107" i="558"/>
  <c r="AE107" i="558"/>
  <c r="O107" i="558"/>
  <c r="N107" i="558"/>
  <c r="Q107" i="558" s="1"/>
  <c r="M107" i="558"/>
  <c r="K107" i="558"/>
  <c r="G107" i="558"/>
  <c r="AD106" i="558"/>
  <c r="AC106" i="558"/>
  <c r="Z106" i="558"/>
  <c r="Y106" i="558"/>
  <c r="T106" i="558"/>
  <c r="S106" i="558"/>
  <c r="L106" i="558"/>
  <c r="J106" i="558"/>
  <c r="K106" i="558" s="1"/>
  <c r="I106" i="558"/>
  <c r="O106" i="558" s="1"/>
  <c r="AF91" i="558"/>
  <c r="AE91" i="558"/>
  <c r="O91" i="558"/>
  <c r="N91" i="558"/>
  <c r="Q91" i="558" s="1"/>
  <c r="M91" i="558"/>
  <c r="K91" i="558"/>
  <c r="G91" i="558"/>
  <c r="AF90" i="558"/>
  <c r="AE90" i="558"/>
  <c r="O90" i="558"/>
  <c r="M90" i="558"/>
  <c r="N90" i="558" s="1"/>
  <c r="K90" i="558"/>
  <c r="G90" i="558"/>
  <c r="AD89" i="558"/>
  <c r="AD2" i="558" s="1"/>
  <c r="R6" i="556" s="1"/>
  <c r="AC89" i="558"/>
  <c r="Z89" i="558"/>
  <c r="Y89" i="558"/>
  <c r="T89" i="558"/>
  <c r="S89" i="558"/>
  <c r="L89" i="558"/>
  <c r="O89" i="558" s="1"/>
  <c r="K89" i="558"/>
  <c r="J89" i="558"/>
  <c r="I89" i="558"/>
  <c r="AF75" i="558"/>
  <c r="AE75" i="558"/>
  <c r="O75" i="558"/>
  <c r="M75" i="558"/>
  <c r="N75" i="558" s="1"/>
  <c r="K75" i="558"/>
  <c r="G75" i="558"/>
  <c r="AF74" i="558"/>
  <c r="AE74" i="558"/>
  <c r="O74" i="558"/>
  <c r="N74" i="558"/>
  <c r="Q74" i="558" s="1"/>
  <c r="M74" i="558"/>
  <c r="K74" i="558"/>
  <c r="G74" i="558"/>
  <c r="O73" i="558"/>
  <c r="M73" i="558"/>
  <c r="N73" i="558" s="1"/>
  <c r="K73" i="558"/>
  <c r="G73" i="558"/>
  <c r="AD72" i="558"/>
  <c r="AC72" i="558"/>
  <c r="Z72" i="558"/>
  <c r="Y72" i="558"/>
  <c r="T72" i="558"/>
  <c r="S72" i="558"/>
  <c r="L72" i="558"/>
  <c r="O72" i="558" s="1"/>
  <c r="J72" i="558"/>
  <c r="K72" i="558" s="1"/>
  <c r="I72" i="558"/>
  <c r="AF65" i="558"/>
  <c r="O65" i="558"/>
  <c r="M65" i="558"/>
  <c r="AE65" i="558" s="1"/>
  <c r="K65" i="558"/>
  <c r="G65" i="558"/>
  <c r="AF64" i="558"/>
  <c r="AE64" i="558"/>
  <c r="Q64" i="558"/>
  <c r="P64" i="558"/>
  <c r="O64" i="558"/>
  <c r="N64" i="558"/>
  <c r="M64" i="558"/>
  <c r="K64" i="558"/>
  <c r="G64" i="558"/>
  <c r="O63" i="558"/>
  <c r="N63" i="558"/>
  <c r="Q63" i="558" s="1"/>
  <c r="M63" i="558"/>
  <c r="AF63" i="558" s="1"/>
  <c r="K63" i="558"/>
  <c r="G63" i="558"/>
  <c r="AE62" i="558"/>
  <c r="O62" i="558"/>
  <c r="M62" i="558"/>
  <c r="AF62" i="558" s="1"/>
  <c r="K62" i="558"/>
  <c r="G62" i="558"/>
  <c r="AF61" i="558"/>
  <c r="O61" i="558"/>
  <c r="M61" i="558"/>
  <c r="AE61" i="558" s="1"/>
  <c r="K61" i="558"/>
  <c r="G61" i="558"/>
  <c r="AF60" i="558"/>
  <c r="AE60" i="558"/>
  <c r="Q60" i="558"/>
  <c r="P60" i="558"/>
  <c r="O60" i="558"/>
  <c r="N60" i="558"/>
  <c r="M60" i="558"/>
  <c r="K60" i="558"/>
  <c r="G60" i="558"/>
  <c r="O59" i="558"/>
  <c r="N59" i="558"/>
  <c r="Q59" i="558" s="1"/>
  <c r="M59" i="558"/>
  <c r="AF59" i="558" s="1"/>
  <c r="K59" i="558"/>
  <c r="G59" i="558"/>
  <c r="AE58" i="558"/>
  <c r="O58" i="558"/>
  <c r="M58" i="558"/>
  <c r="AF58" i="558" s="1"/>
  <c r="K58" i="558"/>
  <c r="G58" i="558"/>
  <c r="AF57" i="558"/>
  <c r="O57" i="558"/>
  <c r="M57" i="558"/>
  <c r="AE57" i="558" s="1"/>
  <c r="K57" i="558"/>
  <c r="G57" i="558"/>
  <c r="AF56" i="558"/>
  <c r="AE56" i="558"/>
  <c r="O56" i="558"/>
  <c r="N56" i="558"/>
  <c r="Q56" i="558" s="1"/>
  <c r="M56" i="558"/>
  <c r="M72" i="558" s="1"/>
  <c r="K56" i="558"/>
  <c r="G56" i="558"/>
  <c r="AD55" i="558"/>
  <c r="AC55" i="558"/>
  <c r="Z55" i="558"/>
  <c r="Y55" i="558"/>
  <c r="T55" i="558"/>
  <c r="S55" i="558"/>
  <c r="L55" i="558"/>
  <c r="J55" i="558"/>
  <c r="K55" i="558" s="1"/>
  <c r="I55" i="558"/>
  <c r="O55" i="558" s="1"/>
  <c r="AF43" i="558"/>
  <c r="AE43" i="558"/>
  <c r="O43" i="558"/>
  <c r="N43" i="558"/>
  <c r="Q43" i="558" s="1"/>
  <c r="M43" i="558"/>
  <c r="K43" i="558"/>
  <c r="G43" i="558"/>
  <c r="AF42" i="558"/>
  <c r="AE42" i="558"/>
  <c r="O42" i="558"/>
  <c r="M42" i="558"/>
  <c r="N42" i="558" s="1"/>
  <c r="K42" i="558"/>
  <c r="G42" i="558"/>
  <c r="O41" i="558"/>
  <c r="N41" i="558"/>
  <c r="Q41" i="558" s="1"/>
  <c r="M41" i="558"/>
  <c r="AF41" i="558" s="1"/>
  <c r="K41" i="558"/>
  <c r="G41" i="558"/>
  <c r="O40" i="558"/>
  <c r="M40" i="558"/>
  <c r="AF40" i="558" s="1"/>
  <c r="K40" i="558"/>
  <c r="G40" i="558"/>
  <c r="AF39" i="558"/>
  <c r="O39" i="558"/>
  <c r="M39" i="558"/>
  <c r="AE39" i="558" s="1"/>
  <c r="K39" i="558"/>
  <c r="G39" i="558"/>
  <c r="AD38" i="558"/>
  <c r="AC38" i="558"/>
  <c r="Z38" i="558"/>
  <c r="Y38" i="558"/>
  <c r="T38" i="558"/>
  <c r="S38" i="558"/>
  <c r="L38" i="558"/>
  <c r="K38" i="558"/>
  <c r="J38" i="558"/>
  <c r="I38" i="558"/>
  <c r="O38" i="558" s="1"/>
  <c r="O25" i="558"/>
  <c r="M25" i="558"/>
  <c r="M38" i="558" s="1"/>
  <c r="K25" i="558"/>
  <c r="G25" i="558"/>
  <c r="AF24" i="558"/>
  <c r="AE24" i="558"/>
  <c r="O24" i="558"/>
  <c r="M24" i="558"/>
  <c r="N24" i="558" s="1"/>
  <c r="K24" i="558"/>
  <c r="G24" i="558"/>
  <c r="AF23" i="558"/>
  <c r="AE23" i="558"/>
  <c r="O23" i="558"/>
  <c r="N23" i="558"/>
  <c r="Q23" i="558" s="1"/>
  <c r="M23" i="558"/>
  <c r="K23" i="558"/>
  <c r="P23" i="558" s="1"/>
  <c r="G23" i="558"/>
  <c r="O22" i="558"/>
  <c r="M22" i="558"/>
  <c r="N22" i="558" s="1"/>
  <c r="K22" i="558"/>
  <c r="G22" i="558"/>
  <c r="F1" i="558" s="1"/>
  <c r="F2" i="558" s="1"/>
  <c r="AD21" i="558"/>
  <c r="AC21" i="558"/>
  <c r="AC2" i="558" s="1"/>
  <c r="Q6" i="556" s="1"/>
  <c r="Z21" i="558"/>
  <c r="Z2" i="558" s="1"/>
  <c r="P6" i="556" s="1"/>
  <c r="Y21" i="558"/>
  <c r="Y2" i="558" s="1"/>
  <c r="O6" i="556" s="1"/>
  <c r="T21" i="558"/>
  <c r="S21" i="558"/>
  <c r="L21" i="558"/>
  <c r="O21" i="558" s="1"/>
  <c r="J21" i="558"/>
  <c r="K21" i="558" s="1"/>
  <c r="I21" i="558"/>
  <c r="AF8" i="558"/>
  <c r="O8" i="558"/>
  <c r="M8" i="558"/>
  <c r="AE8" i="558" s="1"/>
  <c r="K8" i="558"/>
  <c r="G8" i="558"/>
  <c r="AF7" i="558"/>
  <c r="AE7" i="558"/>
  <c r="Q7" i="558"/>
  <c r="P7" i="558"/>
  <c r="O7" i="558"/>
  <c r="N7" i="558"/>
  <c r="M7" i="558"/>
  <c r="K7" i="558"/>
  <c r="G7" i="558"/>
  <c r="O6" i="558"/>
  <c r="N6" i="558"/>
  <c r="Q6" i="558" s="1"/>
  <c r="M6" i="558"/>
  <c r="AF6" i="558" s="1"/>
  <c r="K6" i="558"/>
  <c r="G6" i="558"/>
  <c r="O5" i="558"/>
  <c r="M5" i="558"/>
  <c r="AF5" i="558" s="1"/>
  <c r="K5" i="558"/>
  <c r="G5" i="558"/>
  <c r="H2" i="558"/>
  <c r="D1" i="558"/>
  <c r="T140" i="557"/>
  <c r="S140" i="557"/>
  <c r="L140" i="557"/>
  <c r="J140" i="557"/>
  <c r="K140" i="557" s="1"/>
  <c r="I140" i="557"/>
  <c r="O140" i="557" s="1"/>
  <c r="AA135" i="557"/>
  <c r="O135" i="557"/>
  <c r="N135" i="557"/>
  <c r="Q135" i="557" s="1"/>
  <c r="M135" i="557"/>
  <c r="AB135" i="557" s="1"/>
  <c r="K135" i="557"/>
  <c r="G135" i="557"/>
  <c r="AA134" i="557"/>
  <c r="O134" i="557"/>
  <c r="M134" i="557"/>
  <c r="N134" i="557" s="1"/>
  <c r="K134" i="557"/>
  <c r="G134" i="557"/>
  <c r="AA133" i="557"/>
  <c r="O133" i="557"/>
  <c r="N133" i="557"/>
  <c r="Q133" i="557" s="1"/>
  <c r="M133" i="557"/>
  <c r="AB133" i="557" s="1"/>
  <c r="K133" i="557"/>
  <c r="G133" i="557"/>
  <c r="AB132" i="557"/>
  <c r="O132" i="557"/>
  <c r="M132" i="557"/>
  <c r="AA132" i="557" s="1"/>
  <c r="K132" i="557"/>
  <c r="G132" i="557"/>
  <c r="AB131" i="557"/>
  <c r="AA131" i="557"/>
  <c r="O131" i="557"/>
  <c r="N131" i="557"/>
  <c r="Q131" i="557" s="1"/>
  <c r="M131" i="557"/>
  <c r="K131" i="557"/>
  <c r="G131" i="557"/>
  <c r="AA130" i="557"/>
  <c r="O130" i="557"/>
  <c r="M130" i="557"/>
  <c r="N130" i="557" s="1"/>
  <c r="K130" i="557"/>
  <c r="G130" i="557"/>
  <c r="O129" i="557"/>
  <c r="N129" i="557"/>
  <c r="Q129" i="557" s="1"/>
  <c r="M129" i="557"/>
  <c r="AB129" i="557" s="1"/>
  <c r="K129" i="557"/>
  <c r="G129" i="557"/>
  <c r="AB128" i="557"/>
  <c r="O128" i="557"/>
  <c r="M128" i="557"/>
  <c r="AA128" i="557" s="1"/>
  <c r="K128" i="557"/>
  <c r="G128" i="557"/>
  <c r="AB127" i="557"/>
  <c r="AA127" i="557"/>
  <c r="O127" i="557"/>
  <c r="N127" i="557"/>
  <c r="Q127" i="557" s="1"/>
  <c r="M127" i="557"/>
  <c r="K127" i="557"/>
  <c r="G127" i="557"/>
  <c r="AA126" i="557"/>
  <c r="O126" i="557"/>
  <c r="M126" i="557"/>
  <c r="N126" i="557" s="1"/>
  <c r="K126" i="557"/>
  <c r="G126" i="557"/>
  <c r="O125" i="557"/>
  <c r="N125" i="557"/>
  <c r="Q125" i="557" s="1"/>
  <c r="M125" i="557"/>
  <c r="AB125" i="557" s="1"/>
  <c r="K125" i="557"/>
  <c r="G125" i="557"/>
  <c r="O124" i="557"/>
  <c r="N124" i="557"/>
  <c r="Q124" i="557" s="1"/>
  <c r="M124" i="557"/>
  <c r="AB124" i="557" s="1"/>
  <c r="K124" i="557"/>
  <c r="G124" i="557"/>
  <c r="T123" i="557"/>
  <c r="S123" i="557"/>
  <c r="M123" i="557"/>
  <c r="AB123" i="557" s="1"/>
  <c r="AC107" i="557" s="1"/>
  <c r="L123" i="557"/>
  <c r="O123" i="557" s="1"/>
  <c r="J123" i="557"/>
  <c r="K123" i="557" s="1"/>
  <c r="I123" i="557"/>
  <c r="AB118" i="557"/>
  <c r="O118" i="557"/>
  <c r="M118" i="557"/>
  <c r="AA118" i="557" s="1"/>
  <c r="K118" i="557"/>
  <c r="G118" i="557"/>
  <c r="AA117" i="557"/>
  <c r="O117" i="557"/>
  <c r="N117" i="557"/>
  <c r="Q117" i="557" s="1"/>
  <c r="M117" i="557"/>
  <c r="AB117" i="557" s="1"/>
  <c r="K117" i="557"/>
  <c r="G117" i="557"/>
  <c r="AA116" i="557"/>
  <c r="O116" i="557"/>
  <c r="M116" i="557"/>
  <c r="N116" i="557" s="1"/>
  <c r="K116" i="557"/>
  <c r="G116" i="557"/>
  <c r="O115" i="557"/>
  <c r="N115" i="557"/>
  <c r="Q115" i="557" s="1"/>
  <c r="M115" i="557"/>
  <c r="AB115" i="557" s="1"/>
  <c r="K115" i="557"/>
  <c r="G115" i="557"/>
  <c r="O114" i="557"/>
  <c r="M114" i="557"/>
  <c r="AB114" i="557" s="1"/>
  <c r="K114" i="557"/>
  <c r="G114" i="557"/>
  <c r="AA113" i="557"/>
  <c r="O113" i="557"/>
  <c r="N113" i="557"/>
  <c r="Q113" i="557" s="1"/>
  <c r="M113" i="557"/>
  <c r="AB113" i="557" s="1"/>
  <c r="K113" i="557"/>
  <c r="G113" i="557"/>
  <c r="AA112" i="557"/>
  <c r="O112" i="557"/>
  <c r="M112" i="557"/>
  <c r="N112" i="557" s="1"/>
  <c r="K112" i="557"/>
  <c r="G112" i="557"/>
  <c r="O111" i="557"/>
  <c r="N111" i="557"/>
  <c r="Q111" i="557" s="1"/>
  <c r="M111" i="557"/>
  <c r="AB111" i="557" s="1"/>
  <c r="K111" i="557"/>
  <c r="G111" i="557"/>
  <c r="AB110" i="557"/>
  <c r="O110" i="557"/>
  <c r="M110" i="557"/>
  <c r="AA110" i="557" s="1"/>
  <c r="K110" i="557"/>
  <c r="G110" i="557"/>
  <c r="AA109" i="557"/>
  <c r="O109" i="557"/>
  <c r="N109" i="557"/>
  <c r="Q109" i="557" s="1"/>
  <c r="M109" i="557"/>
  <c r="AB109" i="557" s="1"/>
  <c r="K109" i="557"/>
  <c r="G109" i="557"/>
  <c r="AA108" i="557"/>
  <c r="O108" i="557"/>
  <c r="M108" i="557"/>
  <c r="N108" i="557" s="1"/>
  <c r="K108" i="557"/>
  <c r="G108" i="557"/>
  <c r="Q107" i="557"/>
  <c r="P107" i="557"/>
  <c r="O107" i="557"/>
  <c r="N107" i="557"/>
  <c r="M107" i="557"/>
  <c r="AB107" i="557" s="1"/>
  <c r="K107" i="557"/>
  <c r="G107" i="557"/>
  <c r="AB106" i="557"/>
  <c r="AC90" i="557" s="1"/>
  <c r="T106" i="557"/>
  <c r="S106" i="557"/>
  <c r="O106" i="557"/>
  <c r="M106" i="557"/>
  <c r="N106" i="557" s="1"/>
  <c r="L106" i="557"/>
  <c r="J106" i="557"/>
  <c r="K106" i="557" s="1"/>
  <c r="I106" i="557"/>
  <c r="AA92" i="557"/>
  <c r="O92" i="557"/>
  <c r="N92" i="557"/>
  <c r="Q92" i="557" s="1"/>
  <c r="M92" i="557"/>
  <c r="AB92" i="557" s="1"/>
  <c r="K92" i="557"/>
  <c r="G92" i="557"/>
  <c r="AB91" i="557"/>
  <c r="AA91" i="557"/>
  <c r="O91" i="557"/>
  <c r="M91" i="557"/>
  <c r="N91" i="557" s="1"/>
  <c r="K91" i="557"/>
  <c r="G91" i="557"/>
  <c r="AB90" i="557"/>
  <c r="P90" i="557"/>
  <c r="O90" i="557"/>
  <c r="N90" i="557"/>
  <c r="Q90" i="557" s="1"/>
  <c r="M90" i="557"/>
  <c r="AA90" i="557" s="1"/>
  <c r="K90" i="557"/>
  <c r="G90" i="557"/>
  <c r="T89" i="557"/>
  <c r="S89" i="557"/>
  <c r="L89" i="557"/>
  <c r="J89" i="557"/>
  <c r="K89" i="557" s="1"/>
  <c r="I89" i="557"/>
  <c r="O89" i="557" s="1"/>
  <c r="AA74" i="557"/>
  <c r="O74" i="557"/>
  <c r="N74" i="557"/>
  <c r="Q74" i="557" s="1"/>
  <c r="M74" i="557"/>
  <c r="AB74" i="557" s="1"/>
  <c r="K74" i="557"/>
  <c r="G74" i="557"/>
  <c r="AB73" i="557"/>
  <c r="AA73" i="557"/>
  <c r="O73" i="557"/>
  <c r="M73" i="557"/>
  <c r="N73" i="557" s="1"/>
  <c r="K73" i="557"/>
  <c r="G73" i="557"/>
  <c r="T72" i="557"/>
  <c r="S72" i="557"/>
  <c r="L72" i="557"/>
  <c r="O72" i="557" s="1"/>
  <c r="J72" i="557"/>
  <c r="K72" i="557" s="1"/>
  <c r="I72" i="557"/>
  <c r="AA65" i="557"/>
  <c r="O65" i="557"/>
  <c r="M65" i="557"/>
  <c r="N65" i="557" s="1"/>
  <c r="K65" i="557"/>
  <c r="G65" i="557"/>
  <c r="AA64" i="557"/>
  <c r="O64" i="557"/>
  <c r="N64" i="557"/>
  <c r="Q64" i="557" s="1"/>
  <c r="M64" i="557"/>
  <c r="AB64" i="557" s="1"/>
  <c r="K64" i="557"/>
  <c r="G64" i="557"/>
  <c r="AA63" i="557"/>
  <c r="O63" i="557"/>
  <c r="N63" i="557"/>
  <c r="P63" i="557" s="1"/>
  <c r="M63" i="557"/>
  <c r="AB63" i="557" s="1"/>
  <c r="K63" i="557"/>
  <c r="Q63" i="557" s="1"/>
  <c r="G63" i="557"/>
  <c r="AA62" i="557"/>
  <c r="O62" i="557"/>
  <c r="N62" i="557"/>
  <c r="Q62" i="557" s="1"/>
  <c r="M62" i="557"/>
  <c r="AB62" i="557" s="1"/>
  <c r="K62" i="557"/>
  <c r="G62" i="557"/>
  <c r="AA61" i="557"/>
  <c r="O61" i="557"/>
  <c r="M61" i="557"/>
  <c r="N61" i="557" s="1"/>
  <c r="K61" i="557"/>
  <c r="G61" i="557"/>
  <c r="AA60" i="557"/>
  <c r="O60" i="557"/>
  <c r="N60" i="557"/>
  <c r="Q60" i="557" s="1"/>
  <c r="M60" i="557"/>
  <c r="AB60" i="557" s="1"/>
  <c r="K60" i="557"/>
  <c r="G60" i="557"/>
  <c r="AA59" i="557"/>
  <c r="O59" i="557"/>
  <c r="N59" i="557"/>
  <c r="P59" i="557" s="1"/>
  <c r="M59" i="557"/>
  <c r="AB59" i="557" s="1"/>
  <c r="K59" i="557"/>
  <c r="Q59" i="557" s="1"/>
  <c r="G59" i="557"/>
  <c r="AA58" i="557"/>
  <c r="O58" i="557"/>
  <c r="N58" i="557"/>
  <c r="Q58" i="557" s="1"/>
  <c r="M58" i="557"/>
  <c r="AB58" i="557" s="1"/>
  <c r="K58" i="557"/>
  <c r="G58" i="557"/>
  <c r="AA57" i="557"/>
  <c r="O57" i="557"/>
  <c r="M57" i="557"/>
  <c r="N57" i="557" s="1"/>
  <c r="K57" i="557"/>
  <c r="G57" i="557"/>
  <c r="AB56" i="557"/>
  <c r="AA56" i="557"/>
  <c r="Q56" i="557"/>
  <c r="P56" i="557"/>
  <c r="O56" i="557"/>
  <c r="N56" i="557"/>
  <c r="M56" i="557"/>
  <c r="M72" i="557" s="1"/>
  <c r="K56" i="557"/>
  <c r="G56" i="557"/>
  <c r="T55" i="557"/>
  <c r="S55" i="557"/>
  <c r="L55" i="557"/>
  <c r="J55" i="557"/>
  <c r="K55" i="557" s="1"/>
  <c r="I55" i="557"/>
  <c r="O55" i="557" s="1"/>
  <c r="AA47" i="557"/>
  <c r="O47" i="557"/>
  <c r="N47" i="557"/>
  <c r="Q47" i="557" s="1"/>
  <c r="M47" i="557"/>
  <c r="AB47" i="557" s="1"/>
  <c r="K47" i="557"/>
  <c r="G47" i="557"/>
  <c r="AA46" i="557"/>
  <c r="O46" i="557"/>
  <c r="N46" i="557"/>
  <c r="P46" i="557" s="1"/>
  <c r="M46" i="557"/>
  <c r="AB46" i="557" s="1"/>
  <c r="K46" i="557"/>
  <c r="Q46" i="557" s="1"/>
  <c r="G46" i="557"/>
  <c r="AA45" i="557"/>
  <c r="O45" i="557"/>
  <c r="N45" i="557"/>
  <c r="Q45" i="557" s="1"/>
  <c r="M45" i="557"/>
  <c r="AB45" i="557" s="1"/>
  <c r="K45" i="557"/>
  <c r="G45" i="557"/>
  <c r="AA44" i="557"/>
  <c r="Q44" i="557"/>
  <c r="O44" i="557"/>
  <c r="N44" i="557"/>
  <c r="P44" i="557" s="1"/>
  <c r="M44" i="557"/>
  <c r="AB44" i="557" s="1"/>
  <c r="K44" i="557"/>
  <c r="G44" i="557"/>
  <c r="AA43" i="557"/>
  <c r="O43" i="557"/>
  <c r="N43" i="557"/>
  <c r="Q43" i="557" s="1"/>
  <c r="M43" i="557"/>
  <c r="AB43" i="557" s="1"/>
  <c r="K43" i="557"/>
  <c r="G43" i="557"/>
  <c r="AA42" i="557"/>
  <c r="O42" i="557"/>
  <c r="N42" i="557"/>
  <c r="P42" i="557" s="1"/>
  <c r="M42" i="557"/>
  <c r="AB42" i="557" s="1"/>
  <c r="K42" i="557"/>
  <c r="Q42" i="557" s="1"/>
  <c r="G42" i="557"/>
  <c r="AA41" i="557"/>
  <c r="O41" i="557"/>
  <c r="N41" i="557"/>
  <c r="Q41" i="557" s="1"/>
  <c r="M41" i="557"/>
  <c r="AB41" i="557" s="1"/>
  <c r="K41" i="557"/>
  <c r="G41" i="557"/>
  <c r="AA40" i="557"/>
  <c r="Q40" i="557"/>
  <c r="O40" i="557"/>
  <c r="N40" i="557"/>
  <c r="P40" i="557" s="1"/>
  <c r="M40" i="557"/>
  <c r="AB40" i="557" s="1"/>
  <c r="K40" i="557"/>
  <c r="G40" i="557"/>
  <c r="AB39" i="557"/>
  <c r="AA39" i="557"/>
  <c r="Q39" i="557"/>
  <c r="P39" i="557"/>
  <c r="O39" i="557"/>
  <c r="N39" i="557"/>
  <c r="M39" i="557"/>
  <c r="M55" i="557" s="1"/>
  <c r="K39" i="557"/>
  <c r="G39" i="557"/>
  <c r="T38" i="557"/>
  <c r="S38" i="557"/>
  <c r="L38" i="557"/>
  <c r="J38" i="557"/>
  <c r="K38" i="557" s="1"/>
  <c r="I38" i="557"/>
  <c r="O38" i="557" s="1"/>
  <c r="AB22" i="557"/>
  <c r="O22" i="557"/>
  <c r="M22" i="557"/>
  <c r="M38" i="557" s="1"/>
  <c r="K22" i="557"/>
  <c r="G22" i="557"/>
  <c r="T21" i="557"/>
  <c r="S21" i="557"/>
  <c r="L21" i="557"/>
  <c r="J21" i="557"/>
  <c r="K21" i="557" s="1"/>
  <c r="I21" i="557"/>
  <c r="O21" i="557" s="1"/>
  <c r="AA8" i="557"/>
  <c r="O8" i="557"/>
  <c r="N8" i="557"/>
  <c r="Q8" i="557" s="1"/>
  <c r="M8" i="557"/>
  <c r="AB8" i="557" s="1"/>
  <c r="K8" i="557"/>
  <c r="G8" i="557"/>
  <c r="AA7" i="557"/>
  <c r="O7" i="557"/>
  <c r="N7" i="557"/>
  <c r="P7" i="557" s="1"/>
  <c r="M7" i="557"/>
  <c r="AB7" i="557" s="1"/>
  <c r="K7" i="557"/>
  <c r="Q7" i="557" s="1"/>
  <c r="G7" i="557"/>
  <c r="AA6" i="557"/>
  <c r="O6" i="557"/>
  <c r="N6" i="557"/>
  <c r="Q6" i="557" s="1"/>
  <c r="M6" i="557"/>
  <c r="AB6" i="557" s="1"/>
  <c r="K6" i="557"/>
  <c r="G6" i="557"/>
  <c r="AB5" i="557"/>
  <c r="O5" i="557"/>
  <c r="M5" i="557"/>
  <c r="AA5" i="557" s="1"/>
  <c r="K5" i="557"/>
  <c r="G5" i="557"/>
  <c r="F1" i="557" s="1"/>
  <c r="H2" i="557"/>
  <c r="H1" i="557"/>
  <c r="D1" i="557"/>
  <c r="X34" i="556"/>
  <c r="W34" i="556"/>
  <c r="V34" i="556"/>
  <c r="P34" i="556"/>
  <c r="M8" i="556" s="1"/>
  <c r="O34" i="556"/>
  <c r="N34" i="556"/>
  <c r="M34" i="556"/>
  <c r="K8" i="556" s="1"/>
  <c r="G34" i="556"/>
  <c r="N16" i="556"/>
  <c r="E8" i="556" s="1"/>
  <c r="M16" i="556"/>
  <c r="I8" i="556" s="1"/>
  <c r="J16" i="556"/>
  <c r="I16" i="556"/>
  <c r="H16" i="556"/>
  <c r="G16" i="556"/>
  <c r="F16" i="556"/>
  <c r="E16" i="556"/>
  <c r="G8" i="556" s="1"/>
  <c r="F8" i="556"/>
  <c r="M7" i="556"/>
  <c r="K7" i="556"/>
  <c r="I7" i="556"/>
  <c r="G7" i="556"/>
  <c r="F7" i="556"/>
  <c r="E7" i="556"/>
  <c r="M6" i="556"/>
  <c r="K6" i="556"/>
  <c r="I6" i="556"/>
  <c r="G6" i="556"/>
  <c r="F6" i="556"/>
  <c r="E6" i="556"/>
  <c r="F3" i="556"/>
  <c r="AD140" i="555"/>
  <c r="AC140" i="555"/>
  <c r="Z140" i="555"/>
  <c r="Y140" i="555"/>
  <c r="M140" i="555"/>
  <c r="AF140" i="555" s="1"/>
  <c r="AG124" i="555" s="1"/>
  <c r="L140" i="555"/>
  <c r="O140" i="555" s="1"/>
  <c r="J140" i="555"/>
  <c r="K140" i="555" s="1"/>
  <c r="I140" i="555"/>
  <c r="O126" i="555"/>
  <c r="M126" i="555"/>
  <c r="AF126" i="555" s="1"/>
  <c r="K126" i="555"/>
  <c r="G126" i="555"/>
  <c r="AE125" i="555"/>
  <c r="O125" i="555"/>
  <c r="M125" i="555"/>
  <c r="AF125" i="555" s="1"/>
  <c r="K125" i="555"/>
  <c r="G125" i="555"/>
  <c r="AF124" i="555"/>
  <c r="AE124" i="555"/>
  <c r="O124" i="555"/>
  <c r="M124" i="555"/>
  <c r="N124" i="555" s="1"/>
  <c r="K124" i="555"/>
  <c r="G124" i="555"/>
  <c r="AD123" i="555"/>
  <c r="AC123" i="555"/>
  <c r="Z123" i="555"/>
  <c r="Y123" i="555"/>
  <c r="L123" i="555"/>
  <c r="O123" i="555" s="1"/>
  <c r="J123" i="555"/>
  <c r="K123" i="555" s="1"/>
  <c r="I123" i="555"/>
  <c r="AF109" i="555"/>
  <c r="O109" i="555"/>
  <c r="M109" i="555"/>
  <c r="AE109" i="555" s="1"/>
  <c r="K109" i="555"/>
  <c r="G109" i="555"/>
  <c r="AE108" i="555"/>
  <c r="Q108" i="555"/>
  <c r="P108" i="555"/>
  <c r="O108" i="555"/>
  <c r="N108" i="555"/>
  <c r="M108" i="555"/>
  <c r="AF108" i="555" s="1"/>
  <c r="K108" i="555"/>
  <c r="G108" i="555"/>
  <c r="O107" i="555"/>
  <c r="M107" i="555"/>
  <c r="N107" i="555" s="1"/>
  <c r="K107" i="555"/>
  <c r="G107" i="555"/>
  <c r="AD106" i="555"/>
  <c r="AC106" i="555"/>
  <c r="Z106" i="555"/>
  <c r="Y106" i="555"/>
  <c r="L106" i="555"/>
  <c r="O106" i="555" s="1"/>
  <c r="J106" i="555"/>
  <c r="K106" i="555" s="1"/>
  <c r="I106" i="555"/>
  <c r="O91" i="555"/>
  <c r="M91" i="555"/>
  <c r="N91" i="555" s="1"/>
  <c r="K91" i="555"/>
  <c r="G91" i="555"/>
  <c r="AF90" i="555"/>
  <c r="AE90" i="555"/>
  <c r="O90" i="555"/>
  <c r="N90" i="555"/>
  <c r="Q90" i="555" s="1"/>
  <c r="M90" i="555"/>
  <c r="K90" i="555"/>
  <c r="G90" i="555"/>
  <c r="AD89" i="555"/>
  <c r="AC89" i="555"/>
  <c r="Z89" i="555"/>
  <c r="Y89" i="555"/>
  <c r="O89" i="555"/>
  <c r="L89" i="555"/>
  <c r="J89" i="555"/>
  <c r="I89" i="555"/>
  <c r="K89" i="555" s="1"/>
  <c r="AF75" i="555"/>
  <c r="AE75" i="555"/>
  <c r="O75" i="555"/>
  <c r="N75" i="555"/>
  <c r="Q75" i="555" s="1"/>
  <c r="M75" i="555"/>
  <c r="K75" i="555"/>
  <c r="G75" i="555"/>
  <c r="O74" i="555"/>
  <c r="M74" i="555"/>
  <c r="M89" i="555" s="1"/>
  <c r="K74" i="555"/>
  <c r="G74" i="555"/>
  <c r="AF73" i="555"/>
  <c r="AE73" i="555"/>
  <c r="O73" i="555"/>
  <c r="N73" i="555"/>
  <c r="Q73" i="555" s="1"/>
  <c r="M73" i="555"/>
  <c r="K73" i="555"/>
  <c r="G73" i="555"/>
  <c r="AD72" i="555"/>
  <c r="AC72" i="555"/>
  <c r="Z72" i="555"/>
  <c r="Y72" i="555"/>
  <c r="L72" i="555"/>
  <c r="O72" i="555" s="1"/>
  <c r="J72" i="555"/>
  <c r="I72" i="555"/>
  <c r="K72" i="555" s="1"/>
  <c r="AF64" i="555"/>
  <c r="AE64" i="555"/>
  <c r="O64" i="555"/>
  <c r="N64" i="555"/>
  <c r="Q64" i="555" s="1"/>
  <c r="M64" i="555"/>
  <c r="K64" i="555"/>
  <c r="P64" i="555" s="1"/>
  <c r="G64" i="555"/>
  <c r="AF63" i="555"/>
  <c r="O63" i="555"/>
  <c r="M63" i="555"/>
  <c r="AE63" i="555" s="1"/>
  <c r="K63" i="555"/>
  <c r="G63" i="555"/>
  <c r="Q62" i="555"/>
  <c r="O62" i="555"/>
  <c r="N62" i="555"/>
  <c r="P62" i="555" s="1"/>
  <c r="M62" i="555"/>
  <c r="AF62" i="555" s="1"/>
  <c r="K62" i="555"/>
  <c r="G62" i="555"/>
  <c r="O61" i="555"/>
  <c r="N61" i="555"/>
  <c r="Q61" i="555" s="1"/>
  <c r="M61" i="555"/>
  <c r="AF61" i="555" s="1"/>
  <c r="K61" i="555"/>
  <c r="G61" i="555"/>
  <c r="AF60" i="555"/>
  <c r="AE60" i="555"/>
  <c r="O60" i="555"/>
  <c r="N60" i="555"/>
  <c r="Q60" i="555" s="1"/>
  <c r="M60" i="555"/>
  <c r="K60" i="555"/>
  <c r="G60" i="555"/>
  <c r="AF59" i="555"/>
  <c r="O59" i="555"/>
  <c r="M59" i="555"/>
  <c r="AE59" i="555" s="1"/>
  <c r="K59" i="555"/>
  <c r="G59" i="555"/>
  <c r="Q58" i="555"/>
  <c r="O58" i="555"/>
  <c r="N58" i="555"/>
  <c r="P58" i="555" s="1"/>
  <c r="M58" i="555"/>
  <c r="AF58" i="555" s="1"/>
  <c r="K58" i="555"/>
  <c r="G58" i="555"/>
  <c r="O57" i="555"/>
  <c r="N57" i="555"/>
  <c r="Q57" i="555" s="1"/>
  <c r="M57" i="555"/>
  <c r="AF57" i="555" s="1"/>
  <c r="K57" i="555"/>
  <c r="G57" i="555"/>
  <c r="O56" i="555"/>
  <c r="M56" i="555"/>
  <c r="AF56" i="555" s="1"/>
  <c r="K56" i="555"/>
  <c r="G56" i="555"/>
  <c r="AD55" i="555"/>
  <c r="AC55" i="555"/>
  <c r="Z55" i="555"/>
  <c r="Y55" i="555"/>
  <c r="O55" i="555"/>
  <c r="L55" i="555"/>
  <c r="J55" i="555"/>
  <c r="K55" i="555" s="1"/>
  <c r="I55" i="555"/>
  <c r="O43" i="555"/>
  <c r="M43" i="555"/>
  <c r="AF43" i="555" s="1"/>
  <c r="K43" i="555"/>
  <c r="G43" i="555"/>
  <c r="AF42" i="555"/>
  <c r="AE42" i="555"/>
  <c r="O42" i="555"/>
  <c r="N42" i="555"/>
  <c r="Q42" i="555" s="1"/>
  <c r="M42" i="555"/>
  <c r="K42" i="555"/>
  <c r="G42" i="555"/>
  <c r="AF41" i="555"/>
  <c r="AE41" i="555"/>
  <c r="P41" i="555"/>
  <c r="O41" i="555"/>
  <c r="N41" i="555"/>
  <c r="M41" i="555"/>
  <c r="K41" i="555"/>
  <c r="Q41" i="555" s="1"/>
  <c r="G41" i="555"/>
  <c r="O40" i="555"/>
  <c r="M40" i="555"/>
  <c r="N40" i="555" s="1"/>
  <c r="K40" i="555"/>
  <c r="G40" i="555"/>
  <c r="AE39" i="555"/>
  <c r="O39" i="555"/>
  <c r="N39" i="555"/>
  <c r="Q39" i="555" s="1"/>
  <c r="M39" i="555"/>
  <c r="AF39" i="555" s="1"/>
  <c r="K39" i="555"/>
  <c r="G39" i="555"/>
  <c r="AD38" i="555"/>
  <c r="AC38" i="555"/>
  <c r="Z38" i="555"/>
  <c r="Y38" i="555"/>
  <c r="L38" i="555"/>
  <c r="H1" i="555" s="1"/>
  <c r="J38" i="555"/>
  <c r="K38" i="555" s="1"/>
  <c r="I38" i="555"/>
  <c r="AF25" i="555"/>
  <c r="O25" i="555"/>
  <c r="N25" i="555"/>
  <c r="Q25" i="555" s="1"/>
  <c r="M25" i="555"/>
  <c r="AE25" i="555" s="1"/>
  <c r="K25" i="555"/>
  <c r="G25" i="555"/>
  <c r="O24" i="555"/>
  <c r="M24" i="555"/>
  <c r="AF24" i="555" s="1"/>
  <c r="K24" i="555"/>
  <c r="G24" i="555"/>
  <c r="O23" i="555"/>
  <c r="M23" i="555"/>
  <c r="AF23" i="555" s="1"/>
  <c r="K23" i="555"/>
  <c r="G23" i="555"/>
  <c r="AF22" i="555"/>
  <c r="AE22" i="555"/>
  <c r="O22" i="555"/>
  <c r="M22" i="555"/>
  <c r="N22" i="555" s="1"/>
  <c r="K22" i="555"/>
  <c r="G22" i="555"/>
  <c r="AD21" i="555"/>
  <c r="AD2" i="555" s="1"/>
  <c r="R6" i="553" s="1"/>
  <c r="AC21" i="555"/>
  <c r="Z21" i="555"/>
  <c r="Y21" i="555"/>
  <c r="Y2" i="555" s="1"/>
  <c r="O6" i="553" s="1"/>
  <c r="L21" i="555"/>
  <c r="O21" i="555" s="1"/>
  <c r="J21" i="555"/>
  <c r="K21" i="555" s="1"/>
  <c r="I21" i="555"/>
  <c r="AF8" i="555"/>
  <c r="O8" i="555"/>
  <c r="M8" i="555"/>
  <c r="AE8" i="555" s="1"/>
  <c r="K8" i="555"/>
  <c r="G8" i="555"/>
  <c r="Q7" i="555"/>
  <c r="O7" i="555"/>
  <c r="N7" i="555"/>
  <c r="P7" i="555" s="1"/>
  <c r="M7" i="555"/>
  <c r="AF7" i="555" s="1"/>
  <c r="K7" i="555"/>
  <c r="G7" i="555"/>
  <c r="AE6" i="555"/>
  <c r="O6" i="555"/>
  <c r="N6" i="555"/>
  <c r="Q6" i="555" s="1"/>
  <c r="M6" i="555"/>
  <c r="AF6" i="555" s="1"/>
  <c r="K6" i="555"/>
  <c r="G6" i="555"/>
  <c r="F1" i="555" s="1"/>
  <c r="F2" i="555" s="1"/>
  <c r="O5" i="555"/>
  <c r="M5" i="555"/>
  <c r="AF5" i="555" s="1"/>
  <c r="K5" i="555"/>
  <c r="G5" i="555"/>
  <c r="AC2" i="555"/>
  <c r="Z2" i="555"/>
  <c r="H2" i="555"/>
  <c r="D1" i="555"/>
  <c r="L140" i="554"/>
  <c r="O140" i="554" s="1"/>
  <c r="J140" i="554"/>
  <c r="K140" i="554" s="1"/>
  <c r="I140" i="554"/>
  <c r="AB135" i="554"/>
  <c r="AA135" i="554"/>
  <c r="O135" i="554"/>
  <c r="M135" i="554"/>
  <c r="N135" i="554" s="1"/>
  <c r="K135" i="554"/>
  <c r="G135" i="554"/>
  <c r="O134" i="554"/>
  <c r="M134" i="554"/>
  <c r="N134" i="554" s="1"/>
  <c r="K134" i="554"/>
  <c r="G134" i="554"/>
  <c r="O133" i="554"/>
  <c r="M133" i="554"/>
  <c r="AB133" i="554" s="1"/>
  <c r="K133" i="554"/>
  <c r="G133" i="554"/>
  <c r="AB132" i="554"/>
  <c r="AA132" i="554"/>
  <c r="O132" i="554"/>
  <c r="N132" i="554"/>
  <c r="Q132" i="554" s="1"/>
  <c r="M132" i="554"/>
  <c r="K132" i="554"/>
  <c r="G132" i="554"/>
  <c r="AB131" i="554"/>
  <c r="AA131" i="554"/>
  <c r="O131" i="554"/>
  <c r="M131" i="554"/>
  <c r="N131" i="554" s="1"/>
  <c r="K131" i="554"/>
  <c r="G131" i="554"/>
  <c r="O130" i="554"/>
  <c r="M130" i="554"/>
  <c r="N130" i="554" s="1"/>
  <c r="K130" i="554"/>
  <c r="G130" i="554"/>
  <c r="O129" i="554"/>
  <c r="M129" i="554"/>
  <c r="AB129" i="554" s="1"/>
  <c r="K129" i="554"/>
  <c r="G129" i="554"/>
  <c r="AB128" i="554"/>
  <c r="AA128" i="554"/>
  <c r="O128" i="554"/>
  <c r="N128" i="554"/>
  <c r="Q128" i="554" s="1"/>
  <c r="M128" i="554"/>
  <c r="K128" i="554"/>
  <c r="G128" i="554"/>
  <c r="AB127" i="554"/>
  <c r="AA127" i="554"/>
  <c r="O127" i="554"/>
  <c r="M127" i="554"/>
  <c r="N127" i="554" s="1"/>
  <c r="K127" i="554"/>
  <c r="G127" i="554"/>
  <c r="O126" i="554"/>
  <c r="M126" i="554"/>
  <c r="N126" i="554" s="1"/>
  <c r="K126" i="554"/>
  <c r="G126" i="554"/>
  <c r="O125" i="554"/>
  <c r="M125" i="554"/>
  <c r="AB125" i="554" s="1"/>
  <c r="K125" i="554"/>
  <c r="G125" i="554"/>
  <c r="AB124" i="554"/>
  <c r="O124" i="554"/>
  <c r="M124" i="554"/>
  <c r="AA124" i="554" s="1"/>
  <c r="K124" i="554"/>
  <c r="G124" i="554"/>
  <c r="L123" i="554"/>
  <c r="O123" i="554" s="1"/>
  <c r="J123" i="554"/>
  <c r="K123" i="554" s="1"/>
  <c r="I123" i="554"/>
  <c r="AB118" i="554"/>
  <c r="O118" i="554"/>
  <c r="M118" i="554"/>
  <c r="AA118" i="554" s="1"/>
  <c r="K118" i="554"/>
  <c r="G118" i="554"/>
  <c r="O117" i="554"/>
  <c r="M117" i="554"/>
  <c r="N117" i="554" s="1"/>
  <c r="K117" i="554"/>
  <c r="G117" i="554"/>
  <c r="AA116" i="554"/>
  <c r="O116" i="554"/>
  <c r="N116" i="554"/>
  <c r="Q116" i="554" s="1"/>
  <c r="M116" i="554"/>
  <c r="AB116" i="554" s="1"/>
  <c r="K116" i="554"/>
  <c r="G116" i="554"/>
  <c r="AB115" i="554"/>
  <c r="O115" i="554"/>
  <c r="N115" i="554"/>
  <c r="Q115" i="554" s="1"/>
  <c r="M115" i="554"/>
  <c r="AA115" i="554" s="1"/>
  <c r="K115" i="554"/>
  <c r="G115" i="554"/>
  <c r="AB114" i="554"/>
  <c r="O114" i="554"/>
  <c r="M114" i="554"/>
  <c r="AA114" i="554" s="1"/>
  <c r="K114" i="554"/>
  <c r="G114" i="554"/>
  <c r="O113" i="554"/>
  <c r="M113" i="554"/>
  <c r="N113" i="554" s="1"/>
  <c r="K113" i="554"/>
  <c r="G113" i="554"/>
  <c r="AA112" i="554"/>
  <c r="O112" i="554"/>
  <c r="N112" i="554"/>
  <c r="Q112" i="554" s="1"/>
  <c r="M112" i="554"/>
  <c r="AB112" i="554" s="1"/>
  <c r="K112" i="554"/>
  <c r="G112" i="554"/>
  <c r="AB111" i="554"/>
  <c r="O111" i="554"/>
  <c r="M111" i="554"/>
  <c r="AA111" i="554" s="1"/>
  <c r="K111" i="554"/>
  <c r="G111" i="554"/>
  <c r="O110" i="554"/>
  <c r="M110" i="554"/>
  <c r="AA110" i="554" s="1"/>
  <c r="K110" i="554"/>
  <c r="G110" i="554"/>
  <c r="O109" i="554"/>
  <c r="M109" i="554"/>
  <c r="N109" i="554" s="1"/>
  <c r="K109" i="554"/>
  <c r="G109" i="554"/>
  <c r="AA108" i="554"/>
  <c r="O108" i="554"/>
  <c r="N108" i="554"/>
  <c r="Q108" i="554" s="1"/>
  <c r="M108" i="554"/>
  <c r="AB108" i="554" s="1"/>
  <c r="K108" i="554"/>
  <c r="G108" i="554"/>
  <c r="O107" i="554"/>
  <c r="M107" i="554"/>
  <c r="AB107" i="554" s="1"/>
  <c r="K107" i="554"/>
  <c r="G107" i="554"/>
  <c r="L106" i="554"/>
  <c r="O106" i="554" s="1"/>
  <c r="J106" i="554"/>
  <c r="K106" i="554" s="1"/>
  <c r="I106" i="554"/>
  <c r="O92" i="554"/>
  <c r="M92" i="554"/>
  <c r="AB92" i="554" s="1"/>
  <c r="K92" i="554"/>
  <c r="G92" i="554"/>
  <c r="AB91" i="554"/>
  <c r="AA91" i="554"/>
  <c r="O91" i="554"/>
  <c r="N91" i="554"/>
  <c r="P91" i="554" s="1"/>
  <c r="M91" i="554"/>
  <c r="K91" i="554"/>
  <c r="G91" i="554"/>
  <c r="O90" i="554"/>
  <c r="M90" i="554"/>
  <c r="N90" i="554" s="1"/>
  <c r="K90" i="554"/>
  <c r="G90" i="554"/>
  <c r="L89" i="554"/>
  <c r="O89" i="554" s="1"/>
  <c r="J89" i="554"/>
  <c r="K89" i="554" s="1"/>
  <c r="I89" i="554"/>
  <c r="O74" i="554"/>
  <c r="M74" i="554"/>
  <c r="AB74" i="554" s="1"/>
  <c r="K74" i="554"/>
  <c r="G74" i="554"/>
  <c r="O73" i="554"/>
  <c r="M73" i="554"/>
  <c r="AB73" i="554" s="1"/>
  <c r="K73" i="554"/>
  <c r="G73" i="554"/>
  <c r="L72" i="554"/>
  <c r="O72" i="554" s="1"/>
  <c r="J72" i="554"/>
  <c r="K72" i="554" s="1"/>
  <c r="I72" i="554"/>
  <c r="AB66" i="554"/>
  <c r="AA66" i="554"/>
  <c r="O66" i="554"/>
  <c r="N66" i="554"/>
  <c r="M66" i="554"/>
  <c r="K66" i="554"/>
  <c r="Q66" i="554" s="1"/>
  <c r="G66" i="554"/>
  <c r="AA65" i="554"/>
  <c r="O65" i="554"/>
  <c r="M65" i="554"/>
  <c r="N65" i="554" s="1"/>
  <c r="K65" i="554"/>
  <c r="G65" i="554"/>
  <c r="O64" i="554"/>
  <c r="N64" i="554"/>
  <c r="Q64" i="554" s="1"/>
  <c r="M64" i="554"/>
  <c r="AB64" i="554" s="1"/>
  <c r="K64" i="554"/>
  <c r="G64" i="554"/>
  <c r="AB63" i="554"/>
  <c r="O63" i="554"/>
  <c r="N63" i="554"/>
  <c r="Q63" i="554" s="1"/>
  <c r="M63" i="554"/>
  <c r="AA63" i="554" s="1"/>
  <c r="K63" i="554"/>
  <c r="G63" i="554"/>
  <c r="AB62" i="554"/>
  <c r="AA62" i="554"/>
  <c r="O62" i="554"/>
  <c r="M62" i="554"/>
  <c r="N62" i="554" s="1"/>
  <c r="K62" i="554"/>
  <c r="G62" i="554"/>
  <c r="AA61" i="554"/>
  <c r="O61" i="554"/>
  <c r="M61" i="554"/>
  <c r="N61" i="554" s="1"/>
  <c r="K61" i="554"/>
  <c r="G61" i="554"/>
  <c r="AA60" i="554"/>
  <c r="O60" i="554"/>
  <c r="N60" i="554"/>
  <c r="Q60" i="554" s="1"/>
  <c r="M60" i="554"/>
  <c r="AB60" i="554" s="1"/>
  <c r="K60" i="554"/>
  <c r="G60" i="554"/>
  <c r="AB59" i="554"/>
  <c r="O59" i="554"/>
  <c r="N59" i="554"/>
  <c r="Q59" i="554" s="1"/>
  <c r="M59" i="554"/>
  <c r="AA59" i="554" s="1"/>
  <c r="K59" i="554"/>
  <c r="G59" i="554"/>
  <c r="AB58" i="554"/>
  <c r="AA58" i="554"/>
  <c r="O58" i="554"/>
  <c r="M58" i="554"/>
  <c r="N58" i="554" s="1"/>
  <c r="K58" i="554"/>
  <c r="G58" i="554"/>
  <c r="AA57" i="554"/>
  <c r="O57" i="554"/>
  <c r="M57" i="554"/>
  <c r="N57" i="554" s="1"/>
  <c r="K57" i="554"/>
  <c r="G57" i="554"/>
  <c r="AB56" i="554"/>
  <c r="AA56" i="554"/>
  <c r="Q56" i="554"/>
  <c r="P56" i="554"/>
  <c r="O56" i="554"/>
  <c r="N56" i="554"/>
  <c r="M56" i="554"/>
  <c r="M72" i="554" s="1"/>
  <c r="K56" i="554"/>
  <c r="G56" i="554"/>
  <c r="M55" i="554"/>
  <c r="AB55" i="554" s="1"/>
  <c r="AC39" i="554" s="1"/>
  <c r="L55" i="554"/>
  <c r="O55" i="554" s="1"/>
  <c r="J55" i="554"/>
  <c r="K55" i="554" s="1"/>
  <c r="I55" i="554"/>
  <c r="O47" i="554"/>
  <c r="M47" i="554"/>
  <c r="AB47" i="554" s="1"/>
  <c r="K47" i="554"/>
  <c r="G47" i="554"/>
  <c r="O46" i="554"/>
  <c r="M46" i="554"/>
  <c r="AB46" i="554" s="1"/>
  <c r="K46" i="554"/>
  <c r="G46" i="554"/>
  <c r="AB45" i="554"/>
  <c r="AA45" i="554"/>
  <c r="O45" i="554"/>
  <c r="N45" i="554"/>
  <c r="P45" i="554" s="1"/>
  <c r="M45" i="554"/>
  <c r="K45" i="554"/>
  <c r="G45" i="554"/>
  <c r="AB44" i="554"/>
  <c r="AA44" i="554"/>
  <c r="O44" i="554"/>
  <c r="N44" i="554"/>
  <c r="Q44" i="554" s="1"/>
  <c r="M44" i="554"/>
  <c r="K44" i="554"/>
  <c r="G44" i="554"/>
  <c r="O43" i="554"/>
  <c r="M43" i="554"/>
  <c r="AB43" i="554" s="1"/>
  <c r="K43" i="554"/>
  <c r="G43" i="554"/>
  <c r="O42" i="554"/>
  <c r="M42" i="554"/>
  <c r="AB42" i="554" s="1"/>
  <c r="K42" i="554"/>
  <c r="G42" i="554"/>
  <c r="AB41" i="554"/>
  <c r="AA41" i="554"/>
  <c r="O41" i="554"/>
  <c r="N41" i="554"/>
  <c r="P41" i="554" s="1"/>
  <c r="M41" i="554"/>
  <c r="K41" i="554"/>
  <c r="G41" i="554"/>
  <c r="AB40" i="554"/>
  <c r="AA40" i="554"/>
  <c r="P40" i="554"/>
  <c r="O40" i="554"/>
  <c r="N40" i="554"/>
  <c r="Q40" i="554" s="1"/>
  <c r="M40" i="554"/>
  <c r="K40" i="554"/>
  <c r="G40" i="554"/>
  <c r="O39" i="554"/>
  <c r="N39" i="554"/>
  <c r="Q39" i="554" s="1"/>
  <c r="M39" i="554"/>
  <c r="AB39" i="554" s="1"/>
  <c r="K39" i="554"/>
  <c r="G39" i="554"/>
  <c r="L38" i="554"/>
  <c r="O38" i="554" s="1"/>
  <c r="K38" i="554"/>
  <c r="J38" i="554"/>
  <c r="I38" i="554"/>
  <c r="O22" i="554"/>
  <c r="M22" i="554"/>
  <c r="AB22" i="554" s="1"/>
  <c r="K22" i="554"/>
  <c r="G22" i="554"/>
  <c r="L21" i="554"/>
  <c r="O21" i="554" s="1"/>
  <c r="J21" i="554"/>
  <c r="K21" i="554" s="1"/>
  <c r="I21" i="554"/>
  <c r="AB8" i="554"/>
  <c r="AA8" i="554"/>
  <c r="O8" i="554"/>
  <c r="M8" i="554"/>
  <c r="N8" i="554" s="1"/>
  <c r="K8" i="554"/>
  <c r="G8" i="554"/>
  <c r="AA7" i="554"/>
  <c r="O7" i="554"/>
  <c r="M7" i="554"/>
  <c r="N7" i="554" s="1"/>
  <c r="K7" i="554"/>
  <c r="G7" i="554"/>
  <c r="AA6" i="554"/>
  <c r="O6" i="554"/>
  <c r="N6" i="554"/>
  <c r="Q6" i="554" s="1"/>
  <c r="M6" i="554"/>
  <c r="AB6" i="554" s="1"/>
  <c r="K6" i="554"/>
  <c r="G6" i="554"/>
  <c r="O5" i="554"/>
  <c r="M5" i="554"/>
  <c r="AB5" i="554" s="1"/>
  <c r="K5" i="554"/>
  <c r="G5" i="554"/>
  <c r="F1" i="554" s="1"/>
  <c r="H2" i="554"/>
  <c r="D1" i="554"/>
  <c r="X34" i="553"/>
  <c r="W34" i="553"/>
  <c r="V34" i="553"/>
  <c r="P34" i="553"/>
  <c r="M8" i="553" s="1"/>
  <c r="O34" i="553"/>
  <c r="N34" i="553"/>
  <c r="M34" i="553"/>
  <c r="K8" i="553" s="1"/>
  <c r="G34" i="553"/>
  <c r="N16" i="553"/>
  <c r="M16" i="553"/>
  <c r="J16" i="553"/>
  <c r="I16" i="553"/>
  <c r="H16" i="553"/>
  <c r="G16" i="553"/>
  <c r="F16" i="553"/>
  <c r="E16" i="553"/>
  <c r="G8" i="553" s="1"/>
  <c r="I8" i="553"/>
  <c r="F8" i="553"/>
  <c r="M7" i="553"/>
  <c r="K7" i="553"/>
  <c r="I7" i="553"/>
  <c r="G7" i="553"/>
  <c r="F7" i="553"/>
  <c r="E7" i="553"/>
  <c r="Q6" i="553"/>
  <c r="P6" i="553"/>
  <c r="M6" i="553"/>
  <c r="K6" i="553"/>
  <c r="I6" i="553"/>
  <c r="G6" i="553"/>
  <c r="F6" i="553"/>
  <c r="E6" i="553"/>
  <c r="F3" i="553"/>
  <c r="AD140" i="552"/>
  <c r="AC140" i="552"/>
  <c r="Z140" i="552"/>
  <c r="Y140" i="552"/>
  <c r="M140" i="552"/>
  <c r="AF140" i="552" s="1"/>
  <c r="AG124" i="552" s="1"/>
  <c r="L140" i="552"/>
  <c r="J140" i="552"/>
  <c r="K140" i="552" s="1"/>
  <c r="I140" i="552"/>
  <c r="O140" i="552" s="1"/>
  <c r="O126" i="552"/>
  <c r="N126" i="552"/>
  <c r="Q126" i="552" s="1"/>
  <c r="M126" i="552"/>
  <c r="AF126" i="552" s="1"/>
  <c r="K126" i="552"/>
  <c r="G126" i="552"/>
  <c r="AE125" i="552"/>
  <c r="Q125" i="552"/>
  <c r="O125" i="552"/>
  <c r="N125" i="552"/>
  <c r="P125" i="552" s="1"/>
  <c r="M125" i="552"/>
  <c r="AF125" i="552" s="1"/>
  <c r="K125" i="552"/>
  <c r="G125" i="552"/>
  <c r="AF124" i="552"/>
  <c r="AE124" i="552"/>
  <c r="O124" i="552"/>
  <c r="M124" i="552"/>
  <c r="N124" i="552" s="1"/>
  <c r="K124" i="552"/>
  <c r="G124" i="552"/>
  <c r="AD123" i="552"/>
  <c r="AC123" i="552"/>
  <c r="Z123" i="552"/>
  <c r="Y123" i="552"/>
  <c r="L123" i="552"/>
  <c r="O123" i="552" s="1"/>
  <c r="K123" i="552"/>
  <c r="J123" i="552"/>
  <c r="I123" i="552"/>
  <c r="AF109" i="552"/>
  <c r="O109" i="552"/>
  <c r="M109" i="552"/>
  <c r="AE109" i="552" s="1"/>
  <c r="K109" i="552"/>
  <c r="G109" i="552"/>
  <c r="O108" i="552"/>
  <c r="M108" i="552"/>
  <c r="N108" i="552" s="1"/>
  <c r="K108" i="552"/>
  <c r="G108" i="552"/>
  <c r="O107" i="552"/>
  <c r="M107" i="552"/>
  <c r="N107" i="552" s="1"/>
  <c r="K107" i="552"/>
  <c r="G107" i="552"/>
  <c r="AD106" i="552"/>
  <c r="AC106" i="552"/>
  <c r="Z106" i="552"/>
  <c r="Z2" i="552" s="1"/>
  <c r="P6" i="550" s="1"/>
  <c r="Y106" i="552"/>
  <c r="M106" i="552"/>
  <c r="N106" i="552" s="1"/>
  <c r="L106" i="552"/>
  <c r="O106" i="552" s="1"/>
  <c r="J106" i="552"/>
  <c r="K106" i="552" s="1"/>
  <c r="I106" i="552"/>
  <c r="AE91" i="552"/>
  <c r="O91" i="552"/>
  <c r="M91" i="552"/>
  <c r="N91" i="552" s="1"/>
  <c r="K91" i="552"/>
  <c r="G91" i="552"/>
  <c r="AF90" i="552"/>
  <c r="AE90" i="552"/>
  <c r="Q90" i="552"/>
  <c r="O90" i="552"/>
  <c r="N90" i="552"/>
  <c r="P90" i="552" s="1"/>
  <c r="M90" i="552"/>
  <c r="K90" i="552"/>
  <c r="G90" i="552"/>
  <c r="AD89" i="552"/>
  <c r="AC89" i="552"/>
  <c r="Z89" i="552"/>
  <c r="Y89" i="552"/>
  <c r="L89" i="552"/>
  <c r="O89" i="552" s="1"/>
  <c r="J89" i="552"/>
  <c r="K89" i="552" s="1"/>
  <c r="I89" i="552"/>
  <c r="AF75" i="552"/>
  <c r="AE75" i="552"/>
  <c r="Q75" i="552"/>
  <c r="O75" i="552"/>
  <c r="N75" i="552"/>
  <c r="P75" i="552" s="1"/>
  <c r="M75" i="552"/>
  <c r="K75" i="552"/>
  <c r="G75" i="552"/>
  <c r="O74" i="552"/>
  <c r="N74" i="552"/>
  <c r="Q74" i="552" s="1"/>
  <c r="M74" i="552"/>
  <c r="AF74" i="552" s="1"/>
  <c r="K74" i="552"/>
  <c r="G74" i="552"/>
  <c r="AE73" i="552"/>
  <c r="O73" i="552"/>
  <c r="M73" i="552"/>
  <c r="M89" i="552" s="1"/>
  <c r="K73" i="552"/>
  <c r="G73" i="552"/>
  <c r="AD72" i="552"/>
  <c r="AC72" i="552"/>
  <c r="Z72" i="552"/>
  <c r="Y72" i="552"/>
  <c r="L72" i="552"/>
  <c r="O72" i="552" s="1"/>
  <c r="K72" i="552"/>
  <c r="J72" i="552"/>
  <c r="I72" i="552"/>
  <c r="AF64" i="552"/>
  <c r="O64" i="552"/>
  <c r="M64" i="552"/>
  <c r="AE64" i="552" s="1"/>
  <c r="K64" i="552"/>
  <c r="G64" i="552"/>
  <c r="AF63" i="552"/>
  <c r="O63" i="552"/>
  <c r="M63" i="552"/>
  <c r="AE63" i="552" s="1"/>
  <c r="K63" i="552"/>
  <c r="G63" i="552"/>
  <c r="O62" i="552"/>
  <c r="M62" i="552"/>
  <c r="N62" i="552" s="1"/>
  <c r="K62" i="552"/>
  <c r="G62" i="552"/>
  <c r="O61" i="552"/>
  <c r="M61" i="552"/>
  <c r="AF61" i="552" s="1"/>
  <c r="K61" i="552"/>
  <c r="G61" i="552"/>
  <c r="AF60" i="552"/>
  <c r="O60" i="552"/>
  <c r="M60" i="552"/>
  <c r="AE60" i="552" s="1"/>
  <c r="K60" i="552"/>
  <c r="G60" i="552"/>
  <c r="AF59" i="552"/>
  <c r="O59" i="552"/>
  <c r="M59" i="552"/>
  <c r="AE59" i="552" s="1"/>
  <c r="K59" i="552"/>
  <c r="G59" i="552"/>
  <c r="O58" i="552"/>
  <c r="M58" i="552"/>
  <c r="N58" i="552" s="1"/>
  <c r="K58" i="552"/>
  <c r="G58" i="552"/>
  <c r="O57" i="552"/>
  <c r="M57" i="552"/>
  <c r="AF57" i="552" s="1"/>
  <c r="K57" i="552"/>
  <c r="G57" i="552"/>
  <c r="O56" i="552"/>
  <c r="M56" i="552"/>
  <c r="AF56" i="552" s="1"/>
  <c r="K56" i="552"/>
  <c r="G56" i="552"/>
  <c r="AD55" i="552"/>
  <c r="AC55" i="552"/>
  <c r="Z55" i="552"/>
  <c r="Y55" i="552"/>
  <c r="L55" i="552"/>
  <c r="J55" i="552"/>
  <c r="K55" i="552" s="1"/>
  <c r="I55" i="552"/>
  <c r="O55" i="552" s="1"/>
  <c r="O43" i="552"/>
  <c r="M43" i="552"/>
  <c r="AF43" i="552" s="1"/>
  <c r="K43" i="552"/>
  <c r="G43" i="552"/>
  <c r="AF42" i="552"/>
  <c r="AE42" i="552"/>
  <c r="O42" i="552"/>
  <c r="M42" i="552"/>
  <c r="N42" i="552" s="1"/>
  <c r="K42" i="552"/>
  <c r="G42" i="552"/>
  <c r="AF41" i="552"/>
  <c r="AE41" i="552"/>
  <c r="O41" i="552"/>
  <c r="N41" i="552"/>
  <c r="Q41" i="552" s="1"/>
  <c r="M41" i="552"/>
  <c r="K41" i="552"/>
  <c r="G41" i="552"/>
  <c r="AE40" i="552"/>
  <c r="O40" i="552"/>
  <c r="M40" i="552"/>
  <c r="N40" i="552" s="1"/>
  <c r="K40" i="552"/>
  <c r="G40" i="552"/>
  <c r="AF39" i="552"/>
  <c r="AE39" i="552"/>
  <c r="Q39" i="552"/>
  <c r="O39" i="552"/>
  <c r="N39" i="552"/>
  <c r="P39" i="552" s="1"/>
  <c r="M39" i="552"/>
  <c r="K39" i="552"/>
  <c r="G39" i="552"/>
  <c r="AD38" i="552"/>
  <c r="AC38" i="552"/>
  <c r="Z38" i="552"/>
  <c r="Y38" i="552"/>
  <c r="Y2" i="552" s="1"/>
  <c r="O6" i="550" s="1"/>
  <c r="L38" i="552"/>
  <c r="O38" i="552" s="1"/>
  <c r="J38" i="552"/>
  <c r="I38" i="552"/>
  <c r="K38" i="552" s="1"/>
  <c r="AF25" i="552"/>
  <c r="AE25" i="552"/>
  <c r="Q25" i="552"/>
  <c r="O25" i="552"/>
  <c r="N25" i="552"/>
  <c r="P25" i="552" s="1"/>
  <c r="M25" i="552"/>
  <c r="K25" i="552"/>
  <c r="G25" i="552"/>
  <c r="AF24" i="552"/>
  <c r="O24" i="552"/>
  <c r="N24" i="552"/>
  <c r="Q24" i="552" s="1"/>
  <c r="M24" i="552"/>
  <c r="AE24" i="552" s="1"/>
  <c r="K24" i="552"/>
  <c r="G24" i="552"/>
  <c r="AE23" i="552"/>
  <c r="Q23" i="552"/>
  <c r="O23" i="552"/>
  <c r="N23" i="552"/>
  <c r="P23" i="552" s="1"/>
  <c r="M23" i="552"/>
  <c r="AF23" i="552" s="1"/>
  <c r="K23" i="552"/>
  <c r="G23" i="552"/>
  <c r="F1" i="552" s="1"/>
  <c r="F2" i="552" s="1"/>
  <c r="AF22" i="552"/>
  <c r="AE22" i="552"/>
  <c r="O22" i="552"/>
  <c r="M22" i="552"/>
  <c r="M38" i="552" s="1"/>
  <c r="K22" i="552"/>
  <c r="G22" i="552"/>
  <c r="AD21" i="552"/>
  <c r="AC21" i="552"/>
  <c r="Z21" i="552"/>
  <c r="Y21" i="552"/>
  <c r="L21" i="552"/>
  <c r="O21" i="552" s="1"/>
  <c r="K21" i="552"/>
  <c r="J21" i="552"/>
  <c r="I21" i="552"/>
  <c r="AF8" i="552"/>
  <c r="O8" i="552"/>
  <c r="M8" i="552"/>
  <c r="AE8" i="552" s="1"/>
  <c r="K8" i="552"/>
  <c r="G8" i="552"/>
  <c r="O7" i="552"/>
  <c r="M7" i="552"/>
  <c r="N7" i="552" s="1"/>
  <c r="K7" i="552"/>
  <c r="G7" i="552"/>
  <c r="O6" i="552"/>
  <c r="M6" i="552"/>
  <c r="AF6" i="552" s="1"/>
  <c r="K6" i="552"/>
  <c r="G6" i="552"/>
  <c r="O5" i="552"/>
  <c r="M5" i="552"/>
  <c r="AF5" i="552" s="1"/>
  <c r="K5" i="552"/>
  <c r="G5" i="552"/>
  <c r="AD2" i="552"/>
  <c r="AC2" i="552"/>
  <c r="Q6" i="550" s="1"/>
  <c r="H2" i="552"/>
  <c r="H1" i="552"/>
  <c r="D1" i="552"/>
  <c r="O140" i="551"/>
  <c r="L140" i="551"/>
  <c r="J140" i="551"/>
  <c r="K140" i="551" s="1"/>
  <c r="I140" i="551"/>
  <c r="O135" i="551"/>
  <c r="N135" i="551"/>
  <c r="Q135" i="551" s="1"/>
  <c r="M135" i="551"/>
  <c r="AB135" i="551" s="1"/>
  <c r="K135" i="551"/>
  <c r="G135" i="551"/>
  <c r="AA134" i="551"/>
  <c r="O134" i="551"/>
  <c r="M134" i="551"/>
  <c r="N134" i="551" s="1"/>
  <c r="K134" i="551"/>
  <c r="G134" i="551"/>
  <c r="AB133" i="551"/>
  <c r="AA133" i="551"/>
  <c r="O133" i="551"/>
  <c r="M133" i="551"/>
  <c r="N133" i="551" s="1"/>
  <c r="K133" i="551"/>
  <c r="G133" i="551"/>
  <c r="AB132" i="551"/>
  <c r="AA132" i="551"/>
  <c r="O132" i="551"/>
  <c r="M132" i="551"/>
  <c r="N132" i="551" s="1"/>
  <c r="K132" i="551"/>
  <c r="G132" i="551"/>
  <c r="O131" i="551"/>
  <c r="N131" i="551"/>
  <c r="Q131" i="551" s="1"/>
  <c r="M131" i="551"/>
  <c r="AB131" i="551" s="1"/>
  <c r="K131" i="551"/>
  <c r="G131" i="551"/>
  <c r="AA130" i="551"/>
  <c r="O130" i="551"/>
  <c r="M130" i="551"/>
  <c r="N130" i="551" s="1"/>
  <c r="K130" i="551"/>
  <c r="G130" i="551"/>
  <c r="AB129" i="551"/>
  <c r="AA129" i="551"/>
  <c r="O129" i="551"/>
  <c r="N129" i="551"/>
  <c r="Q129" i="551" s="1"/>
  <c r="M129" i="551"/>
  <c r="K129" i="551"/>
  <c r="G129" i="551"/>
  <c r="AB128" i="551"/>
  <c r="AA128" i="551"/>
  <c r="O128" i="551"/>
  <c r="M128" i="551"/>
  <c r="N128" i="551" s="1"/>
  <c r="K128" i="551"/>
  <c r="G128" i="551"/>
  <c r="O127" i="551"/>
  <c r="M127" i="551"/>
  <c r="N127" i="551" s="1"/>
  <c r="K127" i="551"/>
  <c r="G127" i="551"/>
  <c r="AA126" i="551"/>
  <c r="O126" i="551"/>
  <c r="M126" i="551"/>
  <c r="N126" i="551" s="1"/>
  <c r="K126" i="551"/>
  <c r="G126" i="551"/>
  <c r="AB125" i="551"/>
  <c r="AA125" i="551"/>
  <c r="O125" i="551"/>
  <c r="N125" i="551"/>
  <c r="Q125" i="551" s="1"/>
  <c r="M125" i="551"/>
  <c r="K125" i="551"/>
  <c r="G125" i="551"/>
  <c r="AB124" i="551"/>
  <c r="O124" i="551"/>
  <c r="N124" i="551"/>
  <c r="Q124" i="551" s="1"/>
  <c r="M124" i="551"/>
  <c r="AA124" i="551" s="1"/>
  <c r="K124" i="551"/>
  <c r="G124" i="551"/>
  <c r="L123" i="551"/>
  <c r="O123" i="551" s="1"/>
  <c r="K123" i="551"/>
  <c r="J123" i="551"/>
  <c r="I123" i="551"/>
  <c r="O118" i="551"/>
  <c r="M118" i="551"/>
  <c r="AA118" i="551" s="1"/>
  <c r="K118" i="551"/>
  <c r="G118" i="551"/>
  <c r="O117" i="551"/>
  <c r="M117" i="551"/>
  <c r="N117" i="551" s="1"/>
  <c r="K117" i="551"/>
  <c r="G117" i="551"/>
  <c r="AB116" i="551"/>
  <c r="AA116" i="551"/>
  <c r="Q116" i="551"/>
  <c r="P116" i="551"/>
  <c r="O116" i="551"/>
  <c r="N116" i="551"/>
  <c r="M116" i="551"/>
  <c r="K116" i="551"/>
  <c r="G116" i="551"/>
  <c r="O115" i="551"/>
  <c r="M115" i="551"/>
  <c r="AB115" i="551" s="1"/>
  <c r="K115" i="551"/>
  <c r="G115" i="551"/>
  <c r="O114" i="551"/>
  <c r="M114" i="551"/>
  <c r="AA114" i="551" s="1"/>
  <c r="K114" i="551"/>
  <c r="G114" i="551"/>
  <c r="O113" i="551"/>
  <c r="M113" i="551"/>
  <c r="N113" i="551" s="1"/>
  <c r="K113" i="551"/>
  <c r="G113" i="551"/>
  <c r="AB112" i="551"/>
  <c r="Q112" i="551"/>
  <c r="P112" i="551"/>
  <c r="O112" i="551"/>
  <c r="N112" i="551"/>
  <c r="M112" i="551"/>
  <c r="AA112" i="551" s="1"/>
  <c r="K112" i="551"/>
  <c r="G112" i="551"/>
  <c r="O111" i="551"/>
  <c r="M111" i="551"/>
  <c r="AB111" i="551" s="1"/>
  <c r="K111" i="551"/>
  <c r="G111" i="551"/>
  <c r="O110" i="551"/>
  <c r="M110" i="551"/>
  <c r="AA110" i="551" s="1"/>
  <c r="K110" i="551"/>
  <c r="G110" i="551"/>
  <c r="O109" i="551"/>
  <c r="M109" i="551"/>
  <c r="N109" i="551" s="1"/>
  <c r="K109" i="551"/>
  <c r="G109" i="551"/>
  <c r="AB108" i="551"/>
  <c r="O108" i="551"/>
  <c r="M108" i="551"/>
  <c r="AA108" i="551" s="1"/>
  <c r="K108" i="551"/>
  <c r="G108" i="551"/>
  <c r="AA107" i="551"/>
  <c r="O107" i="551"/>
  <c r="N107" i="551"/>
  <c r="Q107" i="551" s="1"/>
  <c r="M107" i="551"/>
  <c r="AB107" i="551" s="1"/>
  <c r="K107" i="551"/>
  <c r="G107" i="551"/>
  <c r="L106" i="551"/>
  <c r="H1" i="551" s="1"/>
  <c r="K106" i="551"/>
  <c r="J106" i="551"/>
  <c r="I106" i="551"/>
  <c r="AA92" i="551"/>
  <c r="Q92" i="551"/>
  <c r="O92" i="551"/>
  <c r="N92" i="551"/>
  <c r="P92" i="551" s="1"/>
  <c r="M92" i="551"/>
  <c r="AB92" i="551" s="1"/>
  <c r="K92" i="551"/>
  <c r="G92" i="551"/>
  <c r="AB91" i="551"/>
  <c r="O91" i="551"/>
  <c r="N91" i="551"/>
  <c r="P91" i="551" s="1"/>
  <c r="M91" i="551"/>
  <c r="AA91" i="551" s="1"/>
  <c r="K91" i="551"/>
  <c r="G91" i="551"/>
  <c r="AA90" i="551"/>
  <c r="O90" i="551"/>
  <c r="M90" i="551"/>
  <c r="N90" i="551" s="1"/>
  <c r="K90" i="551"/>
  <c r="G90" i="551"/>
  <c r="L89" i="551"/>
  <c r="J89" i="551"/>
  <c r="K89" i="551" s="1"/>
  <c r="I89" i="551"/>
  <c r="O89" i="551" s="1"/>
  <c r="AA74" i="551"/>
  <c r="O74" i="551"/>
  <c r="N74" i="551"/>
  <c r="Q74" i="551" s="1"/>
  <c r="M74" i="551"/>
  <c r="AB74" i="551" s="1"/>
  <c r="K74" i="551"/>
  <c r="G74" i="551"/>
  <c r="AB73" i="551"/>
  <c r="O73" i="551"/>
  <c r="N73" i="551"/>
  <c r="Q73" i="551" s="1"/>
  <c r="M73" i="551"/>
  <c r="AA73" i="551" s="1"/>
  <c r="K73" i="551"/>
  <c r="G73" i="551"/>
  <c r="L72" i="551"/>
  <c r="O72" i="551" s="1"/>
  <c r="K72" i="551"/>
  <c r="J72" i="551"/>
  <c r="I72" i="551"/>
  <c r="AB66" i="551"/>
  <c r="O66" i="551"/>
  <c r="M66" i="551"/>
  <c r="AA66" i="551" s="1"/>
  <c r="K66" i="551"/>
  <c r="G66" i="551"/>
  <c r="O65" i="551"/>
  <c r="M65" i="551"/>
  <c r="N65" i="551" s="1"/>
  <c r="K65" i="551"/>
  <c r="G65" i="551"/>
  <c r="O64" i="551"/>
  <c r="M64" i="551"/>
  <c r="AB64" i="551" s="1"/>
  <c r="K64" i="551"/>
  <c r="G64" i="551"/>
  <c r="O63" i="551"/>
  <c r="M63" i="551"/>
  <c r="AB63" i="551" s="1"/>
  <c r="K63" i="551"/>
  <c r="G63" i="551"/>
  <c r="AB62" i="551"/>
  <c r="O62" i="551"/>
  <c r="M62" i="551"/>
  <c r="AA62" i="551" s="1"/>
  <c r="K62" i="551"/>
  <c r="G62" i="551"/>
  <c r="O61" i="551"/>
  <c r="M61" i="551"/>
  <c r="N61" i="551" s="1"/>
  <c r="K61" i="551"/>
  <c r="G61" i="551"/>
  <c r="O60" i="551"/>
  <c r="M60" i="551"/>
  <c r="AB60" i="551" s="1"/>
  <c r="K60" i="551"/>
  <c r="G60" i="551"/>
  <c r="O59" i="551"/>
  <c r="M59" i="551"/>
  <c r="AB59" i="551" s="1"/>
  <c r="K59" i="551"/>
  <c r="G59" i="551"/>
  <c r="AB58" i="551"/>
  <c r="O58" i="551"/>
  <c r="M58" i="551"/>
  <c r="AA58" i="551" s="1"/>
  <c r="K58" i="551"/>
  <c r="G58" i="551"/>
  <c r="O57" i="551"/>
  <c r="M57" i="551"/>
  <c r="N57" i="551" s="1"/>
  <c r="K57" i="551"/>
  <c r="G57" i="551"/>
  <c r="AB56" i="551"/>
  <c r="AA56" i="551"/>
  <c r="O56" i="551"/>
  <c r="M56" i="551"/>
  <c r="N56" i="551" s="1"/>
  <c r="K56" i="551"/>
  <c r="G56" i="551"/>
  <c r="L55" i="551"/>
  <c r="J55" i="551"/>
  <c r="K55" i="551" s="1"/>
  <c r="I55" i="551"/>
  <c r="O55" i="551" s="1"/>
  <c r="O47" i="551"/>
  <c r="N47" i="551"/>
  <c r="Q47" i="551" s="1"/>
  <c r="M47" i="551"/>
  <c r="AB47" i="551" s="1"/>
  <c r="K47" i="551"/>
  <c r="G47" i="551"/>
  <c r="O46" i="551"/>
  <c r="M46" i="551"/>
  <c r="AB46" i="551" s="1"/>
  <c r="K46" i="551"/>
  <c r="G46" i="551"/>
  <c r="AB45" i="551"/>
  <c r="AA45" i="551"/>
  <c r="O45" i="551"/>
  <c r="N45" i="551"/>
  <c r="P45" i="551" s="1"/>
  <c r="M45" i="551"/>
  <c r="K45" i="551"/>
  <c r="G45" i="551"/>
  <c r="AB44" i="551"/>
  <c r="AA44" i="551"/>
  <c r="Q44" i="551"/>
  <c r="O44" i="551"/>
  <c r="N44" i="551"/>
  <c r="P44" i="551" s="1"/>
  <c r="M44" i="551"/>
  <c r="K44" i="551"/>
  <c r="G44" i="551"/>
  <c r="O43" i="551"/>
  <c r="N43" i="551"/>
  <c r="Q43" i="551" s="1"/>
  <c r="M43" i="551"/>
  <c r="AB43" i="551" s="1"/>
  <c r="K43" i="551"/>
  <c r="G43" i="551"/>
  <c r="O42" i="551"/>
  <c r="M42" i="551"/>
  <c r="AB42" i="551" s="1"/>
  <c r="K42" i="551"/>
  <c r="G42" i="551"/>
  <c r="AB41" i="551"/>
  <c r="AA41" i="551"/>
  <c r="O41" i="551"/>
  <c r="N41" i="551"/>
  <c r="P41" i="551" s="1"/>
  <c r="M41" i="551"/>
  <c r="K41" i="551"/>
  <c r="G41" i="551"/>
  <c r="AB40" i="551"/>
  <c r="AA40" i="551"/>
  <c r="Q40" i="551"/>
  <c r="O40" i="551"/>
  <c r="N40" i="551"/>
  <c r="P40" i="551" s="1"/>
  <c r="M40" i="551"/>
  <c r="K40" i="551"/>
  <c r="G40" i="551"/>
  <c r="F1" i="551" s="1"/>
  <c r="O39" i="551"/>
  <c r="M39" i="551"/>
  <c r="AB39" i="551" s="1"/>
  <c r="K39" i="551"/>
  <c r="G39" i="551"/>
  <c r="M38" i="551"/>
  <c r="AB38" i="551" s="1"/>
  <c r="AC22" i="551" s="1"/>
  <c r="L38" i="551"/>
  <c r="O38" i="551" s="1"/>
  <c r="J38" i="551"/>
  <c r="K38" i="551" s="1"/>
  <c r="I38" i="551"/>
  <c r="AB22" i="551"/>
  <c r="O22" i="551"/>
  <c r="N22" i="551"/>
  <c r="Q22" i="551" s="1"/>
  <c r="M22" i="551"/>
  <c r="AA22" i="551" s="1"/>
  <c r="K22" i="551"/>
  <c r="G22" i="551"/>
  <c r="L21" i="551"/>
  <c r="O21" i="551" s="1"/>
  <c r="K21" i="551"/>
  <c r="J21" i="551"/>
  <c r="I21" i="551"/>
  <c r="AB8" i="551"/>
  <c r="O8" i="551"/>
  <c r="M8" i="551"/>
  <c r="AA8" i="551" s="1"/>
  <c r="K8" i="551"/>
  <c r="G8" i="551"/>
  <c r="O7" i="551"/>
  <c r="M7" i="551"/>
  <c r="N7" i="551" s="1"/>
  <c r="K7" i="551"/>
  <c r="G7" i="551"/>
  <c r="O6" i="551"/>
  <c r="M6" i="551"/>
  <c r="AB6" i="551" s="1"/>
  <c r="K6" i="551"/>
  <c r="G6" i="551"/>
  <c r="O5" i="551"/>
  <c r="N5" i="551"/>
  <c r="Q5" i="551" s="1"/>
  <c r="M5" i="551"/>
  <c r="AB5" i="551" s="1"/>
  <c r="K5" i="551"/>
  <c r="G5" i="551"/>
  <c r="H2" i="551"/>
  <c r="D1" i="551"/>
  <c r="X34" i="550"/>
  <c r="W34" i="550"/>
  <c r="M8" i="550" s="1"/>
  <c r="V34" i="550"/>
  <c r="P34" i="550"/>
  <c r="O34" i="550"/>
  <c r="N34" i="550"/>
  <c r="M34" i="550"/>
  <c r="G34" i="550"/>
  <c r="K8" i="550" s="1"/>
  <c r="N16" i="550"/>
  <c r="M16" i="550"/>
  <c r="J16" i="550"/>
  <c r="I16" i="550"/>
  <c r="H16" i="550"/>
  <c r="G16" i="550"/>
  <c r="F16" i="550"/>
  <c r="E8" i="550" s="1"/>
  <c r="E16" i="550"/>
  <c r="I8" i="550"/>
  <c r="G8" i="550"/>
  <c r="F8" i="550"/>
  <c r="M7" i="550"/>
  <c r="K7" i="550"/>
  <c r="I7" i="550"/>
  <c r="G7" i="550"/>
  <c r="F7" i="550"/>
  <c r="E7" i="550"/>
  <c r="R6" i="550"/>
  <c r="M6" i="550"/>
  <c r="K6" i="550"/>
  <c r="I6" i="550"/>
  <c r="G6" i="550"/>
  <c r="F6" i="550"/>
  <c r="E6" i="550"/>
  <c r="F3" i="550"/>
  <c r="AD140" i="549"/>
  <c r="AC140" i="549"/>
  <c r="Z140" i="549"/>
  <c r="Y140" i="549"/>
  <c r="L140" i="549"/>
  <c r="O140" i="549" s="1"/>
  <c r="J140" i="549"/>
  <c r="K140" i="549" s="1"/>
  <c r="I140" i="549"/>
  <c r="Q126" i="549"/>
  <c r="O126" i="549"/>
  <c r="N126" i="549"/>
  <c r="P126" i="549" s="1"/>
  <c r="M126" i="549"/>
  <c r="AF126" i="549" s="1"/>
  <c r="K126" i="549"/>
  <c r="G126" i="549"/>
  <c r="AE125" i="549"/>
  <c r="O125" i="549"/>
  <c r="N125" i="549"/>
  <c r="Q125" i="549" s="1"/>
  <c r="M125" i="549"/>
  <c r="AF125" i="549" s="1"/>
  <c r="K125" i="549"/>
  <c r="G125" i="549"/>
  <c r="O124" i="549"/>
  <c r="M124" i="549"/>
  <c r="N124" i="549" s="1"/>
  <c r="K124" i="549"/>
  <c r="G124" i="549"/>
  <c r="AD123" i="549"/>
  <c r="AC123" i="549"/>
  <c r="Z123" i="549"/>
  <c r="Y123" i="549"/>
  <c r="L123" i="549"/>
  <c r="O123" i="549" s="1"/>
  <c r="J123" i="549"/>
  <c r="K123" i="549" s="1"/>
  <c r="I123" i="549"/>
  <c r="O109" i="549"/>
  <c r="M109" i="549"/>
  <c r="AE109" i="549" s="1"/>
  <c r="K109" i="549"/>
  <c r="G109" i="549"/>
  <c r="AF108" i="549"/>
  <c r="AE108" i="549"/>
  <c r="Q108" i="549"/>
  <c r="O108" i="549"/>
  <c r="N108" i="549"/>
  <c r="P108" i="549" s="1"/>
  <c r="M108" i="549"/>
  <c r="K108" i="549"/>
  <c r="G108" i="549"/>
  <c r="AF107" i="549"/>
  <c r="O107" i="549"/>
  <c r="M107" i="549"/>
  <c r="N107" i="549" s="1"/>
  <c r="K107" i="549"/>
  <c r="G107" i="549"/>
  <c r="AD106" i="549"/>
  <c r="AC106" i="549"/>
  <c r="Z106" i="549"/>
  <c r="Y106" i="549"/>
  <c r="L106" i="549"/>
  <c r="O106" i="549" s="1"/>
  <c r="J106" i="549"/>
  <c r="K106" i="549" s="1"/>
  <c r="I106" i="549"/>
  <c r="O91" i="549"/>
  <c r="M91" i="549"/>
  <c r="N91" i="549" s="1"/>
  <c r="K91" i="549"/>
  <c r="G91" i="549"/>
  <c r="AF90" i="549"/>
  <c r="AE90" i="549"/>
  <c r="O90" i="549"/>
  <c r="N90" i="549"/>
  <c r="Q90" i="549" s="1"/>
  <c r="M90" i="549"/>
  <c r="K90" i="549"/>
  <c r="P90" i="549" s="1"/>
  <c r="G90" i="549"/>
  <c r="AD89" i="549"/>
  <c r="AD2" i="549" s="1"/>
  <c r="R6" i="547" s="1"/>
  <c r="AC89" i="549"/>
  <c r="Z89" i="549"/>
  <c r="Y89" i="549"/>
  <c r="L89" i="549"/>
  <c r="O89" i="549" s="1"/>
  <c r="J89" i="549"/>
  <c r="I89" i="549"/>
  <c r="K89" i="549" s="1"/>
  <c r="AF75" i="549"/>
  <c r="AE75" i="549"/>
  <c r="O75" i="549"/>
  <c r="N75" i="549"/>
  <c r="Q75" i="549" s="1"/>
  <c r="M75" i="549"/>
  <c r="K75" i="549"/>
  <c r="G75" i="549"/>
  <c r="O74" i="549"/>
  <c r="M74" i="549"/>
  <c r="M89" i="549" s="1"/>
  <c r="K74" i="549"/>
  <c r="G74" i="549"/>
  <c r="AF73" i="549"/>
  <c r="AE73" i="549"/>
  <c r="O73" i="549"/>
  <c r="M73" i="549"/>
  <c r="N73" i="549" s="1"/>
  <c r="K73" i="549"/>
  <c r="G73" i="549"/>
  <c r="AD72" i="549"/>
  <c r="AC72" i="549"/>
  <c r="Z72" i="549"/>
  <c r="Y72" i="549"/>
  <c r="L72" i="549"/>
  <c r="O72" i="549" s="1"/>
  <c r="J72" i="549"/>
  <c r="I72" i="549"/>
  <c r="K72" i="549" s="1"/>
  <c r="AF62" i="549"/>
  <c r="O62" i="549"/>
  <c r="M62" i="549"/>
  <c r="AE62" i="549" s="1"/>
  <c r="K62" i="549"/>
  <c r="G62" i="549"/>
  <c r="O61" i="549"/>
  <c r="M61" i="549"/>
  <c r="AE61" i="549" s="1"/>
  <c r="K61" i="549"/>
  <c r="G61" i="549"/>
  <c r="AE60" i="549"/>
  <c r="Q60" i="549"/>
  <c r="O60" i="549"/>
  <c r="N60" i="549"/>
  <c r="P60" i="549" s="1"/>
  <c r="M60" i="549"/>
  <c r="AF60" i="549" s="1"/>
  <c r="K60" i="549"/>
  <c r="G60" i="549"/>
  <c r="AF59" i="549"/>
  <c r="AE59" i="549"/>
  <c r="O59" i="549"/>
  <c r="N59" i="549"/>
  <c r="Q59" i="549" s="1"/>
  <c r="M59" i="549"/>
  <c r="K59" i="549"/>
  <c r="G59" i="549"/>
  <c r="AF58" i="549"/>
  <c r="O58" i="549"/>
  <c r="M58" i="549"/>
  <c r="AE58" i="549" s="1"/>
  <c r="K58" i="549"/>
  <c r="G58" i="549"/>
  <c r="O57" i="549"/>
  <c r="M57" i="549"/>
  <c r="AE57" i="549" s="1"/>
  <c r="K57" i="549"/>
  <c r="G57" i="549"/>
  <c r="AF56" i="549"/>
  <c r="AE56" i="549"/>
  <c r="O56" i="549"/>
  <c r="N56" i="549"/>
  <c r="Q56" i="549" s="1"/>
  <c r="M56" i="549"/>
  <c r="K56" i="549"/>
  <c r="P56" i="549" s="1"/>
  <c r="G56" i="549"/>
  <c r="AD55" i="549"/>
  <c r="AC55" i="549"/>
  <c r="Z55" i="549"/>
  <c r="Y55" i="549"/>
  <c r="M55" i="549"/>
  <c r="N55" i="549" s="1"/>
  <c r="L55" i="549"/>
  <c r="O55" i="549" s="1"/>
  <c r="J55" i="549"/>
  <c r="K55" i="549" s="1"/>
  <c r="I55" i="549"/>
  <c r="AF43" i="549"/>
  <c r="AE43" i="549"/>
  <c r="O43" i="549"/>
  <c r="N43" i="549"/>
  <c r="Q43" i="549" s="1"/>
  <c r="M43" i="549"/>
  <c r="K43" i="549"/>
  <c r="P43" i="549" s="1"/>
  <c r="G43" i="549"/>
  <c r="O42" i="549"/>
  <c r="M42" i="549"/>
  <c r="N42" i="549" s="1"/>
  <c r="K42" i="549"/>
  <c r="G42" i="549"/>
  <c r="AE41" i="549"/>
  <c r="O41" i="549"/>
  <c r="M41" i="549"/>
  <c r="AF41" i="549" s="1"/>
  <c r="K41" i="549"/>
  <c r="G41" i="549"/>
  <c r="AF40" i="549"/>
  <c r="AE40" i="549"/>
  <c r="O40" i="549"/>
  <c r="N40" i="549"/>
  <c r="Q40" i="549" s="1"/>
  <c r="M40" i="549"/>
  <c r="K40" i="549"/>
  <c r="G40" i="549"/>
  <c r="O39" i="549"/>
  <c r="N39" i="549"/>
  <c r="Q39" i="549" s="1"/>
  <c r="M39" i="549"/>
  <c r="AE39" i="549" s="1"/>
  <c r="K39" i="549"/>
  <c r="G39" i="549"/>
  <c r="AD38" i="549"/>
  <c r="AC38" i="549"/>
  <c r="Z38" i="549"/>
  <c r="Y38" i="549"/>
  <c r="O38" i="549"/>
  <c r="L38" i="549"/>
  <c r="J38" i="549"/>
  <c r="K38" i="549" s="1"/>
  <c r="I38" i="549"/>
  <c r="O27" i="549"/>
  <c r="N27" i="549"/>
  <c r="Q27" i="549" s="1"/>
  <c r="M27" i="549"/>
  <c r="AF27" i="549" s="1"/>
  <c r="K27" i="549"/>
  <c r="G27" i="549"/>
  <c r="AF26" i="549"/>
  <c r="AE26" i="549"/>
  <c r="Q26" i="549"/>
  <c r="O26" i="549"/>
  <c r="N26" i="549"/>
  <c r="P26" i="549" s="1"/>
  <c r="M26" i="549"/>
  <c r="K26" i="549"/>
  <c r="G26" i="549"/>
  <c r="F1" i="549" s="1"/>
  <c r="F2" i="549" s="1"/>
  <c r="AF25" i="549"/>
  <c r="O25" i="549"/>
  <c r="N25" i="549"/>
  <c r="Q25" i="549" s="1"/>
  <c r="M25" i="549"/>
  <c r="AE25" i="549" s="1"/>
  <c r="K25" i="549"/>
  <c r="P25" i="549" s="1"/>
  <c r="G25" i="549"/>
  <c r="O24" i="549"/>
  <c r="M24" i="549"/>
  <c r="AF24" i="549" s="1"/>
  <c r="K24" i="549"/>
  <c r="G24" i="549"/>
  <c r="O23" i="549"/>
  <c r="N23" i="549"/>
  <c r="Q23" i="549" s="1"/>
  <c r="M23" i="549"/>
  <c r="AF23" i="549" s="1"/>
  <c r="K23" i="549"/>
  <c r="G23" i="549"/>
  <c r="O22" i="549"/>
  <c r="M22" i="549"/>
  <c r="N22" i="549" s="1"/>
  <c r="K22" i="549"/>
  <c r="G22" i="549"/>
  <c r="AD21" i="549"/>
  <c r="AC21" i="549"/>
  <c r="Z21" i="549"/>
  <c r="Y21" i="549"/>
  <c r="L21" i="549"/>
  <c r="O21" i="549" s="1"/>
  <c r="J21" i="549"/>
  <c r="K21" i="549" s="1"/>
  <c r="I21" i="549"/>
  <c r="O8" i="549"/>
  <c r="M8" i="549"/>
  <c r="AE8" i="549" s="1"/>
  <c r="K8" i="549"/>
  <c r="G8" i="549"/>
  <c r="AE7" i="549"/>
  <c r="Q7" i="549"/>
  <c r="O7" i="549"/>
  <c r="N7" i="549"/>
  <c r="P7" i="549" s="1"/>
  <c r="M7" i="549"/>
  <c r="AF7" i="549" s="1"/>
  <c r="K7" i="549"/>
  <c r="G7" i="549"/>
  <c r="AF6" i="549"/>
  <c r="AE6" i="549"/>
  <c r="O6" i="549"/>
  <c r="N6" i="549"/>
  <c r="Q6" i="549" s="1"/>
  <c r="M6" i="549"/>
  <c r="K6" i="549"/>
  <c r="G6" i="549"/>
  <c r="O5" i="549"/>
  <c r="M5" i="549"/>
  <c r="AF5" i="549" s="1"/>
  <c r="K5" i="549"/>
  <c r="G5" i="549"/>
  <c r="AC2" i="549"/>
  <c r="Z2" i="549"/>
  <c r="Y2" i="549"/>
  <c r="H2" i="549"/>
  <c r="H1" i="549"/>
  <c r="D1" i="549"/>
  <c r="M140" i="548"/>
  <c r="AA140" i="548" s="1"/>
  <c r="L140" i="548"/>
  <c r="O140" i="548" s="1"/>
  <c r="J140" i="548"/>
  <c r="K140" i="548" s="1"/>
  <c r="I140" i="548"/>
  <c r="AB135" i="548"/>
  <c r="O135" i="548"/>
  <c r="M135" i="548"/>
  <c r="N135" i="548" s="1"/>
  <c r="K135" i="548"/>
  <c r="G135" i="548"/>
  <c r="AA134" i="548"/>
  <c r="O134" i="548"/>
  <c r="M134" i="548"/>
  <c r="N134" i="548" s="1"/>
  <c r="K134" i="548"/>
  <c r="G134" i="548"/>
  <c r="AA133" i="548"/>
  <c r="O133" i="548"/>
  <c r="M133" i="548"/>
  <c r="AB133" i="548" s="1"/>
  <c r="K133" i="548"/>
  <c r="G133" i="548"/>
  <c r="AB132" i="548"/>
  <c r="AA132" i="548"/>
  <c r="O132" i="548"/>
  <c r="N132" i="548"/>
  <c r="Q132" i="548" s="1"/>
  <c r="M132" i="548"/>
  <c r="K132" i="548"/>
  <c r="G132" i="548"/>
  <c r="AB131" i="548"/>
  <c r="O131" i="548"/>
  <c r="N131" i="548"/>
  <c r="Q131" i="548" s="1"/>
  <c r="M131" i="548"/>
  <c r="AA131" i="548" s="1"/>
  <c r="K131" i="548"/>
  <c r="G131" i="548"/>
  <c r="O130" i="548"/>
  <c r="M130" i="548"/>
  <c r="N130" i="548" s="1"/>
  <c r="K130" i="548"/>
  <c r="G130" i="548"/>
  <c r="AA129" i="548"/>
  <c r="O129" i="548"/>
  <c r="M129" i="548"/>
  <c r="AB129" i="548" s="1"/>
  <c r="K129" i="548"/>
  <c r="G129" i="548"/>
  <c r="AB128" i="548"/>
  <c r="AA128" i="548"/>
  <c r="O128" i="548"/>
  <c r="N128" i="548"/>
  <c r="Q128" i="548" s="1"/>
  <c r="M128" i="548"/>
  <c r="K128" i="548"/>
  <c r="G128" i="548"/>
  <c r="AB127" i="548"/>
  <c r="O127" i="548"/>
  <c r="N127" i="548"/>
  <c r="Q127" i="548" s="1"/>
  <c r="M127" i="548"/>
  <c r="AA127" i="548" s="1"/>
  <c r="K127" i="548"/>
  <c r="P127" i="548" s="1"/>
  <c r="G127" i="548"/>
  <c r="O126" i="548"/>
  <c r="M126" i="548"/>
  <c r="N126" i="548" s="1"/>
  <c r="K126" i="548"/>
  <c r="G126" i="548"/>
  <c r="AA125" i="548"/>
  <c r="O125" i="548"/>
  <c r="M125" i="548"/>
  <c r="AB125" i="548" s="1"/>
  <c r="K125" i="548"/>
  <c r="G125" i="548"/>
  <c r="O124" i="548"/>
  <c r="M124" i="548"/>
  <c r="AB124" i="548" s="1"/>
  <c r="K124" i="548"/>
  <c r="G124" i="548"/>
  <c r="L123" i="548"/>
  <c r="O123" i="548" s="1"/>
  <c r="J123" i="548"/>
  <c r="K123" i="548" s="1"/>
  <c r="I123" i="548"/>
  <c r="O118" i="548"/>
  <c r="M118" i="548"/>
  <c r="AA118" i="548" s="1"/>
  <c r="K118" i="548"/>
  <c r="G118" i="548"/>
  <c r="AB117" i="548"/>
  <c r="AA117" i="548"/>
  <c r="Q117" i="548"/>
  <c r="O117" i="548"/>
  <c r="N117" i="548"/>
  <c r="P117" i="548" s="1"/>
  <c r="M117" i="548"/>
  <c r="K117" i="548"/>
  <c r="G117" i="548"/>
  <c r="AB116" i="548"/>
  <c r="AA116" i="548"/>
  <c r="O116" i="548"/>
  <c r="N116" i="548"/>
  <c r="Q116" i="548" s="1"/>
  <c r="M116" i="548"/>
  <c r="K116" i="548"/>
  <c r="G116" i="548"/>
  <c r="O115" i="548"/>
  <c r="M115" i="548"/>
  <c r="AB115" i="548" s="1"/>
  <c r="K115" i="548"/>
  <c r="G115" i="548"/>
  <c r="O114" i="548"/>
  <c r="M114" i="548"/>
  <c r="AA114" i="548" s="1"/>
  <c r="K114" i="548"/>
  <c r="G114" i="548"/>
  <c r="AB113" i="548"/>
  <c r="AA113" i="548"/>
  <c r="Q113" i="548"/>
  <c r="O113" i="548"/>
  <c r="N113" i="548"/>
  <c r="P113" i="548" s="1"/>
  <c r="M113" i="548"/>
  <c r="K113" i="548"/>
  <c r="G113" i="548"/>
  <c r="AB112" i="548"/>
  <c r="AA112" i="548"/>
  <c r="O112" i="548"/>
  <c r="N112" i="548"/>
  <c r="Q112" i="548" s="1"/>
  <c r="M112" i="548"/>
  <c r="K112" i="548"/>
  <c r="G112" i="548"/>
  <c r="O111" i="548"/>
  <c r="M111" i="548"/>
  <c r="AB111" i="548" s="1"/>
  <c r="K111" i="548"/>
  <c r="G111" i="548"/>
  <c r="O110" i="548"/>
  <c r="M110" i="548"/>
  <c r="AA110" i="548" s="1"/>
  <c r="K110" i="548"/>
  <c r="G110" i="548"/>
  <c r="AB109" i="548"/>
  <c r="AA109" i="548"/>
  <c r="O109" i="548"/>
  <c r="M109" i="548"/>
  <c r="N109" i="548" s="1"/>
  <c r="K109" i="548"/>
  <c r="G109" i="548"/>
  <c r="AB108" i="548"/>
  <c r="AA108" i="548"/>
  <c r="O108" i="548"/>
  <c r="N108" i="548"/>
  <c r="Q108" i="548" s="1"/>
  <c r="M108" i="548"/>
  <c r="K108" i="548"/>
  <c r="G108" i="548"/>
  <c r="O107" i="548"/>
  <c r="M107" i="548"/>
  <c r="AB107" i="548" s="1"/>
  <c r="K107" i="548"/>
  <c r="G107" i="548"/>
  <c r="O106" i="548"/>
  <c r="L106" i="548"/>
  <c r="J106" i="548"/>
  <c r="K106" i="548" s="1"/>
  <c r="I106" i="548"/>
  <c r="O92" i="548"/>
  <c r="N92" i="548"/>
  <c r="Q92" i="548" s="1"/>
  <c r="M92" i="548"/>
  <c r="AB92" i="548" s="1"/>
  <c r="K92" i="548"/>
  <c r="G92" i="548"/>
  <c r="AB91" i="548"/>
  <c r="AA91" i="548"/>
  <c r="O91" i="548"/>
  <c r="M91" i="548"/>
  <c r="N91" i="548" s="1"/>
  <c r="K91" i="548"/>
  <c r="G91" i="548"/>
  <c r="AA90" i="548"/>
  <c r="O90" i="548"/>
  <c r="M90" i="548"/>
  <c r="N90" i="548" s="1"/>
  <c r="K90" i="548"/>
  <c r="G90" i="548"/>
  <c r="L89" i="548"/>
  <c r="O89" i="548" s="1"/>
  <c r="J89" i="548"/>
  <c r="K89" i="548" s="1"/>
  <c r="I89" i="548"/>
  <c r="AA74" i="548"/>
  <c r="O74" i="548"/>
  <c r="M74" i="548"/>
  <c r="AB74" i="548" s="1"/>
  <c r="K74" i="548"/>
  <c r="G74" i="548"/>
  <c r="AB73" i="548"/>
  <c r="AA73" i="548"/>
  <c r="Q73" i="548"/>
  <c r="O73" i="548"/>
  <c r="N73" i="548"/>
  <c r="P73" i="548" s="1"/>
  <c r="M73" i="548"/>
  <c r="M89" i="548" s="1"/>
  <c r="K73" i="548"/>
  <c r="G73" i="548"/>
  <c r="L72" i="548"/>
  <c r="O72" i="548" s="1"/>
  <c r="J72" i="548"/>
  <c r="K72" i="548" s="1"/>
  <c r="I72" i="548"/>
  <c r="O66" i="548"/>
  <c r="M66" i="548"/>
  <c r="AA66" i="548" s="1"/>
  <c r="K66" i="548"/>
  <c r="G66" i="548"/>
  <c r="O65" i="548"/>
  <c r="M65" i="548"/>
  <c r="N65" i="548" s="1"/>
  <c r="K65" i="548"/>
  <c r="G65" i="548"/>
  <c r="AB64" i="548"/>
  <c r="O64" i="548"/>
  <c r="N64" i="548"/>
  <c r="Q64" i="548" s="1"/>
  <c r="M64" i="548"/>
  <c r="AA64" i="548" s="1"/>
  <c r="K64" i="548"/>
  <c r="G64" i="548"/>
  <c r="AA63" i="548"/>
  <c r="P63" i="548"/>
  <c r="O63" i="548"/>
  <c r="N63" i="548"/>
  <c r="Q63" i="548" s="1"/>
  <c r="M63" i="548"/>
  <c r="AB63" i="548" s="1"/>
  <c r="K63" i="548"/>
  <c r="G63" i="548"/>
  <c r="O62" i="548"/>
  <c r="M62" i="548"/>
  <c r="AA62" i="548" s="1"/>
  <c r="K62" i="548"/>
  <c r="G62" i="548"/>
  <c r="O61" i="548"/>
  <c r="M61" i="548"/>
  <c r="N61" i="548" s="1"/>
  <c r="K61" i="548"/>
  <c r="G61" i="548"/>
  <c r="AB60" i="548"/>
  <c r="O60" i="548"/>
  <c r="N60" i="548"/>
  <c r="Q60" i="548" s="1"/>
  <c r="M60" i="548"/>
  <c r="AA60" i="548" s="1"/>
  <c r="K60" i="548"/>
  <c r="G60" i="548"/>
  <c r="AB59" i="548"/>
  <c r="AA59" i="548"/>
  <c r="P59" i="548"/>
  <c r="O59" i="548"/>
  <c r="N59" i="548"/>
  <c r="Q59" i="548" s="1"/>
  <c r="M59" i="548"/>
  <c r="K59" i="548"/>
  <c r="G59" i="548"/>
  <c r="O58" i="548"/>
  <c r="M58" i="548"/>
  <c r="AA58" i="548" s="1"/>
  <c r="K58" i="548"/>
  <c r="G58" i="548"/>
  <c r="O57" i="548"/>
  <c r="M57" i="548"/>
  <c r="N57" i="548" s="1"/>
  <c r="K57" i="548"/>
  <c r="G57" i="548"/>
  <c r="AA56" i="548"/>
  <c r="P56" i="548"/>
  <c r="O56" i="548"/>
  <c r="N56" i="548"/>
  <c r="Q56" i="548" s="1"/>
  <c r="M56" i="548"/>
  <c r="M72" i="548" s="1"/>
  <c r="K56" i="548"/>
  <c r="G56" i="548"/>
  <c r="L55" i="548"/>
  <c r="O55" i="548" s="1"/>
  <c r="J55" i="548"/>
  <c r="I55" i="548"/>
  <c r="K55" i="548" s="1"/>
  <c r="AB47" i="548"/>
  <c r="O47" i="548"/>
  <c r="M47" i="548"/>
  <c r="AA47" i="548" s="1"/>
  <c r="K47" i="548"/>
  <c r="G47" i="548"/>
  <c r="AB46" i="548"/>
  <c r="AA46" i="548"/>
  <c r="O46" i="548"/>
  <c r="N46" i="548"/>
  <c r="Q46" i="548" s="1"/>
  <c r="M46" i="548"/>
  <c r="K46" i="548"/>
  <c r="G46" i="548"/>
  <c r="O45" i="548"/>
  <c r="M45" i="548"/>
  <c r="N45" i="548" s="1"/>
  <c r="K45" i="548"/>
  <c r="G45" i="548"/>
  <c r="O44" i="548"/>
  <c r="M44" i="548"/>
  <c r="AB44" i="548" s="1"/>
  <c r="K44" i="548"/>
  <c r="G44" i="548"/>
  <c r="AB43" i="548"/>
  <c r="O43" i="548"/>
  <c r="M43" i="548"/>
  <c r="AA43" i="548" s="1"/>
  <c r="K43" i="548"/>
  <c r="G43" i="548"/>
  <c r="AB42" i="548"/>
  <c r="AA42" i="548"/>
  <c r="O42" i="548"/>
  <c r="N42" i="548"/>
  <c r="Q42" i="548" s="1"/>
  <c r="M42" i="548"/>
  <c r="K42" i="548"/>
  <c r="G42" i="548"/>
  <c r="O41" i="548"/>
  <c r="M41" i="548"/>
  <c r="N41" i="548" s="1"/>
  <c r="K41" i="548"/>
  <c r="G41" i="548"/>
  <c r="O40" i="548"/>
  <c r="M40" i="548"/>
  <c r="AB40" i="548" s="1"/>
  <c r="K40" i="548"/>
  <c r="G40" i="548"/>
  <c r="AA39" i="548"/>
  <c r="O39" i="548"/>
  <c r="N39" i="548"/>
  <c r="Q39" i="548" s="1"/>
  <c r="M39" i="548"/>
  <c r="AB39" i="548" s="1"/>
  <c r="K39" i="548"/>
  <c r="G39" i="548"/>
  <c r="L38" i="548"/>
  <c r="O38" i="548" s="1"/>
  <c r="J38" i="548"/>
  <c r="I38" i="548"/>
  <c r="K38" i="548" s="1"/>
  <c r="AA22" i="548"/>
  <c r="O22" i="548"/>
  <c r="M22" i="548"/>
  <c r="AB22" i="548" s="1"/>
  <c r="K22" i="548"/>
  <c r="G22" i="548"/>
  <c r="L21" i="548"/>
  <c r="O21" i="548" s="1"/>
  <c r="J21" i="548"/>
  <c r="K21" i="548" s="1"/>
  <c r="I21" i="548"/>
  <c r="O8" i="548"/>
  <c r="M8" i="548"/>
  <c r="AA8" i="548" s="1"/>
  <c r="K8" i="548"/>
  <c r="G8" i="548"/>
  <c r="AA7" i="548"/>
  <c r="O7" i="548"/>
  <c r="M7" i="548"/>
  <c r="N7" i="548" s="1"/>
  <c r="K7" i="548"/>
  <c r="G7" i="548"/>
  <c r="AB6" i="548"/>
  <c r="O6" i="548"/>
  <c r="N6" i="548"/>
  <c r="Q6" i="548" s="1"/>
  <c r="M6" i="548"/>
  <c r="AA6" i="548" s="1"/>
  <c r="K6" i="548"/>
  <c r="G6" i="548"/>
  <c r="O5" i="548"/>
  <c r="M5" i="548"/>
  <c r="AB5" i="548" s="1"/>
  <c r="K5" i="548"/>
  <c r="G5" i="548"/>
  <c r="H2" i="548"/>
  <c r="F1" i="548"/>
  <c r="F2" i="548" s="1"/>
  <c r="D1" i="548"/>
  <c r="X34" i="547"/>
  <c r="W34" i="547"/>
  <c r="V34" i="547"/>
  <c r="P34" i="547"/>
  <c r="O34" i="547"/>
  <c r="N34" i="547"/>
  <c r="M34" i="547"/>
  <c r="K8" i="547" s="1"/>
  <c r="G34" i="547"/>
  <c r="O16" i="547"/>
  <c r="M16" i="547"/>
  <c r="J16" i="547"/>
  <c r="I16" i="547"/>
  <c r="H16" i="547"/>
  <c r="G16" i="547"/>
  <c r="F16" i="547"/>
  <c r="E16" i="547"/>
  <c r="G8" i="547" s="1"/>
  <c r="M8" i="547"/>
  <c r="I8" i="547"/>
  <c r="F8" i="547"/>
  <c r="M7" i="547"/>
  <c r="K7" i="547"/>
  <c r="I7" i="547"/>
  <c r="G7" i="547"/>
  <c r="F7" i="547"/>
  <c r="E7" i="547"/>
  <c r="Q6" i="547"/>
  <c r="P6" i="547"/>
  <c r="O6" i="547"/>
  <c r="M6" i="547"/>
  <c r="K6" i="547"/>
  <c r="I6" i="547"/>
  <c r="G6" i="547"/>
  <c r="F6" i="547"/>
  <c r="E6" i="547"/>
  <c r="F3" i="547"/>
  <c r="AD140" i="546"/>
  <c r="Z140" i="546"/>
  <c r="Y140" i="546"/>
  <c r="M140" i="546"/>
  <c r="AF140" i="546" s="1"/>
  <c r="AG124" i="546" s="1"/>
  <c r="L140" i="546"/>
  <c r="J140" i="546"/>
  <c r="K140" i="546" s="1"/>
  <c r="I140" i="546"/>
  <c r="O140" i="546" s="1"/>
  <c r="O126" i="546"/>
  <c r="N126" i="546"/>
  <c r="Q126" i="546" s="1"/>
  <c r="M126" i="546"/>
  <c r="AF126" i="546" s="1"/>
  <c r="K126" i="546"/>
  <c r="G126" i="546"/>
  <c r="AE125" i="546"/>
  <c r="Q125" i="546"/>
  <c r="O125" i="546"/>
  <c r="N125" i="546"/>
  <c r="P125" i="546" s="1"/>
  <c r="M125" i="546"/>
  <c r="AF125" i="546" s="1"/>
  <c r="K125" i="546"/>
  <c r="G125" i="546"/>
  <c r="AF124" i="546"/>
  <c r="AE124" i="546"/>
  <c r="O124" i="546"/>
  <c r="M124" i="546"/>
  <c r="N124" i="546" s="1"/>
  <c r="K124" i="546"/>
  <c r="G124" i="546"/>
  <c r="AD123" i="546"/>
  <c r="Z123" i="546"/>
  <c r="Y123" i="546"/>
  <c r="L123" i="546"/>
  <c r="O123" i="546" s="1"/>
  <c r="K123" i="546"/>
  <c r="J123" i="546"/>
  <c r="I123" i="546"/>
  <c r="AF109" i="546"/>
  <c r="O109" i="546"/>
  <c r="M109" i="546"/>
  <c r="AE109" i="546" s="1"/>
  <c r="K109" i="546"/>
  <c r="G109" i="546"/>
  <c r="O108" i="546"/>
  <c r="M108" i="546"/>
  <c r="N108" i="546" s="1"/>
  <c r="K108" i="546"/>
  <c r="G108" i="546"/>
  <c r="O107" i="546"/>
  <c r="M107" i="546"/>
  <c r="N107" i="546" s="1"/>
  <c r="K107" i="546"/>
  <c r="G107" i="546"/>
  <c r="AD106" i="546"/>
  <c r="Z106" i="546"/>
  <c r="Y106" i="546"/>
  <c r="M106" i="546"/>
  <c r="N106" i="546" s="1"/>
  <c r="L106" i="546"/>
  <c r="O106" i="546" s="1"/>
  <c r="J106" i="546"/>
  <c r="K106" i="546" s="1"/>
  <c r="I106" i="546"/>
  <c r="AE91" i="546"/>
  <c r="O91" i="546"/>
  <c r="M91" i="546"/>
  <c r="N91" i="546" s="1"/>
  <c r="K91" i="546"/>
  <c r="G91" i="546"/>
  <c r="AF90" i="546"/>
  <c r="AE90" i="546"/>
  <c r="Q90" i="546"/>
  <c r="O90" i="546"/>
  <c r="N90" i="546"/>
  <c r="P90" i="546" s="1"/>
  <c r="M90" i="546"/>
  <c r="K90" i="546"/>
  <c r="G90" i="546"/>
  <c r="AD89" i="546"/>
  <c r="Z89" i="546"/>
  <c r="Y89" i="546"/>
  <c r="L89" i="546"/>
  <c r="O89" i="546" s="1"/>
  <c r="J89" i="546"/>
  <c r="I89" i="546"/>
  <c r="K89" i="546" s="1"/>
  <c r="AF75" i="546"/>
  <c r="AE75" i="546"/>
  <c r="Q75" i="546"/>
  <c r="O75" i="546"/>
  <c r="N75" i="546"/>
  <c r="P75" i="546" s="1"/>
  <c r="M75" i="546"/>
  <c r="K75" i="546"/>
  <c r="G75" i="546"/>
  <c r="O74" i="546"/>
  <c r="N74" i="546"/>
  <c r="Q74" i="546" s="1"/>
  <c r="M74" i="546"/>
  <c r="AF74" i="546" s="1"/>
  <c r="K74" i="546"/>
  <c r="G74" i="546"/>
  <c r="AE73" i="546"/>
  <c r="O73" i="546"/>
  <c r="M73" i="546"/>
  <c r="M89" i="546" s="1"/>
  <c r="K73" i="546"/>
  <c r="G73" i="546"/>
  <c r="AD72" i="546"/>
  <c r="Z72" i="546"/>
  <c r="Y72" i="546"/>
  <c r="L72" i="546"/>
  <c r="O72" i="546" s="1"/>
  <c r="J72" i="546"/>
  <c r="I72" i="546"/>
  <c r="K72" i="546" s="1"/>
  <c r="AF61" i="546"/>
  <c r="O61" i="546"/>
  <c r="M61" i="546"/>
  <c r="AE61" i="546" s="1"/>
  <c r="K61" i="546"/>
  <c r="G61" i="546"/>
  <c r="AF60" i="546"/>
  <c r="O60" i="546"/>
  <c r="M60" i="546"/>
  <c r="AE60" i="546" s="1"/>
  <c r="K60" i="546"/>
  <c r="G60" i="546"/>
  <c r="O59" i="546"/>
  <c r="M59" i="546"/>
  <c r="N59" i="546" s="1"/>
  <c r="K59" i="546"/>
  <c r="G59" i="546"/>
  <c r="P58" i="546"/>
  <c r="O58" i="546"/>
  <c r="N58" i="546"/>
  <c r="Q58" i="546" s="1"/>
  <c r="M58" i="546"/>
  <c r="AF58" i="546" s="1"/>
  <c r="K58" i="546"/>
  <c r="G58" i="546"/>
  <c r="AF57" i="546"/>
  <c r="O57" i="546"/>
  <c r="M57" i="546"/>
  <c r="AE57" i="546" s="1"/>
  <c r="K57" i="546"/>
  <c r="G57" i="546"/>
  <c r="AE56" i="546"/>
  <c r="O56" i="546"/>
  <c r="N56" i="546"/>
  <c r="Q56" i="546" s="1"/>
  <c r="M56" i="546"/>
  <c r="AF56" i="546" s="1"/>
  <c r="K56" i="546"/>
  <c r="G56" i="546"/>
  <c r="AD55" i="546"/>
  <c r="Z55" i="546"/>
  <c r="Z2" i="546" s="1"/>
  <c r="P6" i="544" s="1"/>
  <c r="Y55" i="546"/>
  <c r="M55" i="546"/>
  <c r="N55" i="546" s="1"/>
  <c r="L55" i="546"/>
  <c r="O55" i="546" s="1"/>
  <c r="K55" i="546"/>
  <c r="J55" i="546"/>
  <c r="I55" i="546"/>
  <c r="AF42" i="546"/>
  <c r="AE42" i="546"/>
  <c r="O42" i="546"/>
  <c r="M42" i="546"/>
  <c r="N42" i="546" s="1"/>
  <c r="K42" i="546"/>
  <c r="G42" i="546"/>
  <c r="AF41" i="546"/>
  <c r="AE41" i="546"/>
  <c r="P41" i="546"/>
  <c r="O41" i="546"/>
  <c r="N41" i="546"/>
  <c r="Q41" i="546" s="1"/>
  <c r="M41" i="546"/>
  <c r="K41" i="546"/>
  <c r="G41" i="546"/>
  <c r="AE40" i="546"/>
  <c r="O40" i="546"/>
  <c r="M40" i="546"/>
  <c r="N40" i="546" s="1"/>
  <c r="K40" i="546"/>
  <c r="G40" i="546"/>
  <c r="AF39" i="546"/>
  <c r="AE39" i="546"/>
  <c r="Q39" i="546"/>
  <c r="O39" i="546"/>
  <c r="N39" i="546"/>
  <c r="M39" i="546"/>
  <c r="K39" i="546"/>
  <c r="P39" i="546" s="1"/>
  <c r="G39" i="546"/>
  <c r="AD38" i="546"/>
  <c r="Z38" i="546"/>
  <c r="Y38" i="546"/>
  <c r="Y2" i="546" s="1"/>
  <c r="O6" i="544" s="1"/>
  <c r="L38" i="546"/>
  <c r="H1" i="546" s="1"/>
  <c r="J38" i="546"/>
  <c r="I38" i="546"/>
  <c r="K38" i="546" s="1"/>
  <c r="AF26" i="546"/>
  <c r="AE26" i="546"/>
  <c r="Q26" i="546"/>
  <c r="O26" i="546"/>
  <c r="N26" i="546"/>
  <c r="M26" i="546"/>
  <c r="K26" i="546"/>
  <c r="P26" i="546" s="1"/>
  <c r="G26" i="546"/>
  <c r="O25" i="546"/>
  <c r="N25" i="546"/>
  <c r="Q25" i="546" s="1"/>
  <c r="M25" i="546"/>
  <c r="AF25" i="546" s="1"/>
  <c r="K25" i="546"/>
  <c r="G25" i="546"/>
  <c r="AE24" i="546"/>
  <c r="Q24" i="546"/>
  <c r="O24" i="546"/>
  <c r="N24" i="546"/>
  <c r="P24" i="546" s="1"/>
  <c r="M24" i="546"/>
  <c r="AF24" i="546" s="1"/>
  <c r="K24" i="546"/>
  <c r="G24" i="546"/>
  <c r="AF23" i="546"/>
  <c r="AE23" i="546"/>
  <c r="O23" i="546"/>
  <c r="N23" i="546"/>
  <c r="P23" i="546" s="1"/>
  <c r="M23" i="546"/>
  <c r="K23" i="546"/>
  <c r="G23" i="546"/>
  <c r="O22" i="546"/>
  <c r="M22" i="546"/>
  <c r="M38" i="546" s="1"/>
  <c r="K22" i="546"/>
  <c r="G22" i="546"/>
  <c r="AD21" i="546"/>
  <c r="Q6" i="544"/>
  <c r="Z21" i="546"/>
  <c r="Y21" i="546"/>
  <c r="O21" i="546"/>
  <c r="L21" i="546"/>
  <c r="J21" i="546"/>
  <c r="K21" i="546" s="1"/>
  <c r="I21" i="546"/>
  <c r="O8" i="546"/>
  <c r="M8" i="546"/>
  <c r="N8" i="546" s="1"/>
  <c r="K8" i="546"/>
  <c r="G8" i="546"/>
  <c r="AE7" i="546"/>
  <c r="P7" i="546"/>
  <c r="O7" i="546"/>
  <c r="N7" i="546"/>
  <c r="Q7" i="546" s="1"/>
  <c r="M7" i="546"/>
  <c r="AF7" i="546" s="1"/>
  <c r="K7" i="546"/>
  <c r="G7" i="546"/>
  <c r="AF6" i="546"/>
  <c r="O6" i="546"/>
  <c r="M6" i="546"/>
  <c r="AE6" i="546" s="1"/>
  <c r="K6" i="546"/>
  <c r="G6" i="546"/>
  <c r="AE5" i="546"/>
  <c r="O5" i="546"/>
  <c r="M5" i="546"/>
  <c r="AF5" i="546" s="1"/>
  <c r="K5" i="546"/>
  <c r="G5" i="546"/>
  <c r="F1" i="546" s="1"/>
  <c r="F2" i="546" s="1"/>
  <c r="AD2" i="546"/>
  <c r="H2" i="546"/>
  <c r="D1" i="546"/>
  <c r="M140" i="545"/>
  <c r="N140" i="545" s="1"/>
  <c r="L140" i="545"/>
  <c r="O140" i="545" s="1"/>
  <c r="K140" i="545"/>
  <c r="J140" i="545"/>
  <c r="I140" i="545"/>
  <c r="AA135" i="545"/>
  <c r="O135" i="545"/>
  <c r="M135" i="545"/>
  <c r="N135" i="545" s="1"/>
  <c r="K135" i="545"/>
  <c r="G135" i="545"/>
  <c r="O134" i="545"/>
  <c r="M134" i="545"/>
  <c r="AB134" i="545" s="1"/>
  <c r="K134" i="545"/>
  <c r="G134" i="545"/>
  <c r="AB133" i="545"/>
  <c r="AA133" i="545"/>
  <c r="O133" i="545"/>
  <c r="M133" i="545"/>
  <c r="N133" i="545" s="1"/>
  <c r="K133" i="545"/>
  <c r="G133" i="545"/>
  <c r="O132" i="545"/>
  <c r="M132" i="545"/>
  <c r="N132" i="545" s="1"/>
  <c r="K132" i="545"/>
  <c r="G132" i="545"/>
  <c r="AA131" i="545"/>
  <c r="O131" i="545"/>
  <c r="M131" i="545"/>
  <c r="N131" i="545" s="1"/>
  <c r="K131" i="545"/>
  <c r="G131" i="545"/>
  <c r="O130" i="545"/>
  <c r="M130" i="545"/>
  <c r="AB130" i="545" s="1"/>
  <c r="K130" i="545"/>
  <c r="G130" i="545"/>
  <c r="AB129" i="545"/>
  <c r="AA129" i="545"/>
  <c r="O129" i="545"/>
  <c r="M129" i="545"/>
  <c r="N129" i="545" s="1"/>
  <c r="K129" i="545"/>
  <c r="G129" i="545"/>
  <c r="O128" i="545"/>
  <c r="M128" i="545"/>
  <c r="N128" i="545" s="1"/>
  <c r="K128" i="545"/>
  <c r="G128" i="545"/>
  <c r="AA127" i="545"/>
  <c r="O127" i="545"/>
  <c r="M127" i="545"/>
  <c r="N127" i="545" s="1"/>
  <c r="K127" i="545"/>
  <c r="G127" i="545"/>
  <c r="O126" i="545"/>
  <c r="M126" i="545"/>
  <c r="AB126" i="545" s="1"/>
  <c r="K126" i="545"/>
  <c r="G126" i="545"/>
  <c r="AA125" i="545"/>
  <c r="O125" i="545"/>
  <c r="M125" i="545"/>
  <c r="AB125" i="545" s="1"/>
  <c r="K125" i="545"/>
  <c r="G125" i="545"/>
  <c r="AB124" i="545"/>
  <c r="Q124" i="545"/>
  <c r="O124" i="545"/>
  <c r="N124" i="545"/>
  <c r="P124" i="545" s="1"/>
  <c r="M124" i="545"/>
  <c r="AA124" i="545" s="1"/>
  <c r="K124" i="545"/>
  <c r="G124" i="545"/>
  <c r="L123" i="545"/>
  <c r="O123" i="545" s="1"/>
  <c r="J123" i="545"/>
  <c r="K123" i="545" s="1"/>
  <c r="I123" i="545"/>
  <c r="O118" i="545"/>
  <c r="M118" i="545"/>
  <c r="N118" i="545" s="1"/>
  <c r="K118" i="545"/>
  <c r="G118" i="545"/>
  <c r="AA117" i="545"/>
  <c r="O117" i="545"/>
  <c r="M117" i="545"/>
  <c r="AB117" i="545" s="1"/>
  <c r="K117" i="545"/>
  <c r="G117" i="545"/>
  <c r="AB116" i="545"/>
  <c r="O116" i="545"/>
  <c r="M116" i="545"/>
  <c r="AA116" i="545" s="1"/>
  <c r="K116" i="545"/>
  <c r="G116" i="545"/>
  <c r="P115" i="545"/>
  <c r="O115" i="545"/>
  <c r="N115" i="545"/>
  <c r="Q115" i="545" s="1"/>
  <c r="M115" i="545"/>
  <c r="AA115" i="545" s="1"/>
  <c r="K115" i="545"/>
  <c r="G115" i="545"/>
  <c r="O114" i="545"/>
  <c r="M114" i="545"/>
  <c r="N114" i="545" s="1"/>
  <c r="K114" i="545"/>
  <c r="G114" i="545"/>
  <c r="AA113" i="545"/>
  <c r="O113" i="545"/>
  <c r="M113" i="545"/>
  <c r="AB113" i="545" s="1"/>
  <c r="K113" i="545"/>
  <c r="G113" i="545"/>
  <c r="AB112" i="545"/>
  <c r="O112" i="545"/>
  <c r="M112" i="545"/>
  <c r="AA112" i="545" s="1"/>
  <c r="K112" i="545"/>
  <c r="G112" i="545"/>
  <c r="P111" i="545"/>
  <c r="O111" i="545"/>
  <c r="N111" i="545"/>
  <c r="Q111" i="545" s="1"/>
  <c r="M111" i="545"/>
  <c r="AA111" i="545" s="1"/>
  <c r="K111" i="545"/>
  <c r="G111" i="545"/>
  <c r="O110" i="545"/>
  <c r="M110" i="545"/>
  <c r="N110" i="545" s="1"/>
  <c r="K110" i="545"/>
  <c r="G110" i="545"/>
  <c r="AA109" i="545"/>
  <c r="O109" i="545"/>
  <c r="M109" i="545"/>
  <c r="AB109" i="545" s="1"/>
  <c r="K109" i="545"/>
  <c r="G109" i="545"/>
  <c r="AB108" i="545"/>
  <c r="O108" i="545"/>
  <c r="M108" i="545"/>
  <c r="AA108" i="545" s="1"/>
  <c r="K108" i="545"/>
  <c r="G108" i="545"/>
  <c r="O107" i="545"/>
  <c r="N107" i="545"/>
  <c r="Q107" i="545" s="1"/>
  <c r="M107" i="545"/>
  <c r="AB107" i="545" s="1"/>
  <c r="K107" i="545"/>
  <c r="G107" i="545"/>
  <c r="O106" i="545"/>
  <c r="L106" i="545"/>
  <c r="J106" i="545"/>
  <c r="K106" i="545" s="1"/>
  <c r="I106" i="545"/>
  <c r="O92" i="545"/>
  <c r="N92" i="545"/>
  <c r="P92" i="545" s="1"/>
  <c r="M92" i="545"/>
  <c r="AB92" i="545" s="1"/>
  <c r="K92" i="545"/>
  <c r="G92" i="545"/>
  <c r="AB91" i="545"/>
  <c r="AA91" i="545"/>
  <c r="Q91" i="545"/>
  <c r="O91" i="545"/>
  <c r="N91" i="545"/>
  <c r="P91" i="545" s="1"/>
  <c r="M91" i="545"/>
  <c r="K91" i="545"/>
  <c r="G91" i="545"/>
  <c r="AB90" i="545"/>
  <c r="AA90" i="545"/>
  <c r="O90" i="545"/>
  <c r="M90" i="545"/>
  <c r="M106" i="545" s="1"/>
  <c r="K90" i="545"/>
  <c r="G90" i="545"/>
  <c r="AB89" i="545"/>
  <c r="AC73" i="545" s="1"/>
  <c r="M89" i="545"/>
  <c r="AA89" i="545" s="1"/>
  <c r="L89" i="545"/>
  <c r="O89" i="545" s="1"/>
  <c r="J89" i="545"/>
  <c r="K89" i="545" s="1"/>
  <c r="I89" i="545"/>
  <c r="AA74" i="545"/>
  <c r="O74" i="545"/>
  <c r="M74" i="545"/>
  <c r="AB74" i="545" s="1"/>
  <c r="K74" i="545"/>
  <c r="G74" i="545"/>
  <c r="Q73" i="545"/>
  <c r="O73" i="545"/>
  <c r="N73" i="545"/>
  <c r="P73" i="545" s="1"/>
  <c r="M73" i="545"/>
  <c r="AA73" i="545" s="1"/>
  <c r="K73" i="545"/>
  <c r="G73" i="545"/>
  <c r="L72" i="545"/>
  <c r="O72" i="545" s="1"/>
  <c r="J72" i="545"/>
  <c r="K72" i="545" s="1"/>
  <c r="I72" i="545"/>
  <c r="O66" i="545"/>
  <c r="M66" i="545"/>
  <c r="N66" i="545" s="1"/>
  <c r="K66" i="545"/>
  <c r="G66" i="545"/>
  <c r="AA65" i="545"/>
  <c r="O65" i="545"/>
  <c r="M65" i="545"/>
  <c r="AB65" i="545" s="1"/>
  <c r="K65" i="545"/>
  <c r="G65" i="545"/>
  <c r="AB64" i="545"/>
  <c r="O64" i="545"/>
  <c r="M64" i="545"/>
  <c r="AA64" i="545" s="1"/>
  <c r="K64" i="545"/>
  <c r="G64" i="545"/>
  <c r="P63" i="545"/>
  <c r="O63" i="545"/>
  <c r="N63" i="545"/>
  <c r="Q63" i="545" s="1"/>
  <c r="M63" i="545"/>
  <c r="AA63" i="545" s="1"/>
  <c r="K63" i="545"/>
  <c r="G63" i="545"/>
  <c r="O62" i="545"/>
  <c r="M62" i="545"/>
  <c r="N62" i="545" s="1"/>
  <c r="K62" i="545"/>
  <c r="G62" i="545"/>
  <c r="AA61" i="545"/>
  <c r="O61" i="545"/>
  <c r="M61" i="545"/>
  <c r="AB61" i="545" s="1"/>
  <c r="K61" i="545"/>
  <c r="G61" i="545"/>
  <c r="AB60" i="545"/>
  <c r="O60" i="545"/>
  <c r="M60" i="545"/>
  <c r="AA60" i="545" s="1"/>
  <c r="K60" i="545"/>
  <c r="G60" i="545"/>
  <c r="P59" i="545"/>
  <c r="O59" i="545"/>
  <c r="N59" i="545"/>
  <c r="Q59" i="545" s="1"/>
  <c r="M59" i="545"/>
  <c r="AA59" i="545" s="1"/>
  <c r="K59" i="545"/>
  <c r="G59" i="545"/>
  <c r="O58" i="545"/>
  <c r="M58" i="545"/>
  <c r="N58" i="545" s="1"/>
  <c r="K58" i="545"/>
  <c r="G58" i="545"/>
  <c r="AA57" i="545"/>
  <c r="O57" i="545"/>
  <c r="M57" i="545"/>
  <c r="AB57" i="545" s="1"/>
  <c r="K57" i="545"/>
  <c r="G57" i="545"/>
  <c r="AB56" i="545"/>
  <c r="AA56" i="545"/>
  <c r="Q56" i="545"/>
  <c r="P56" i="545"/>
  <c r="O56" i="545"/>
  <c r="N56" i="545"/>
  <c r="M56" i="545"/>
  <c r="M72" i="545" s="1"/>
  <c r="K56" i="545"/>
  <c r="G56" i="545"/>
  <c r="L55" i="545"/>
  <c r="O55" i="545" s="1"/>
  <c r="J55" i="545"/>
  <c r="I55" i="545"/>
  <c r="K55" i="545" s="1"/>
  <c r="O47" i="545"/>
  <c r="M47" i="545"/>
  <c r="AB47" i="545" s="1"/>
  <c r="K47" i="545"/>
  <c r="G47" i="545"/>
  <c r="O46" i="545"/>
  <c r="N46" i="545"/>
  <c r="P46" i="545" s="1"/>
  <c r="M46" i="545"/>
  <c r="AB46" i="545" s="1"/>
  <c r="K46" i="545"/>
  <c r="G46" i="545"/>
  <c r="AB45" i="545"/>
  <c r="AA45" i="545"/>
  <c r="Q45" i="545"/>
  <c r="O45" i="545"/>
  <c r="N45" i="545"/>
  <c r="P45" i="545" s="1"/>
  <c r="M45" i="545"/>
  <c r="K45" i="545"/>
  <c r="G45" i="545"/>
  <c r="AB44" i="545"/>
  <c r="AA44" i="545"/>
  <c r="O44" i="545"/>
  <c r="N44" i="545"/>
  <c r="Q44" i="545" s="1"/>
  <c r="M44" i="545"/>
  <c r="K44" i="545"/>
  <c r="G44" i="545"/>
  <c r="O43" i="545"/>
  <c r="M43" i="545"/>
  <c r="AB43" i="545" s="1"/>
  <c r="K43" i="545"/>
  <c r="G43" i="545"/>
  <c r="O42" i="545"/>
  <c r="N42" i="545"/>
  <c r="P42" i="545" s="1"/>
  <c r="M42" i="545"/>
  <c r="AB42" i="545" s="1"/>
  <c r="K42" i="545"/>
  <c r="G42" i="545"/>
  <c r="AB41" i="545"/>
  <c r="AA41" i="545"/>
  <c r="Q41" i="545"/>
  <c r="O41" i="545"/>
  <c r="N41" i="545"/>
  <c r="P41" i="545" s="1"/>
  <c r="M41" i="545"/>
  <c r="K41" i="545"/>
  <c r="G41" i="545"/>
  <c r="AB40" i="545"/>
  <c r="AA40" i="545"/>
  <c r="O40" i="545"/>
  <c r="N40" i="545"/>
  <c r="Q40" i="545" s="1"/>
  <c r="M40" i="545"/>
  <c r="K40" i="545"/>
  <c r="G40" i="545"/>
  <c r="AA39" i="545"/>
  <c r="O39" i="545"/>
  <c r="M39" i="545"/>
  <c r="AB39" i="545" s="1"/>
  <c r="K39" i="545"/>
  <c r="G39" i="545"/>
  <c r="L38" i="545"/>
  <c r="O38" i="545" s="1"/>
  <c r="J38" i="545"/>
  <c r="K38" i="545" s="1"/>
  <c r="I38" i="545"/>
  <c r="O22" i="545"/>
  <c r="M22" i="545"/>
  <c r="AA22" i="545" s="1"/>
  <c r="K22" i="545"/>
  <c r="G22" i="545"/>
  <c r="L21" i="545"/>
  <c r="O21" i="545" s="1"/>
  <c r="J21" i="545"/>
  <c r="K21" i="545" s="1"/>
  <c r="I21" i="545"/>
  <c r="AB11" i="545"/>
  <c r="AA11" i="545"/>
  <c r="AB10" i="545"/>
  <c r="AA10" i="545"/>
  <c r="AB9" i="545"/>
  <c r="AA9" i="545"/>
  <c r="O8" i="545"/>
  <c r="M8" i="545"/>
  <c r="AB8" i="545" s="1"/>
  <c r="K8" i="545"/>
  <c r="G8" i="545"/>
  <c r="AB7" i="545"/>
  <c r="P7" i="545"/>
  <c r="O7" i="545"/>
  <c r="N7" i="545"/>
  <c r="Q7" i="545" s="1"/>
  <c r="M7" i="545"/>
  <c r="AA7" i="545" s="1"/>
  <c r="K7" i="545"/>
  <c r="G7" i="545"/>
  <c r="O6" i="545"/>
  <c r="M6" i="545"/>
  <c r="N6" i="545" s="1"/>
  <c r="K6" i="545"/>
  <c r="G6" i="545"/>
  <c r="AB5" i="545"/>
  <c r="AA5" i="545"/>
  <c r="O5" i="545"/>
  <c r="N5" i="545"/>
  <c r="Q5" i="545" s="1"/>
  <c r="M5" i="545"/>
  <c r="M21" i="545" s="1"/>
  <c r="K5" i="545"/>
  <c r="G5" i="545"/>
  <c r="H2" i="545"/>
  <c r="F1" i="545"/>
  <c r="D1" i="545"/>
  <c r="X34" i="544"/>
  <c r="W34" i="544"/>
  <c r="V34" i="544"/>
  <c r="P34" i="544"/>
  <c r="O34" i="544"/>
  <c r="K8" i="544" s="1"/>
  <c r="N34" i="544"/>
  <c r="M34" i="544"/>
  <c r="G34" i="544"/>
  <c r="O16" i="544"/>
  <c r="M16" i="544"/>
  <c r="J16" i="544"/>
  <c r="E8" i="544" s="1"/>
  <c r="I16" i="544"/>
  <c r="G8" i="544" s="1"/>
  <c r="H16" i="544"/>
  <c r="G16" i="544"/>
  <c r="F16" i="544"/>
  <c r="E16" i="544"/>
  <c r="M8" i="544"/>
  <c r="I8" i="544"/>
  <c r="F8" i="544"/>
  <c r="M7" i="544"/>
  <c r="K7" i="544"/>
  <c r="I7" i="544"/>
  <c r="G7" i="544"/>
  <c r="F7" i="544"/>
  <c r="E7" i="544"/>
  <c r="R6" i="544"/>
  <c r="M6" i="544"/>
  <c r="K6" i="544"/>
  <c r="I6" i="544"/>
  <c r="G6" i="544"/>
  <c r="F6" i="544"/>
  <c r="E6" i="544"/>
  <c r="F3" i="544"/>
  <c r="AD140" i="543"/>
  <c r="Z140" i="543"/>
  <c r="Y140" i="543"/>
  <c r="L140" i="543"/>
  <c r="H1" i="543" s="1"/>
  <c r="J140" i="543"/>
  <c r="K140" i="543" s="1"/>
  <c r="I140" i="543"/>
  <c r="O126" i="543"/>
  <c r="M126" i="543"/>
  <c r="AF126" i="543" s="1"/>
  <c r="K126" i="543"/>
  <c r="G126" i="543"/>
  <c r="AE125" i="543"/>
  <c r="O125" i="543"/>
  <c r="M125" i="543"/>
  <c r="AF125" i="543" s="1"/>
  <c r="K125" i="543"/>
  <c r="G125" i="543"/>
  <c r="AF124" i="543"/>
  <c r="AE124" i="543"/>
  <c r="Q124" i="543"/>
  <c r="P124" i="543"/>
  <c r="O124" i="543"/>
  <c r="N124" i="543"/>
  <c r="M124" i="543"/>
  <c r="K124" i="543"/>
  <c r="G124" i="543"/>
  <c r="AD123" i="543"/>
  <c r="Z123" i="543"/>
  <c r="Y123" i="543"/>
  <c r="L123" i="543"/>
  <c r="O123" i="543" s="1"/>
  <c r="J123" i="543"/>
  <c r="K123" i="543" s="1"/>
  <c r="I123" i="543"/>
  <c r="AF109" i="543"/>
  <c r="Q109" i="543"/>
  <c r="O109" i="543"/>
  <c r="N109" i="543"/>
  <c r="M109" i="543"/>
  <c r="AE109" i="543" s="1"/>
  <c r="K109" i="543"/>
  <c r="P109" i="543" s="1"/>
  <c r="G109" i="543"/>
  <c r="AE108" i="543"/>
  <c r="Q108" i="543"/>
  <c r="P108" i="543"/>
  <c r="O108" i="543"/>
  <c r="N108" i="543"/>
  <c r="M108" i="543"/>
  <c r="AF108" i="543" s="1"/>
  <c r="K108" i="543"/>
  <c r="G108" i="543"/>
  <c r="AE107" i="543"/>
  <c r="O107" i="543"/>
  <c r="M107" i="543"/>
  <c r="N107" i="543" s="1"/>
  <c r="K107" i="543"/>
  <c r="G107" i="543"/>
  <c r="AD106" i="543"/>
  <c r="Z106" i="543"/>
  <c r="Y106" i="543"/>
  <c r="L106" i="543"/>
  <c r="O106" i="543" s="1"/>
  <c r="J106" i="543"/>
  <c r="K106" i="543" s="1"/>
  <c r="I106" i="543"/>
  <c r="AF91" i="543"/>
  <c r="O91" i="543"/>
  <c r="M91" i="543"/>
  <c r="N91" i="543" s="1"/>
  <c r="K91" i="543"/>
  <c r="G91" i="543"/>
  <c r="AF90" i="543"/>
  <c r="AE90" i="543"/>
  <c r="O90" i="543"/>
  <c r="N90" i="543"/>
  <c r="Q90" i="543" s="1"/>
  <c r="M90" i="543"/>
  <c r="K90" i="543"/>
  <c r="G90" i="543"/>
  <c r="AD89" i="543"/>
  <c r="Z89" i="543"/>
  <c r="Y89" i="543"/>
  <c r="O89" i="543"/>
  <c r="L89" i="543"/>
  <c r="J89" i="543"/>
  <c r="K89" i="543" s="1"/>
  <c r="I89" i="543"/>
  <c r="AF75" i="543"/>
  <c r="AE75" i="543"/>
  <c r="O75" i="543"/>
  <c r="N75" i="543"/>
  <c r="Q75" i="543" s="1"/>
  <c r="M75" i="543"/>
  <c r="K75" i="543"/>
  <c r="G75" i="543"/>
  <c r="O74" i="543"/>
  <c r="M74" i="543"/>
  <c r="M89" i="543" s="1"/>
  <c r="K74" i="543"/>
  <c r="G74" i="543"/>
  <c r="AF73" i="543"/>
  <c r="AE73" i="543"/>
  <c r="O73" i="543"/>
  <c r="N73" i="543"/>
  <c r="Q73" i="543" s="1"/>
  <c r="M73" i="543"/>
  <c r="K73" i="543"/>
  <c r="G73" i="543"/>
  <c r="AD72" i="543"/>
  <c r="Z72" i="543"/>
  <c r="Y72" i="543"/>
  <c r="L72" i="543"/>
  <c r="O72" i="543" s="1"/>
  <c r="K72" i="543"/>
  <c r="J72" i="543"/>
  <c r="I72" i="543"/>
  <c r="AF61" i="543"/>
  <c r="O61" i="543"/>
  <c r="N61" i="543"/>
  <c r="Q61" i="543" s="1"/>
  <c r="M61" i="543"/>
  <c r="AE61" i="543" s="1"/>
  <c r="K61" i="543"/>
  <c r="G61" i="543"/>
  <c r="AF60" i="543"/>
  <c r="O60" i="543"/>
  <c r="M60" i="543"/>
  <c r="AE60" i="543" s="1"/>
  <c r="K60" i="543"/>
  <c r="G60" i="543"/>
  <c r="AE59" i="543"/>
  <c r="O59" i="543"/>
  <c r="M59" i="543"/>
  <c r="N59" i="543" s="1"/>
  <c r="K59" i="543"/>
  <c r="G59" i="543"/>
  <c r="O58" i="543"/>
  <c r="M58" i="543"/>
  <c r="AF58" i="543" s="1"/>
  <c r="K58" i="543"/>
  <c r="G58" i="543"/>
  <c r="AF57" i="543"/>
  <c r="O57" i="543"/>
  <c r="N57" i="543"/>
  <c r="Q57" i="543" s="1"/>
  <c r="M57" i="543"/>
  <c r="AE57" i="543" s="1"/>
  <c r="K57" i="543"/>
  <c r="G57" i="543"/>
  <c r="O56" i="543"/>
  <c r="M56" i="543"/>
  <c r="AF56" i="543" s="1"/>
  <c r="K56" i="543"/>
  <c r="G56" i="543"/>
  <c r="AD55" i="543"/>
  <c r="Z55" i="543"/>
  <c r="Y55" i="543"/>
  <c r="L55" i="543"/>
  <c r="O55" i="543" s="1"/>
  <c r="J55" i="543"/>
  <c r="K55" i="543" s="1"/>
  <c r="I55" i="543"/>
  <c r="O42" i="543"/>
  <c r="M42" i="543"/>
  <c r="AF42" i="543" s="1"/>
  <c r="K42" i="543"/>
  <c r="G42" i="543"/>
  <c r="AF41" i="543"/>
  <c r="AE41" i="543"/>
  <c r="O41" i="543"/>
  <c r="M41" i="543"/>
  <c r="N41" i="543" s="1"/>
  <c r="K41" i="543"/>
  <c r="G41" i="543"/>
  <c r="O40" i="543"/>
  <c r="M40" i="543"/>
  <c r="N40" i="543" s="1"/>
  <c r="K40" i="543"/>
  <c r="G40" i="543"/>
  <c r="AE39" i="543"/>
  <c r="O39" i="543"/>
  <c r="N39" i="543"/>
  <c r="Q39" i="543" s="1"/>
  <c r="M39" i="543"/>
  <c r="AF39" i="543" s="1"/>
  <c r="K39" i="543"/>
  <c r="G39" i="543"/>
  <c r="AD38" i="543"/>
  <c r="Z38" i="543"/>
  <c r="Y38" i="543"/>
  <c r="O38" i="543"/>
  <c r="L38" i="543"/>
  <c r="J38" i="543"/>
  <c r="K38" i="543" s="1"/>
  <c r="I38" i="543"/>
  <c r="AF26" i="543"/>
  <c r="AE26" i="543"/>
  <c r="O26" i="543"/>
  <c r="N26" i="543"/>
  <c r="Q26" i="543" s="1"/>
  <c r="M26" i="543"/>
  <c r="K26" i="543"/>
  <c r="G26" i="543"/>
  <c r="O25" i="543"/>
  <c r="M25" i="543"/>
  <c r="AF25" i="543" s="1"/>
  <c r="K25" i="543"/>
  <c r="G25" i="543"/>
  <c r="AE24" i="543"/>
  <c r="O24" i="543"/>
  <c r="M24" i="543"/>
  <c r="AF24" i="543" s="1"/>
  <c r="K24" i="543"/>
  <c r="G24" i="543"/>
  <c r="AF23" i="543"/>
  <c r="AE23" i="543"/>
  <c r="Q23" i="543"/>
  <c r="O23" i="543"/>
  <c r="N23" i="543"/>
  <c r="P23" i="543" s="1"/>
  <c r="M23" i="543"/>
  <c r="K23" i="543"/>
  <c r="G23" i="543"/>
  <c r="O22" i="543"/>
  <c r="M22" i="543"/>
  <c r="M38" i="543" s="1"/>
  <c r="K22" i="543"/>
  <c r="G22" i="543"/>
  <c r="AD21" i="543"/>
  <c r="Z21" i="543"/>
  <c r="Y21" i="543"/>
  <c r="L21" i="543"/>
  <c r="J21" i="543"/>
  <c r="K21" i="543" s="1"/>
  <c r="I21" i="543"/>
  <c r="O21" i="543" s="1"/>
  <c r="O8" i="543"/>
  <c r="M8" i="543"/>
  <c r="N8" i="543" s="1"/>
  <c r="K8" i="543"/>
  <c r="G8" i="543"/>
  <c r="O7" i="543"/>
  <c r="M7" i="543"/>
  <c r="AF7" i="543" s="1"/>
  <c r="K7" i="543"/>
  <c r="G7" i="543"/>
  <c r="AF6" i="543"/>
  <c r="O6" i="543"/>
  <c r="N6" i="543"/>
  <c r="Q6" i="543" s="1"/>
  <c r="M6" i="543"/>
  <c r="AE6" i="543" s="1"/>
  <c r="K6" i="543"/>
  <c r="G6" i="543"/>
  <c r="O5" i="543"/>
  <c r="M5" i="543"/>
  <c r="AF5" i="543" s="1"/>
  <c r="K5" i="543"/>
  <c r="G5" i="543"/>
  <c r="F1" i="543" s="1"/>
  <c r="F2" i="543" s="1"/>
  <c r="AD2" i="543"/>
  <c r="Q6" i="541"/>
  <c r="Z2" i="543"/>
  <c r="Y2" i="543"/>
  <c r="H2" i="543"/>
  <c r="D1" i="543"/>
  <c r="O140" i="542"/>
  <c r="L140" i="542"/>
  <c r="K140" i="542"/>
  <c r="J140" i="542"/>
  <c r="I140" i="542"/>
  <c r="O135" i="542"/>
  <c r="M135" i="542"/>
  <c r="N135" i="542" s="1"/>
  <c r="K135" i="542"/>
  <c r="G135" i="542"/>
  <c r="O134" i="542"/>
  <c r="M134" i="542"/>
  <c r="AB134" i="542" s="1"/>
  <c r="K134" i="542"/>
  <c r="G134" i="542"/>
  <c r="AA133" i="542"/>
  <c r="O133" i="542"/>
  <c r="M133" i="542"/>
  <c r="AB133" i="542" s="1"/>
  <c r="K133" i="542"/>
  <c r="G133" i="542"/>
  <c r="AA132" i="542"/>
  <c r="O132" i="542"/>
  <c r="M132" i="542"/>
  <c r="N132" i="542" s="1"/>
  <c r="K132" i="542"/>
  <c r="G132" i="542"/>
  <c r="AB131" i="542"/>
  <c r="O131" i="542"/>
  <c r="M131" i="542"/>
  <c r="N131" i="542" s="1"/>
  <c r="K131" i="542"/>
  <c r="G131" i="542"/>
  <c r="O130" i="542"/>
  <c r="M130" i="542"/>
  <c r="AB130" i="542" s="1"/>
  <c r="K130" i="542"/>
  <c r="G130" i="542"/>
  <c r="AA129" i="542"/>
  <c r="O129" i="542"/>
  <c r="M129" i="542"/>
  <c r="AB129" i="542" s="1"/>
  <c r="K129" i="542"/>
  <c r="G129" i="542"/>
  <c r="AA128" i="542"/>
  <c r="O128" i="542"/>
  <c r="M128" i="542"/>
  <c r="N128" i="542" s="1"/>
  <c r="K128" i="542"/>
  <c r="G128" i="542"/>
  <c r="AB127" i="542"/>
  <c r="O127" i="542"/>
  <c r="M127" i="542"/>
  <c r="N127" i="542" s="1"/>
  <c r="K127" i="542"/>
  <c r="G127" i="542"/>
  <c r="O126" i="542"/>
  <c r="M126" i="542"/>
  <c r="AB126" i="542" s="1"/>
  <c r="K126" i="542"/>
  <c r="G126" i="542"/>
  <c r="AA125" i="542"/>
  <c r="O125" i="542"/>
  <c r="M125" i="542"/>
  <c r="AB125" i="542" s="1"/>
  <c r="K125" i="542"/>
  <c r="G125" i="542"/>
  <c r="AB124" i="542"/>
  <c r="AA124" i="542"/>
  <c r="Q124" i="542"/>
  <c r="O124" i="542"/>
  <c r="N124" i="542"/>
  <c r="P124" i="542" s="1"/>
  <c r="M124" i="542"/>
  <c r="M140" i="542" s="1"/>
  <c r="K124" i="542"/>
  <c r="G124" i="542"/>
  <c r="L123" i="542"/>
  <c r="O123" i="542" s="1"/>
  <c r="J123" i="542"/>
  <c r="K123" i="542" s="1"/>
  <c r="I123" i="542"/>
  <c r="O118" i="542"/>
  <c r="M118" i="542"/>
  <c r="N118" i="542" s="1"/>
  <c r="K118" i="542"/>
  <c r="G118" i="542"/>
  <c r="O117" i="542"/>
  <c r="M117" i="542"/>
  <c r="AB117" i="542" s="1"/>
  <c r="K117" i="542"/>
  <c r="G117" i="542"/>
  <c r="AB116" i="542"/>
  <c r="AA116" i="542"/>
  <c r="O116" i="542"/>
  <c r="N116" i="542"/>
  <c r="Q116" i="542" s="1"/>
  <c r="M116" i="542"/>
  <c r="K116" i="542"/>
  <c r="G116" i="542"/>
  <c r="AB115" i="542"/>
  <c r="AA115" i="542"/>
  <c r="P115" i="542"/>
  <c r="O115" i="542"/>
  <c r="N115" i="542"/>
  <c r="Q115" i="542" s="1"/>
  <c r="M115" i="542"/>
  <c r="K115" i="542"/>
  <c r="G115" i="542"/>
  <c r="O114" i="542"/>
  <c r="M114" i="542"/>
  <c r="N114" i="542" s="1"/>
  <c r="K114" i="542"/>
  <c r="G114" i="542"/>
  <c r="O113" i="542"/>
  <c r="M113" i="542"/>
  <c r="AB113" i="542" s="1"/>
  <c r="K113" i="542"/>
  <c r="G113" i="542"/>
  <c r="AB112" i="542"/>
  <c r="O112" i="542"/>
  <c r="N112" i="542"/>
  <c r="Q112" i="542" s="1"/>
  <c r="M112" i="542"/>
  <c r="AA112" i="542" s="1"/>
  <c r="K112" i="542"/>
  <c r="G112" i="542"/>
  <c r="AB111" i="542"/>
  <c r="AA111" i="542"/>
  <c r="O111" i="542"/>
  <c r="N111" i="542"/>
  <c r="Q111" i="542" s="1"/>
  <c r="M111" i="542"/>
  <c r="K111" i="542"/>
  <c r="G111" i="542"/>
  <c r="O110" i="542"/>
  <c r="M110" i="542"/>
  <c r="N110" i="542" s="1"/>
  <c r="K110" i="542"/>
  <c r="G110" i="542"/>
  <c r="O109" i="542"/>
  <c r="M109" i="542"/>
  <c r="AB109" i="542" s="1"/>
  <c r="K109" i="542"/>
  <c r="G109" i="542"/>
  <c r="AB108" i="542"/>
  <c r="O108" i="542"/>
  <c r="N108" i="542"/>
  <c r="Q108" i="542" s="1"/>
  <c r="M108" i="542"/>
  <c r="AA108" i="542" s="1"/>
  <c r="K108" i="542"/>
  <c r="G108" i="542"/>
  <c r="O107" i="542"/>
  <c r="M107" i="542"/>
  <c r="AB107" i="542" s="1"/>
  <c r="K107" i="542"/>
  <c r="G107" i="542"/>
  <c r="L106" i="542"/>
  <c r="O106" i="542" s="1"/>
  <c r="J106" i="542"/>
  <c r="K106" i="542" s="1"/>
  <c r="I106" i="542"/>
  <c r="O92" i="542"/>
  <c r="M92" i="542"/>
  <c r="N92" i="542" s="1"/>
  <c r="K92" i="542"/>
  <c r="G92" i="542"/>
  <c r="AA91" i="542"/>
  <c r="O91" i="542"/>
  <c r="N91" i="542"/>
  <c r="Q91" i="542" s="1"/>
  <c r="M91" i="542"/>
  <c r="AB91" i="542" s="1"/>
  <c r="K91" i="542"/>
  <c r="G91" i="542"/>
  <c r="O90" i="542"/>
  <c r="M90" i="542"/>
  <c r="M106" i="542" s="1"/>
  <c r="K90" i="542"/>
  <c r="G90" i="542"/>
  <c r="L89" i="542"/>
  <c r="O89" i="542" s="1"/>
  <c r="J89" i="542"/>
  <c r="K89" i="542" s="1"/>
  <c r="I89" i="542"/>
  <c r="O75" i="542"/>
  <c r="M75" i="542"/>
  <c r="AB75" i="542" s="1"/>
  <c r="K75" i="542"/>
  <c r="G75" i="542"/>
  <c r="AA74" i="542"/>
  <c r="O74" i="542"/>
  <c r="M74" i="542"/>
  <c r="N74" i="542" s="1"/>
  <c r="K74" i="542"/>
  <c r="G74" i="542"/>
  <c r="AB73" i="542"/>
  <c r="AA73" i="542"/>
  <c r="O73" i="542"/>
  <c r="M73" i="542"/>
  <c r="N73" i="542" s="1"/>
  <c r="K73" i="542"/>
  <c r="G73" i="542"/>
  <c r="L72" i="542"/>
  <c r="O72" i="542" s="1"/>
  <c r="J72" i="542"/>
  <c r="K72" i="542" s="1"/>
  <c r="I72" i="542"/>
  <c r="O65" i="542"/>
  <c r="M65" i="542"/>
  <c r="AB65" i="542" s="1"/>
  <c r="K65" i="542"/>
  <c r="G65" i="542"/>
  <c r="O64" i="542"/>
  <c r="M64" i="542"/>
  <c r="AB64" i="542" s="1"/>
  <c r="K64" i="542"/>
  <c r="G64" i="542"/>
  <c r="AB63" i="542"/>
  <c r="AA63" i="542"/>
  <c r="O63" i="542"/>
  <c r="N63" i="542"/>
  <c r="Q63" i="542" s="1"/>
  <c r="M63" i="542"/>
  <c r="K63" i="542"/>
  <c r="G63" i="542"/>
  <c r="AB62" i="542"/>
  <c r="P62" i="542"/>
  <c r="O62" i="542"/>
  <c r="N62" i="542"/>
  <c r="Q62" i="542" s="1"/>
  <c r="M62" i="542"/>
  <c r="AA62" i="542" s="1"/>
  <c r="K62" i="542"/>
  <c r="G62" i="542"/>
  <c r="O61" i="542"/>
  <c r="M61" i="542"/>
  <c r="AB61" i="542" s="1"/>
  <c r="K61" i="542"/>
  <c r="G61" i="542"/>
  <c r="O60" i="542"/>
  <c r="N60" i="542"/>
  <c r="Q60" i="542" s="1"/>
  <c r="M60" i="542"/>
  <c r="AB60" i="542" s="1"/>
  <c r="K60" i="542"/>
  <c r="G60" i="542"/>
  <c r="AB59" i="542"/>
  <c r="AA59" i="542"/>
  <c r="O59" i="542"/>
  <c r="N59" i="542"/>
  <c r="Q59" i="542" s="1"/>
  <c r="M59" i="542"/>
  <c r="K59" i="542"/>
  <c r="G59" i="542"/>
  <c r="AB58" i="542"/>
  <c r="P58" i="542"/>
  <c r="O58" i="542"/>
  <c r="N58" i="542"/>
  <c r="Q58" i="542" s="1"/>
  <c r="M58" i="542"/>
  <c r="AA58" i="542" s="1"/>
  <c r="K58" i="542"/>
  <c r="G58" i="542"/>
  <c r="O57" i="542"/>
  <c r="M57" i="542"/>
  <c r="AB57" i="542" s="1"/>
  <c r="K57" i="542"/>
  <c r="G57" i="542"/>
  <c r="AB56" i="542"/>
  <c r="AA56" i="542"/>
  <c r="O56" i="542"/>
  <c r="M56" i="542"/>
  <c r="M72" i="542" s="1"/>
  <c r="K56" i="542"/>
  <c r="G56" i="542"/>
  <c r="L55" i="542"/>
  <c r="O55" i="542" s="1"/>
  <c r="J55" i="542"/>
  <c r="K55" i="542" s="1"/>
  <c r="I55" i="542"/>
  <c r="AB47" i="542"/>
  <c r="AA47" i="542"/>
  <c r="O47" i="542"/>
  <c r="M47" i="542"/>
  <c r="N47" i="542" s="1"/>
  <c r="K47" i="542"/>
  <c r="G47" i="542"/>
  <c r="AA46" i="542"/>
  <c r="O46" i="542"/>
  <c r="M46" i="542"/>
  <c r="N46" i="542" s="1"/>
  <c r="K46" i="542"/>
  <c r="G46" i="542"/>
  <c r="AA45" i="542"/>
  <c r="O45" i="542"/>
  <c r="N45" i="542"/>
  <c r="Q45" i="542" s="1"/>
  <c r="M45" i="542"/>
  <c r="AB45" i="542" s="1"/>
  <c r="K45" i="542"/>
  <c r="G45" i="542"/>
  <c r="AA44" i="542"/>
  <c r="O44" i="542"/>
  <c r="N44" i="542"/>
  <c r="Q44" i="542" s="1"/>
  <c r="M44" i="542"/>
  <c r="AB44" i="542" s="1"/>
  <c r="K44" i="542"/>
  <c r="G44" i="542"/>
  <c r="AB43" i="542"/>
  <c r="AA43" i="542"/>
  <c r="O43" i="542"/>
  <c r="M43" i="542"/>
  <c r="N43" i="542" s="1"/>
  <c r="K43" i="542"/>
  <c r="G43" i="542"/>
  <c r="AA42" i="542"/>
  <c r="O42" i="542"/>
  <c r="M42" i="542"/>
  <c r="N42" i="542" s="1"/>
  <c r="K42" i="542"/>
  <c r="G42" i="542"/>
  <c r="AA41" i="542"/>
  <c r="O41" i="542"/>
  <c r="N41" i="542"/>
  <c r="Q41" i="542" s="1"/>
  <c r="M41" i="542"/>
  <c r="AB41" i="542" s="1"/>
  <c r="K41" i="542"/>
  <c r="G41" i="542"/>
  <c r="O40" i="542"/>
  <c r="N40" i="542"/>
  <c r="Q40" i="542" s="1"/>
  <c r="M40" i="542"/>
  <c r="AB40" i="542" s="1"/>
  <c r="K40" i="542"/>
  <c r="G40" i="542"/>
  <c r="O39" i="542"/>
  <c r="M39" i="542"/>
  <c r="AB39" i="542" s="1"/>
  <c r="K39" i="542"/>
  <c r="G39" i="542"/>
  <c r="L38" i="542"/>
  <c r="O38" i="542" s="1"/>
  <c r="J38" i="542"/>
  <c r="K38" i="542" s="1"/>
  <c r="I38" i="542"/>
  <c r="AB22" i="542"/>
  <c r="O22" i="542"/>
  <c r="M22" i="542"/>
  <c r="AA22" i="542" s="1"/>
  <c r="K22" i="542"/>
  <c r="G22" i="542"/>
  <c r="L21" i="542"/>
  <c r="O21" i="542" s="1"/>
  <c r="J21" i="542"/>
  <c r="K21" i="542" s="1"/>
  <c r="I21" i="542"/>
  <c r="AB8" i="542"/>
  <c r="AA8" i="542"/>
  <c r="O8" i="542"/>
  <c r="M8" i="542"/>
  <c r="N8" i="542" s="1"/>
  <c r="K8" i="542"/>
  <c r="G8" i="542"/>
  <c r="O7" i="542"/>
  <c r="M7" i="542"/>
  <c r="AB7" i="542" s="1"/>
  <c r="K7" i="542"/>
  <c r="G7" i="542"/>
  <c r="O6" i="542"/>
  <c r="N6" i="542"/>
  <c r="Q6" i="542" s="1"/>
  <c r="M6" i="542"/>
  <c r="AB6" i="542" s="1"/>
  <c r="K6" i="542"/>
  <c r="G6" i="542"/>
  <c r="O5" i="542"/>
  <c r="M5" i="542"/>
  <c r="AB5" i="542" s="1"/>
  <c r="K5" i="542"/>
  <c r="G5" i="542"/>
  <c r="F1" i="542" s="1"/>
  <c r="H2" i="542"/>
  <c r="H1" i="542"/>
  <c r="D1" i="542"/>
  <c r="X34" i="541"/>
  <c r="W34" i="541"/>
  <c r="V34" i="541"/>
  <c r="P34" i="541"/>
  <c r="O34" i="541"/>
  <c r="N34" i="541"/>
  <c r="M34" i="541"/>
  <c r="G34" i="541"/>
  <c r="E8" i="541" s="1"/>
  <c r="O16" i="541"/>
  <c r="M16" i="541"/>
  <c r="J16" i="541"/>
  <c r="I16" i="541"/>
  <c r="H16" i="541"/>
  <c r="G16" i="541"/>
  <c r="F16" i="541"/>
  <c r="E16" i="541"/>
  <c r="M8" i="541"/>
  <c r="I8" i="541"/>
  <c r="G8" i="541"/>
  <c r="F8" i="541"/>
  <c r="M7" i="541"/>
  <c r="K7" i="541"/>
  <c r="I7" i="541"/>
  <c r="G7" i="541"/>
  <c r="F7" i="541"/>
  <c r="E7" i="541"/>
  <c r="R6" i="541"/>
  <c r="P6" i="541"/>
  <c r="O6" i="541"/>
  <c r="M6" i="541"/>
  <c r="K6" i="541"/>
  <c r="I6" i="541"/>
  <c r="G6" i="541"/>
  <c r="F6" i="541"/>
  <c r="E6" i="541"/>
  <c r="F3" i="541"/>
  <c r="AD140" i="540"/>
  <c r="Z140" i="540"/>
  <c r="Y140" i="540"/>
  <c r="M140" i="540"/>
  <c r="AF140" i="540" s="1"/>
  <c r="AG124" i="540" s="1"/>
  <c r="L140" i="540"/>
  <c r="O140" i="540" s="1"/>
  <c r="J140" i="540"/>
  <c r="K140" i="540" s="1"/>
  <c r="I140" i="540"/>
  <c r="O126" i="540"/>
  <c r="N126" i="540"/>
  <c r="Q126" i="540" s="1"/>
  <c r="M126" i="540"/>
  <c r="AF126" i="540" s="1"/>
  <c r="K126" i="540"/>
  <c r="G126" i="540"/>
  <c r="AE125" i="540"/>
  <c r="O125" i="540"/>
  <c r="M125" i="540"/>
  <c r="AF125" i="540" s="1"/>
  <c r="K125" i="540"/>
  <c r="G125" i="540"/>
  <c r="AF124" i="540"/>
  <c r="AE124" i="540"/>
  <c r="O124" i="540"/>
  <c r="M124" i="540"/>
  <c r="N124" i="540" s="1"/>
  <c r="K124" i="540"/>
  <c r="G124" i="540"/>
  <c r="AF123" i="540"/>
  <c r="AG107" i="540" s="1"/>
  <c r="AD123" i="540"/>
  <c r="Q6" i="538"/>
  <c r="Z123" i="540"/>
  <c r="Y123" i="540"/>
  <c r="M123" i="540"/>
  <c r="J123" i="540"/>
  <c r="I123" i="540"/>
  <c r="K123" i="540" s="1"/>
  <c r="AF109" i="540"/>
  <c r="M109" i="540"/>
  <c r="AE109" i="540" s="1"/>
  <c r="O109" i="540"/>
  <c r="K109" i="540"/>
  <c r="G109" i="540"/>
  <c r="AF108" i="540"/>
  <c r="AE108" i="540"/>
  <c r="O108" i="540"/>
  <c r="N108" i="540"/>
  <c r="P108" i="540" s="1"/>
  <c r="M108" i="540"/>
  <c r="K108" i="540"/>
  <c r="G108" i="540"/>
  <c r="AF107" i="540"/>
  <c r="AE107" i="540"/>
  <c r="Q107" i="540"/>
  <c r="O107" i="540"/>
  <c r="N107" i="540"/>
  <c r="P107" i="540" s="1"/>
  <c r="M107" i="540"/>
  <c r="K107" i="540"/>
  <c r="G107" i="540"/>
  <c r="AD106" i="540"/>
  <c r="Z106" i="540"/>
  <c r="Y106" i="540"/>
  <c r="Y2" i="540" s="1"/>
  <c r="O6" i="538" s="1"/>
  <c r="L106" i="540"/>
  <c r="O106" i="540" s="1"/>
  <c r="J106" i="540"/>
  <c r="I106" i="540"/>
  <c r="K106" i="540" s="1"/>
  <c r="AF91" i="540"/>
  <c r="AE91" i="540"/>
  <c r="Q91" i="540"/>
  <c r="O91" i="540"/>
  <c r="N91" i="540"/>
  <c r="P91" i="540" s="1"/>
  <c r="M91" i="540"/>
  <c r="K91" i="540"/>
  <c r="G91" i="540"/>
  <c r="AF90" i="540"/>
  <c r="AE90" i="540"/>
  <c r="O90" i="540"/>
  <c r="M90" i="540"/>
  <c r="N90" i="540" s="1"/>
  <c r="K90" i="540"/>
  <c r="G90" i="540"/>
  <c r="AD89" i="540"/>
  <c r="Z89" i="540"/>
  <c r="Y89" i="540"/>
  <c r="L89" i="540"/>
  <c r="O89" i="540" s="1"/>
  <c r="J89" i="540"/>
  <c r="K89" i="540" s="1"/>
  <c r="I89" i="540"/>
  <c r="AF75" i="540"/>
  <c r="AE75" i="540"/>
  <c r="Q75" i="540"/>
  <c r="P75" i="540"/>
  <c r="O75" i="540"/>
  <c r="N75" i="540"/>
  <c r="M75" i="540"/>
  <c r="K75" i="540"/>
  <c r="G75" i="540"/>
  <c r="O74" i="540"/>
  <c r="M74" i="540"/>
  <c r="AF74" i="540" s="1"/>
  <c r="K74" i="540"/>
  <c r="G74" i="540"/>
  <c r="O73" i="540"/>
  <c r="M73" i="540"/>
  <c r="M89" i="540" s="1"/>
  <c r="K73" i="540"/>
  <c r="G73" i="540"/>
  <c r="AD72" i="540"/>
  <c r="Z72" i="540"/>
  <c r="Y72" i="540"/>
  <c r="O72" i="540"/>
  <c r="M72" i="540"/>
  <c r="AF72" i="540" s="1"/>
  <c r="AG56" i="540" s="1"/>
  <c r="L72" i="540"/>
  <c r="J72" i="540"/>
  <c r="K72" i="540" s="1"/>
  <c r="I72" i="540"/>
  <c r="O61" i="540"/>
  <c r="M61" i="540"/>
  <c r="AF61" i="540" s="1"/>
  <c r="K61" i="540"/>
  <c r="G61" i="540"/>
  <c r="O60" i="540"/>
  <c r="N60" i="540"/>
  <c r="Q60" i="540" s="1"/>
  <c r="M60" i="540"/>
  <c r="AF60" i="540" s="1"/>
  <c r="K60" i="540"/>
  <c r="G60" i="540"/>
  <c r="AF59" i="540"/>
  <c r="AE59" i="540"/>
  <c r="O59" i="540"/>
  <c r="M59" i="540"/>
  <c r="N59" i="540" s="1"/>
  <c r="K59" i="540"/>
  <c r="G59" i="540"/>
  <c r="AF58" i="540"/>
  <c r="AE58" i="540"/>
  <c r="Q58" i="540"/>
  <c r="P58" i="540"/>
  <c r="O58" i="540"/>
  <c r="N58" i="540"/>
  <c r="M58" i="540"/>
  <c r="K58" i="540"/>
  <c r="G58" i="540"/>
  <c r="O57" i="540"/>
  <c r="M57" i="540"/>
  <c r="AF57" i="540" s="1"/>
  <c r="K57" i="540"/>
  <c r="G57" i="540"/>
  <c r="O56" i="540"/>
  <c r="N56" i="540"/>
  <c r="Q56" i="540" s="1"/>
  <c r="M56" i="540"/>
  <c r="AF56" i="540" s="1"/>
  <c r="K56" i="540"/>
  <c r="G56" i="540"/>
  <c r="AD55" i="540"/>
  <c r="Z55" i="540"/>
  <c r="Y55" i="540"/>
  <c r="M55" i="540"/>
  <c r="AF55" i="540" s="1"/>
  <c r="AG39" i="540" s="1"/>
  <c r="L55" i="540"/>
  <c r="J55" i="540"/>
  <c r="K55" i="540" s="1"/>
  <c r="I55" i="540"/>
  <c r="O42" i="540"/>
  <c r="N42" i="540"/>
  <c r="Q42" i="540" s="1"/>
  <c r="M42" i="540"/>
  <c r="AF42" i="540" s="1"/>
  <c r="K42" i="540"/>
  <c r="G42" i="540"/>
  <c r="O41" i="540"/>
  <c r="M41" i="540"/>
  <c r="AF41" i="540" s="1"/>
  <c r="K41" i="540"/>
  <c r="G41" i="540"/>
  <c r="AF40" i="540"/>
  <c r="AE40" i="540"/>
  <c r="O40" i="540"/>
  <c r="M40" i="540"/>
  <c r="N40" i="540" s="1"/>
  <c r="K40" i="540"/>
  <c r="G40" i="540"/>
  <c r="AF39" i="540"/>
  <c r="AE39" i="540"/>
  <c r="Q39" i="540"/>
  <c r="P39" i="540"/>
  <c r="O39" i="540"/>
  <c r="N39" i="540"/>
  <c r="M39" i="540"/>
  <c r="K39" i="540"/>
  <c r="G39" i="540"/>
  <c r="AD38" i="540"/>
  <c r="Z38" i="540"/>
  <c r="Y38" i="540"/>
  <c r="L38" i="540"/>
  <c r="O38" i="540" s="1"/>
  <c r="J38" i="540"/>
  <c r="K38" i="540" s="1"/>
  <c r="I38" i="540"/>
  <c r="AF26" i="540"/>
  <c r="AE26" i="540"/>
  <c r="Q26" i="540"/>
  <c r="P26" i="540"/>
  <c r="O26" i="540"/>
  <c r="N26" i="540"/>
  <c r="M26" i="540"/>
  <c r="K26" i="540"/>
  <c r="G26" i="540"/>
  <c r="O25" i="540"/>
  <c r="M25" i="540"/>
  <c r="AF25" i="540" s="1"/>
  <c r="K25" i="540"/>
  <c r="G25" i="540"/>
  <c r="O24" i="540"/>
  <c r="M24" i="540"/>
  <c r="AF24" i="540" s="1"/>
  <c r="K24" i="540"/>
  <c r="G24" i="540"/>
  <c r="AF23" i="540"/>
  <c r="O23" i="540"/>
  <c r="N23" i="540"/>
  <c r="Q23" i="540" s="1"/>
  <c r="M23" i="540"/>
  <c r="AE23" i="540" s="1"/>
  <c r="K23" i="540"/>
  <c r="G23" i="540"/>
  <c r="AF22" i="540"/>
  <c r="AE22" i="540"/>
  <c r="O22" i="540"/>
  <c r="M22" i="540"/>
  <c r="M38" i="540" s="1"/>
  <c r="K22" i="540"/>
  <c r="G22" i="540"/>
  <c r="AD21" i="540"/>
  <c r="Z21" i="540"/>
  <c r="Z2" i="540" s="1"/>
  <c r="P6" i="538" s="1"/>
  <c r="Y21" i="540"/>
  <c r="L21" i="540"/>
  <c r="O21" i="540" s="1"/>
  <c r="J21" i="540"/>
  <c r="K21" i="540" s="1"/>
  <c r="I21" i="540"/>
  <c r="AF8" i="540"/>
  <c r="AE8" i="540"/>
  <c r="O8" i="540"/>
  <c r="M8" i="540"/>
  <c r="N8" i="540" s="1"/>
  <c r="K8" i="540"/>
  <c r="G8" i="540"/>
  <c r="AF7" i="540"/>
  <c r="AE7" i="540"/>
  <c r="O7" i="540"/>
  <c r="M7" i="540"/>
  <c r="N7" i="540" s="1"/>
  <c r="K7" i="540"/>
  <c r="G7" i="540"/>
  <c r="O6" i="540"/>
  <c r="M6" i="540"/>
  <c r="AF6" i="540" s="1"/>
  <c r="K6" i="540"/>
  <c r="G6" i="540"/>
  <c r="O5" i="540"/>
  <c r="M5" i="540"/>
  <c r="AF5" i="540" s="1"/>
  <c r="K5" i="540"/>
  <c r="G5" i="540"/>
  <c r="F1" i="540" s="1"/>
  <c r="F2" i="540" s="1"/>
  <c r="AD2" i="540"/>
  <c r="H2" i="540"/>
  <c r="D1" i="540"/>
  <c r="L140" i="539"/>
  <c r="J140" i="539"/>
  <c r="I140" i="539"/>
  <c r="O135" i="539"/>
  <c r="M135" i="539"/>
  <c r="AB135" i="539" s="1"/>
  <c r="K135" i="539"/>
  <c r="G135" i="539"/>
  <c r="O134" i="539"/>
  <c r="M134" i="539"/>
  <c r="N134" i="539" s="1"/>
  <c r="K134" i="539"/>
  <c r="G134" i="539"/>
  <c r="O133" i="539"/>
  <c r="M133" i="539"/>
  <c r="AB133" i="539" s="1"/>
  <c r="K133" i="539"/>
  <c r="G133" i="539"/>
  <c r="O132" i="539"/>
  <c r="M132" i="539"/>
  <c r="AA132" i="539" s="1"/>
  <c r="K132" i="539"/>
  <c r="G132" i="539"/>
  <c r="O131" i="539"/>
  <c r="N131" i="539"/>
  <c r="Q131" i="539" s="1"/>
  <c r="M131" i="539"/>
  <c r="AB131" i="539" s="1"/>
  <c r="K131" i="539"/>
  <c r="G131" i="539"/>
  <c r="O130" i="539"/>
  <c r="M130" i="539"/>
  <c r="N130" i="539" s="1"/>
  <c r="K130" i="539"/>
  <c r="G130" i="539"/>
  <c r="O129" i="539"/>
  <c r="M129" i="539"/>
  <c r="N129" i="539" s="1"/>
  <c r="K129" i="539"/>
  <c r="G129" i="539"/>
  <c r="O128" i="539"/>
  <c r="M128" i="539"/>
  <c r="AA128" i="539" s="1"/>
  <c r="K128" i="539"/>
  <c r="G128" i="539"/>
  <c r="AB127" i="539"/>
  <c r="O127" i="539"/>
  <c r="M127" i="539"/>
  <c r="AA127" i="539" s="1"/>
  <c r="K127" i="539"/>
  <c r="G127" i="539"/>
  <c r="O126" i="539"/>
  <c r="M126" i="539"/>
  <c r="AB126" i="539" s="1"/>
  <c r="K126" i="539"/>
  <c r="G126" i="539"/>
  <c r="O125" i="539"/>
  <c r="M125" i="539"/>
  <c r="N125" i="539" s="1"/>
  <c r="K125" i="539"/>
  <c r="G125" i="539"/>
  <c r="O124" i="539"/>
  <c r="M124" i="539"/>
  <c r="AB124" i="539" s="1"/>
  <c r="K124" i="539"/>
  <c r="G124" i="539"/>
  <c r="L123" i="539"/>
  <c r="O123" i="539" s="1"/>
  <c r="J123" i="539"/>
  <c r="K123" i="539" s="1"/>
  <c r="I123" i="539"/>
  <c r="O118" i="539"/>
  <c r="N118" i="539"/>
  <c r="Q118" i="539" s="1"/>
  <c r="M118" i="539"/>
  <c r="AB118" i="539" s="1"/>
  <c r="K118" i="539"/>
  <c r="G118" i="539"/>
  <c r="O117" i="539"/>
  <c r="M117" i="539"/>
  <c r="AB117" i="539" s="1"/>
  <c r="K117" i="539"/>
  <c r="G117" i="539"/>
  <c r="AB116" i="539"/>
  <c r="O116" i="539"/>
  <c r="M116" i="539"/>
  <c r="AA116" i="539" s="1"/>
  <c r="K116" i="539"/>
  <c r="G116" i="539"/>
  <c r="O115" i="539"/>
  <c r="N115" i="539"/>
  <c r="M115" i="539"/>
  <c r="AA115" i="539" s="1"/>
  <c r="K115" i="539"/>
  <c r="G115" i="539"/>
  <c r="O114" i="539"/>
  <c r="M114" i="539"/>
  <c r="AB114" i="539" s="1"/>
  <c r="K114" i="539"/>
  <c r="G114" i="539"/>
  <c r="O113" i="539"/>
  <c r="M113" i="539"/>
  <c r="AB113" i="539" s="1"/>
  <c r="K113" i="539"/>
  <c r="G113" i="539"/>
  <c r="AB112" i="539"/>
  <c r="AA112" i="539"/>
  <c r="O112" i="539"/>
  <c r="N112" i="539"/>
  <c r="M112" i="539"/>
  <c r="K112" i="539"/>
  <c r="G112" i="539"/>
  <c r="O111" i="539"/>
  <c r="M111" i="539"/>
  <c r="AA111" i="539" s="1"/>
  <c r="K111" i="539"/>
  <c r="G111" i="539"/>
  <c r="O110" i="539"/>
  <c r="N110" i="539"/>
  <c r="M110" i="539"/>
  <c r="AB110" i="539" s="1"/>
  <c r="K110" i="539"/>
  <c r="G110" i="539"/>
  <c r="O109" i="539"/>
  <c r="M109" i="539"/>
  <c r="AB109" i="539" s="1"/>
  <c r="K109" i="539"/>
  <c r="G109" i="539"/>
  <c r="AB108" i="539"/>
  <c r="O108" i="539"/>
  <c r="M108" i="539"/>
  <c r="N108" i="539" s="1"/>
  <c r="Q108" i="539" s="1"/>
  <c r="K108" i="539"/>
  <c r="G108" i="539"/>
  <c r="O107" i="539"/>
  <c r="M107" i="539"/>
  <c r="K107" i="539"/>
  <c r="G107" i="539"/>
  <c r="L106" i="539"/>
  <c r="O106" i="539" s="1"/>
  <c r="J106" i="539"/>
  <c r="K106" i="539" s="1"/>
  <c r="I106" i="539"/>
  <c r="O92" i="539"/>
  <c r="M92" i="539"/>
  <c r="AA92" i="539" s="1"/>
  <c r="K92" i="539"/>
  <c r="G92" i="539"/>
  <c r="O91" i="539"/>
  <c r="M91" i="539"/>
  <c r="AB91" i="539" s="1"/>
  <c r="K91" i="539"/>
  <c r="G91" i="539"/>
  <c r="O90" i="539"/>
  <c r="M90" i="539"/>
  <c r="N90" i="539" s="1"/>
  <c r="K90" i="539"/>
  <c r="G90" i="539"/>
  <c r="L89" i="539"/>
  <c r="J89" i="539"/>
  <c r="K89" i="539" s="1"/>
  <c r="I89" i="539"/>
  <c r="O89" i="539" s="1"/>
  <c r="O75" i="539"/>
  <c r="M75" i="539"/>
  <c r="N75" i="539" s="1"/>
  <c r="K75" i="539"/>
  <c r="G75" i="539"/>
  <c r="AB74" i="539"/>
  <c r="AA74" i="539"/>
  <c r="O74" i="539"/>
  <c r="N74" i="539"/>
  <c r="Q74" i="539" s="1"/>
  <c r="M74" i="539"/>
  <c r="K74" i="539"/>
  <c r="G74" i="539"/>
  <c r="O73" i="539"/>
  <c r="M73" i="539"/>
  <c r="M89" i="539" s="1"/>
  <c r="K73" i="539"/>
  <c r="G73" i="539"/>
  <c r="L72" i="539"/>
  <c r="H1" i="539" s="1"/>
  <c r="J72" i="539"/>
  <c r="K72" i="539" s="1"/>
  <c r="I72" i="539"/>
  <c r="O65" i="539"/>
  <c r="M65" i="539"/>
  <c r="AB65" i="539" s="1"/>
  <c r="K65" i="539"/>
  <c r="G65" i="539"/>
  <c r="O64" i="539"/>
  <c r="M64" i="539"/>
  <c r="AB64" i="539" s="1"/>
  <c r="K64" i="539"/>
  <c r="G64" i="539"/>
  <c r="AB63" i="539"/>
  <c r="O63" i="539"/>
  <c r="M63" i="539"/>
  <c r="AA63" i="539" s="1"/>
  <c r="K63" i="539"/>
  <c r="G63" i="539"/>
  <c r="O62" i="539"/>
  <c r="M62" i="539"/>
  <c r="AB62" i="539" s="1"/>
  <c r="K62" i="539"/>
  <c r="G62" i="539"/>
  <c r="O61" i="539"/>
  <c r="M61" i="539"/>
  <c r="AB61" i="539" s="1"/>
  <c r="K61" i="539"/>
  <c r="G61" i="539"/>
  <c r="O60" i="539"/>
  <c r="M60" i="539"/>
  <c r="AB60" i="539" s="1"/>
  <c r="K60" i="539"/>
  <c r="G60" i="539"/>
  <c r="AB59" i="539"/>
  <c r="O59" i="539"/>
  <c r="N59" i="539"/>
  <c r="P59" i="539" s="1"/>
  <c r="M59" i="539"/>
  <c r="AA59" i="539" s="1"/>
  <c r="K59" i="539"/>
  <c r="G59" i="539"/>
  <c r="AA58" i="539"/>
  <c r="O58" i="539"/>
  <c r="M58" i="539"/>
  <c r="AB58" i="539" s="1"/>
  <c r="K58" i="539"/>
  <c r="G58" i="539"/>
  <c r="O57" i="539"/>
  <c r="M57" i="539"/>
  <c r="AB57" i="539" s="1"/>
  <c r="K57" i="539"/>
  <c r="G57" i="539"/>
  <c r="O56" i="539"/>
  <c r="M56" i="539"/>
  <c r="K56" i="539"/>
  <c r="G56" i="539"/>
  <c r="L55" i="539"/>
  <c r="J55" i="539"/>
  <c r="K55" i="539" s="1"/>
  <c r="I55" i="539"/>
  <c r="O55" i="539" s="1"/>
  <c r="O47" i="539"/>
  <c r="N47" i="539"/>
  <c r="Q47" i="539" s="1"/>
  <c r="M47" i="539"/>
  <c r="AB47" i="539" s="1"/>
  <c r="K47" i="539"/>
  <c r="G47" i="539"/>
  <c r="O46" i="539"/>
  <c r="M46" i="539"/>
  <c r="AA46" i="539" s="1"/>
  <c r="K46" i="539"/>
  <c r="G46" i="539"/>
  <c r="O45" i="539"/>
  <c r="M45" i="539"/>
  <c r="N45" i="539" s="1"/>
  <c r="K45" i="539"/>
  <c r="G45" i="539"/>
  <c r="O44" i="539"/>
  <c r="M44" i="539"/>
  <c r="AB44" i="539" s="1"/>
  <c r="K44" i="539"/>
  <c r="G44" i="539"/>
  <c r="AB43" i="539"/>
  <c r="AA43" i="539"/>
  <c r="O43" i="539"/>
  <c r="M43" i="539"/>
  <c r="N43" i="539" s="1"/>
  <c r="Q43" i="539" s="1"/>
  <c r="K43" i="539"/>
  <c r="G43" i="539"/>
  <c r="O42" i="539"/>
  <c r="M42" i="539"/>
  <c r="AA42" i="539" s="1"/>
  <c r="K42" i="539"/>
  <c r="G42" i="539"/>
  <c r="O41" i="539"/>
  <c r="M41" i="539"/>
  <c r="AB41" i="539" s="1"/>
  <c r="K41" i="539"/>
  <c r="G41" i="539"/>
  <c r="O40" i="539"/>
  <c r="M40" i="539"/>
  <c r="AB40" i="539" s="1"/>
  <c r="K40" i="539"/>
  <c r="G40" i="539"/>
  <c r="AB39" i="539"/>
  <c r="AA39" i="539"/>
  <c r="O39" i="539"/>
  <c r="N39" i="539"/>
  <c r="M39" i="539"/>
  <c r="K39" i="539"/>
  <c r="G39" i="539"/>
  <c r="M38" i="539"/>
  <c r="AB38" i="539" s="1"/>
  <c r="AC22" i="539" s="1"/>
  <c r="L38" i="539"/>
  <c r="J38" i="539"/>
  <c r="I38" i="539"/>
  <c r="K38" i="539" s="1"/>
  <c r="O22" i="539"/>
  <c r="M22" i="539"/>
  <c r="AB22" i="539" s="1"/>
  <c r="K22" i="539"/>
  <c r="G22" i="539"/>
  <c r="L21" i="539"/>
  <c r="O21" i="539" s="1"/>
  <c r="J21" i="539"/>
  <c r="K21" i="539" s="1"/>
  <c r="I21" i="539"/>
  <c r="O8" i="539"/>
  <c r="M8" i="539"/>
  <c r="AB8" i="539" s="1"/>
  <c r="K8" i="539"/>
  <c r="G8" i="539"/>
  <c r="O7" i="539"/>
  <c r="M7" i="539"/>
  <c r="AB7" i="539" s="1"/>
  <c r="K7" i="539"/>
  <c r="G7" i="539"/>
  <c r="O6" i="539"/>
  <c r="M6" i="539"/>
  <c r="AB6" i="539" s="1"/>
  <c r="K6" i="539"/>
  <c r="G6" i="539"/>
  <c r="O5" i="539"/>
  <c r="M5" i="539"/>
  <c r="K5" i="539"/>
  <c r="G5" i="539"/>
  <c r="H2" i="539"/>
  <c r="D1" i="539"/>
  <c r="X34" i="538"/>
  <c r="W34" i="538"/>
  <c r="V34" i="538"/>
  <c r="P34" i="538"/>
  <c r="M8" i="538" s="1"/>
  <c r="O34" i="538"/>
  <c r="N34" i="538"/>
  <c r="E8" i="538" s="1"/>
  <c r="M34" i="538"/>
  <c r="G34" i="538"/>
  <c r="O16" i="538"/>
  <c r="M16" i="538"/>
  <c r="J16" i="538"/>
  <c r="I16" i="538"/>
  <c r="H16" i="538"/>
  <c r="G16" i="538"/>
  <c r="F16" i="538"/>
  <c r="E16" i="538"/>
  <c r="G8" i="538" s="1"/>
  <c r="K8" i="538"/>
  <c r="I8" i="538"/>
  <c r="F8" i="538"/>
  <c r="M7" i="538"/>
  <c r="K7" i="538"/>
  <c r="I7" i="538"/>
  <c r="G7" i="538"/>
  <c r="F7" i="538"/>
  <c r="E7" i="538"/>
  <c r="R6" i="538"/>
  <c r="M6" i="538"/>
  <c r="K6" i="538"/>
  <c r="I6" i="538"/>
  <c r="G6" i="538"/>
  <c r="F6" i="538"/>
  <c r="E6" i="538"/>
  <c r="F3" i="538"/>
  <c r="AC140" i="525"/>
  <c r="AC123" i="525"/>
  <c r="AC106" i="525"/>
  <c r="AC89" i="525"/>
  <c r="AC72" i="525"/>
  <c r="AC55" i="525"/>
  <c r="AC38" i="525"/>
  <c r="AC21" i="525"/>
  <c r="AC2" i="525"/>
  <c r="AC140" i="522"/>
  <c r="AC123" i="522"/>
  <c r="AC106" i="522"/>
  <c r="AC89" i="522"/>
  <c r="AC72" i="522"/>
  <c r="AC55" i="522"/>
  <c r="AC38" i="522"/>
  <c r="AC21" i="522"/>
  <c r="AC2" i="522"/>
  <c r="AC140" i="519"/>
  <c r="AC123" i="519"/>
  <c r="AC106" i="519"/>
  <c r="AC89" i="519"/>
  <c r="AC72" i="519"/>
  <c r="AC55" i="519"/>
  <c r="AC38" i="519"/>
  <c r="AC21" i="519"/>
  <c r="AC2" i="519"/>
  <c r="AC140" i="516"/>
  <c r="AC123" i="516"/>
  <c r="AC106" i="516"/>
  <c r="AC89" i="516"/>
  <c r="AC72" i="516"/>
  <c r="AC55" i="516"/>
  <c r="AC38" i="516"/>
  <c r="AC21" i="516"/>
  <c r="AC2" i="516"/>
  <c r="AC140" i="513"/>
  <c r="AC123" i="513"/>
  <c r="AC106" i="513"/>
  <c r="AC89" i="513"/>
  <c r="AC72" i="513"/>
  <c r="AC55" i="513"/>
  <c r="AC38" i="513"/>
  <c r="AC21" i="513"/>
  <c r="AC2" i="513"/>
  <c r="AC157" i="510"/>
  <c r="AC140" i="510"/>
  <c r="AC123" i="510"/>
  <c r="AC106" i="510"/>
  <c r="AC89" i="510"/>
  <c r="AC72" i="510"/>
  <c r="AC55" i="510"/>
  <c r="AC38" i="510"/>
  <c r="AC21" i="510"/>
  <c r="AC2" i="510"/>
  <c r="AC157" i="507"/>
  <c r="AC140" i="507"/>
  <c r="AC123" i="507"/>
  <c r="AC106" i="507"/>
  <c r="AC89" i="507"/>
  <c r="AC72" i="507"/>
  <c r="AC2" i="507" s="1"/>
  <c r="AC55" i="507"/>
  <c r="AC38" i="507"/>
  <c r="AC21" i="507"/>
  <c r="AD140" i="537"/>
  <c r="Z140" i="537"/>
  <c r="Y140" i="537"/>
  <c r="M140" i="537"/>
  <c r="AF140" i="537" s="1"/>
  <c r="AG124" i="537" s="1"/>
  <c r="L140" i="537"/>
  <c r="O140" i="537" s="1"/>
  <c r="J140" i="537"/>
  <c r="K140" i="537" s="1"/>
  <c r="I140" i="537"/>
  <c r="O126" i="537"/>
  <c r="N126" i="537"/>
  <c r="Q126" i="537" s="1"/>
  <c r="M126" i="537"/>
  <c r="AF126" i="537" s="1"/>
  <c r="K126" i="537"/>
  <c r="G126" i="537"/>
  <c r="AE125" i="537"/>
  <c r="O125" i="537"/>
  <c r="M125" i="537"/>
  <c r="AF125" i="537" s="1"/>
  <c r="K125" i="537"/>
  <c r="G125" i="537"/>
  <c r="AF124" i="537"/>
  <c r="AE124" i="537"/>
  <c r="Q124" i="537"/>
  <c r="P124" i="537"/>
  <c r="O124" i="537"/>
  <c r="N124" i="537"/>
  <c r="M124" i="537"/>
  <c r="K124" i="537"/>
  <c r="G124" i="537"/>
  <c r="AD123" i="537"/>
  <c r="AD2" i="537" s="1"/>
  <c r="R6" i="535" s="1"/>
  <c r="Z123" i="537"/>
  <c r="Y123" i="537"/>
  <c r="M123" i="537"/>
  <c r="J123" i="537"/>
  <c r="I123" i="537"/>
  <c r="K123" i="537" s="1"/>
  <c r="AF109" i="537"/>
  <c r="M109" i="537"/>
  <c r="AE109" i="537" s="1"/>
  <c r="O109" i="537"/>
  <c r="K109" i="537"/>
  <c r="G109" i="537"/>
  <c r="AF108" i="537"/>
  <c r="AE108" i="537"/>
  <c r="Q108" i="537"/>
  <c r="O108" i="537"/>
  <c r="N108" i="537"/>
  <c r="P108" i="537" s="1"/>
  <c r="M108" i="537"/>
  <c r="K108" i="537"/>
  <c r="G108" i="537"/>
  <c r="AF107" i="537"/>
  <c r="AE107" i="537"/>
  <c r="O107" i="537"/>
  <c r="N107" i="537"/>
  <c r="P107" i="537" s="1"/>
  <c r="M107" i="537"/>
  <c r="K107" i="537"/>
  <c r="G107" i="537"/>
  <c r="AD106" i="537"/>
  <c r="Z106" i="537"/>
  <c r="Z2" i="537" s="1"/>
  <c r="P6" i="535" s="1"/>
  <c r="Y106" i="537"/>
  <c r="L106" i="537"/>
  <c r="J106" i="537"/>
  <c r="K106" i="537" s="1"/>
  <c r="I106" i="537"/>
  <c r="O106" i="537" s="1"/>
  <c r="AF91" i="537"/>
  <c r="AE91" i="537"/>
  <c r="Q91" i="537"/>
  <c r="O91" i="537"/>
  <c r="N91" i="537"/>
  <c r="P91" i="537" s="1"/>
  <c r="M91" i="537"/>
  <c r="K91" i="537"/>
  <c r="G91" i="537"/>
  <c r="AF90" i="537"/>
  <c r="AE90" i="537"/>
  <c r="Q90" i="537"/>
  <c r="P90" i="537"/>
  <c r="O90" i="537"/>
  <c r="N90" i="537"/>
  <c r="M90" i="537"/>
  <c r="M106" i="537" s="1"/>
  <c r="K90" i="537"/>
  <c r="G90" i="537"/>
  <c r="AD89" i="537"/>
  <c r="Z89" i="537"/>
  <c r="Y89" i="537"/>
  <c r="L89" i="537"/>
  <c r="J89" i="537"/>
  <c r="K89" i="537" s="1"/>
  <c r="I89" i="537"/>
  <c r="O89" i="537" s="1"/>
  <c r="AF75" i="537"/>
  <c r="AE75" i="537"/>
  <c r="Q75" i="537"/>
  <c r="P75" i="537"/>
  <c r="O75" i="537"/>
  <c r="N75" i="537"/>
  <c r="M75" i="537"/>
  <c r="K75" i="537"/>
  <c r="G75" i="537"/>
  <c r="O74" i="537"/>
  <c r="N74" i="537"/>
  <c r="Q74" i="537" s="1"/>
  <c r="M74" i="537"/>
  <c r="AF74" i="537" s="1"/>
  <c r="K74" i="537"/>
  <c r="G74" i="537"/>
  <c r="O73" i="537"/>
  <c r="M73" i="537"/>
  <c r="M89" i="537" s="1"/>
  <c r="K73" i="537"/>
  <c r="G73" i="537"/>
  <c r="AD72" i="537"/>
  <c r="Z72" i="537"/>
  <c r="Y72" i="537"/>
  <c r="O72" i="537"/>
  <c r="L72" i="537"/>
  <c r="K72" i="537"/>
  <c r="J72" i="537"/>
  <c r="I72" i="537"/>
  <c r="O61" i="537"/>
  <c r="M61" i="537"/>
  <c r="AF61" i="537" s="1"/>
  <c r="K61" i="537"/>
  <c r="G61" i="537"/>
  <c r="O60" i="537"/>
  <c r="N60" i="537"/>
  <c r="Q60" i="537" s="1"/>
  <c r="M60" i="537"/>
  <c r="AF60" i="537" s="1"/>
  <c r="K60" i="537"/>
  <c r="G60" i="537"/>
  <c r="AF59" i="537"/>
  <c r="AE59" i="537"/>
  <c r="O59" i="537"/>
  <c r="M59" i="537"/>
  <c r="N59" i="537" s="1"/>
  <c r="K59" i="537"/>
  <c r="G59" i="537"/>
  <c r="AF58" i="537"/>
  <c r="AE58" i="537"/>
  <c r="O58" i="537"/>
  <c r="M58" i="537"/>
  <c r="N58" i="537" s="1"/>
  <c r="K58" i="537"/>
  <c r="G58" i="537"/>
  <c r="O57" i="537"/>
  <c r="M57" i="537"/>
  <c r="AF57" i="537" s="1"/>
  <c r="K57" i="537"/>
  <c r="G57" i="537"/>
  <c r="O56" i="537"/>
  <c r="N56" i="537"/>
  <c r="Q56" i="537" s="1"/>
  <c r="M56" i="537"/>
  <c r="AF56" i="537" s="1"/>
  <c r="K56" i="537"/>
  <c r="P56" i="537" s="1"/>
  <c r="G56" i="537"/>
  <c r="AD55" i="537"/>
  <c r="Z55" i="537"/>
  <c r="Y55" i="537"/>
  <c r="M55" i="537"/>
  <c r="AF55" i="537" s="1"/>
  <c r="AG39" i="537" s="1"/>
  <c r="L55" i="537"/>
  <c r="O55" i="537" s="1"/>
  <c r="J55" i="537"/>
  <c r="K55" i="537" s="1"/>
  <c r="I55" i="537"/>
  <c r="O42" i="537"/>
  <c r="N42" i="537"/>
  <c r="Q42" i="537" s="1"/>
  <c r="M42" i="537"/>
  <c r="AF42" i="537" s="1"/>
  <c r="K42" i="537"/>
  <c r="P42" i="537" s="1"/>
  <c r="G42" i="537"/>
  <c r="O41" i="537"/>
  <c r="M41" i="537"/>
  <c r="AF41" i="537" s="1"/>
  <c r="K41" i="537"/>
  <c r="G41" i="537"/>
  <c r="AF40" i="537"/>
  <c r="AE40" i="537"/>
  <c r="Q40" i="537"/>
  <c r="O40" i="537"/>
  <c r="N40" i="537"/>
  <c r="P40" i="537" s="1"/>
  <c r="M40" i="537"/>
  <c r="K40" i="537"/>
  <c r="G40" i="537"/>
  <c r="AF39" i="537"/>
  <c r="AE39" i="537"/>
  <c r="Q39" i="537"/>
  <c r="P39" i="537"/>
  <c r="O39" i="537"/>
  <c r="N39" i="537"/>
  <c r="M39" i="537"/>
  <c r="K39" i="537"/>
  <c r="G39" i="537"/>
  <c r="AD38" i="537"/>
  <c r="Z38" i="537"/>
  <c r="Y38" i="537"/>
  <c r="Y2" i="537" s="1"/>
  <c r="O6" i="535" s="1"/>
  <c r="L38" i="537"/>
  <c r="O38" i="537" s="1"/>
  <c r="J38" i="537"/>
  <c r="K38" i="537" s="1"/>
  <c r="I38" i="537"/>
  <c r="AF26" i="537"/>
  <c r="AE26" i="537"/>
  <c r="Q26" i="537"/>
  <c r="P26" i="537"/>
  <c r="O26" i="537"/>
  <c r="N26" i="537"/>
  <c r="M26" i="537"/>
  <c r="K26" i="537"/>
  <c r="G26" i="537"/>
  <c r="O25" i="537"/>
  <c r="N25" i="537"/>
  <c r="Q25" i="537" s="1"/>
  <c r="M25" i="537"/>
  <c r="AF25" i="537" s="1"/>
  <c r="K25" i="537"/>
  <c r="G25" i="537"/>
  <c r="O24" i="537"/>
  <c r="N24" i="537"/>
  <c r="Q24" i="537" s="1"/>
  <c r="M24" i="537"/>
  <c r="AF24" i="537" s="1"/>
  <c r="K24" i="537"/>
  <c r="G24" i="537"/>
  <c r="AF23" i="537"/>
  <c r="O23" i="537"/>
  <c r="N23" i="537"/>
  <c r="Q23" i="537" s="1"/>
  <c r="M23" i="537"/>
  <c r="AE23" i="537" s="1"/>
  <c r="K23" i="537"/>
  <c r="G23" i="537"/>
  <c r="AE22" i="537"/>
  <c r="O22" i="537"/>
  <c r="M22" i="537"/>
  <c r="M38" i="537" s="1"/>
  <c r="K22" i="537"/>
  <c r="G22" i="537"/>
  <c r="AD21" i="537"/>
  <c r="Q6" i="535"/>
  <c r="Z21" i="537"/>
  <c r="Y21" i="537"/>
  <c r="L21" i="537"/>
  <c r="O21" i="537" s="1"/>
  <c r="J21" i="537"/>
  <c r="K21" i="537" s="1"/>
  <c r="I21" i="537"/>
  <c r="AF8" i="537"/>
  <c r="AE8" i="537"/>
  <c r="O8" i="537"/>
  <c r="M8" i="537"/>
  <c r="N8" i="537" s="1"/>
  <c r="K8" i="537"/>
  <c r="G8" i="537"/>
  <c r="AF7" i="537"/>
  <c r="AE7" i="537"/>
  <c r="O7" i="537"/>
  <c r="M7" i="537"/>
  <c r="N7" i="537" s="1"/>
  <c r="K7" i="537"/>
  <c r="G7" i="537"/>
  <c r="O6" i="537"/>
  <c r="M6" i="537"/>
  <c r="AF6" i="537" s="1"/>
  <c r="K6" i="537"/>
  <c r="G6" i="537"/>
  <c r="O5" i="537"/>
  <c r="N5" i="537"/>
  <c r="Q5" i="537" s="1"/>
  <c r="M5" i="537"/>
  <c r="AF5" i="537" s="1"/>
  <c r="K5" i="537"/>
  <c r="G5" i="537"/>
  <c r="F1" i="537" s="1"/>
  <c r="F2" i="537" s="1"/>
  <c r="H2" i="537"/>
  <c r="D1" i="537"/>
  <c r="L140" i="536"/>
  <c r="K140" i="536"/>
  <c r="J140" i="536"/>
  <c r="I140" i="536"/>
  <c r="O140" i="536" s="1"/>
  <c r="AA135" i="536"/>
  <c r="O135" i="536"/>
  <c r="N135" i="536"/>
  <c r="P135" i="536" s="1"/>
  <c r="M135" i="536"/>
  <c r="AB135" i="536" s="1"/>
  <c r="K135" i="536"/>
  <c r="G135" i="536"/>
  <c r="AB134" i="536"/>
  <c r="AA134" i="536"/>
  <c r="Q134" i="536"/>
  <c r="O134" i="536"/>
  <c r="N134" i="536"/>
  <c r="P134" i="536" s="1"/>
  <c r="M134" i="536"/>
  <c r="K134" i="536"/>
  <c r="G134" i="536"/>
  <c r="AA133" i="536"/>
  <c r="O133" i="536"/>
  <c r="N133" i="536"/>
  <c r="Q133" i="536" s="1"/>
  <c r="M133" i="536"/>
  <c r="AB133" i="536" s="1"/>
  <c r="K133" i="536"/>
  <c r="P133" i="536" s="1"/>
  <c r="G133" i="536"/>
  <c r="O132" i="536"/>
  <c r="M132" i="536"/>
  <c r="AB132" i="536" s="1"/>
  <c r="K132" i="536"/>
  <c r="G132" i="536"/>
  <c r="AA131" i="536"/>
  <c r="O131" i="536"/>
  <c r="N131" i="536"/>
  <c r="P131" i="536" s="1"/>
  <c r="M131" i="536"/>
  <c r="AB131" i="536" s="1"/>
  <c r="K131" i="536"/>
  <c r="G131" i="536"/>
  <c r="AB130" i="536"/>
  <c r="AA130" i="536"/>
  <c r="O130" i="536"/>
  <c r="M130" i="536"/>
  <c r="N130" i="536" s="1"/>
  <c r="K130" i="536"/>
  <c r="G130" i="536"/>
  <c r="AA129" i="536"/>
  <c r="O129" i="536"/>
  <c r="N129" i="536"/>
  <c r="Q129" i="536" s="1"/>
  <c r="M129" i="536"/>
  <c r="AB129" i="536" s="1"/>
  <c r="K129" i="536"/>
  <c r="P129" i="536" s="1"/>
  <c r="G129" i="536"/>
  <c r="O128" i="536"/>
  <c r="M128" i="536"/>
  <c r="AB128" i="536" s="1"/>
  <c r="K128" i="536"/>
  <c r="G128" i="536"/>
  <c r="AA127" i="536"/>
  <c r="O127" i="536"/>
  <c r="N127" i="536"/>
  <c r="P127" i="536" s="1"/>
  <c r="M127" i="536"/>
  <c r="AB127" i="536" s="1"/>
  <c r="K127" i="536"/>
  <c r="G127" i="536"/>
  <c r="AB126" i="536"/>
  <c r="AA126" i="536"/>
  <c r="O126" i="536"/>
  <c r="M126" i="536"/>
  <c r="N126" i="536" s="1"/>
  <c r="K126" i="536"/>
  <c r="G126" i="536"/>
  <c r="AA125" i="536"/>
  <c r="O125" i="536"/>
  <c r="N125" i="536"/>
  <c r="Q125" i="536" s="1"/>
  <c r="M125" i="536"/>
  <c r="AB125" i="536" s="1"/>
  <c r="K125" i="536"/>
  <c r="P125" i="536" s="1"/>
  <c r="G125" i="536"/>
  <c r="O124" i="536"/>
  <c r="M124" i="536"/>
  <c r="AB124" i="536" s="1"/>
  <c r="K124" i="536"/>
  <c r="G124" i="536"/>
  <c r="L123" i="536"/>
  <c r="O123" i="536" s="1"/>
  <c r="J123" i="536"/>
  <c r="K123" i="536" s="1"/>
  <c r="I123" i="536"/>
  <c r="AB118" i="536"/>
  <c r="O118" i="536"/>
  <c r="M118" i="536"/>
  <c r="N118" i="536" s="1"/>
  <c r="K118" i="536"/>
  <c r="G118" i="536"/>
  <c r="AB117" i="536"/>
  <c r="AA117" i="536"/>
  <c r="O117" i="536"/>
  <c r="M117" i="536"/>
  <c r="N117" i="536" s="1"/>
  <c r="K117" i="536"/>
  <c r="G117" i="536"/>
  <c r="O116" i="536"/>
  <c r="M116" i="536"/>
  <c r="AB116" i="536" s="1"/>
  <c r="K116" i="536"/>
  <c r="G116" i="536"/>
  <c r="O115" i="536"/>
  <c r="N115" i="536"/>
  <c r="Q115" i="536" s="1"/>
  <c r="M115" i="536"/>
  <c r="AB115" i="536" s="1"/>
  <c r="K115" i="536"/>
  <c r="G115" i="536"/>
  <c r="AB114" i="536"/>
  <c r="O114" i="536"/>
  <c r="M114" i="536"/>
  <c r="N114" i="536" s="1"/>
  <c r="K114" i="536"/>
  <c r="G114" i="536"/>
  <c r="AB113" i="536"/>
  <c r="AA113" i="536"/>
  <c r="O113" i="536"/>
  <c r="M113" i="536"/>
  <c r="N113" i="536" s="1"/>
  <c r="K113" i="536"/>
  <c r="G113" i="536"/>
  <c r="O112" i="536"/>
  <c r="M112" i="536"/>
  <c r="AB112" i="536" s="1"/>
  <c r="K112" i="536"/>
  <c r="G112" i="536"/>
  <c r="O111" i="536"/>
  <c r="M111" i="536"/>
  <c r="AB111" i="536" s="1"/>
  <c r="K111" i="536"/>
  <c r="G111" i="536"/>
  <c r="AB110" i="536"/>
  <c r="O110" i="536"/>
  <c r="M110" i="536"/>
  <c r="N110" i="536" s="1"/>
  <c r="K110" i="536"/>
  <c r="G110" i="536"/>
  <c r="AB109" i="536"/>
  <c r="AA109" i="536"/>
  <c r="O109" i="536"/>
  <c r="M109" i="536"/>
  <c r="N109" i="536" s="1"/>
  <c r="K109" i="536"/>
  <c r="G109" i="536"/>
  <c r="O108" i="536"/>
  <c r="M108" i="536"/>
  <c r="AB108" i="536" s="1"/>
  <c r="K108" i="536"/>
  <c r="G108" i="536"/>
  <c r="O107" i="536"/>
  <c r="N107" i="536"/>
  <c r="Q107" i="536" s="1"/>
  <c r="M107" i="536"/>
  <c r="AB107" i="536" s="1"/>
  <c r="K107" i="536"/>
  <c r="G107" i="536"/>
  <c r="L106" i="536"/>
  <c r="O106" i="536" s="1"/>
  <c r="J106" i="536"/>
  <c r="I106" i="536"/>
  <c r="K106" i="536" s="1"/>
  <c r="O92" i="536"/>
  <c r="N92" i="536"/>
  <c r="Q92" i="536" s="1"/>
  <c r="M92" i="536"/>
  <c r="AA92" i="536" s="1"/>
  <c r="K92" i="536"/>
  <c r="G92" i="536"/>
  <c r="AB91" i="536"/>
  <c r="AA91" i="536"/>
  <c r="O91" i="536"/>
  <c r="M91" i="536"/>
  <c r="N91" i="536" s="1"/>
  <c r="K91" i="536"/>
  <c r="G91" i="536"/>
  <c r="AB90" i="536"/>
  <c r="AA90" i="536"/>
  <c r="O90" i="536"/>
  <c r="M90" i="536"/>
  <c r="N90" i="536" s="1"/>
  <c r="K90" i="536"/>
  <c r="G90" i="536"/>
  <c r="M89" i="536"/>
  <c r="AB89" i="536" s="1"/>
  <c r="AC73" i="536" s="1"/>
  <c r="L89" i="536"/>
  <c r="O89" i="536" s="1"/>
  <c r="J89" i="536"/>
  <c r="K89" i="536" s="1"/>
  <c r="I89" i="536"/>
  <c r="AA75" i="536"/>
  <c r="O75" i="536"/>
  <c r="M75" i="536"/>
  <c r="AB75" i="536" s="1"/>
  <c r="K75" i="536"/>
  <c r="G75" i="536"/>
  <c r="O74" i="536"/>
  <c r="M74" i="536"/>
  <c r="AB74" i="536" s="1"/>
  <c r="K74" i="536"/>
  <c r="G74" i="536"/>
  <c r="AB73" i="536"/>
  <c r="AA73" i="536"/>
  <c r="O73" i="536"/>
  <c r="N73" i="536"/>
  <c r="Q73" i="536" s="1"/>
  <c r="M73" i="536"/>
  <c r="K73" i="536"/>
  <c r="G73" i="536"/>
  <c r="L72" i="536"/>
  <c r="O72" i="536" s="1"/>
  <c r="J72" i="536"/>
  <c r="I72" i="536"/>
  <c r="K72" i="536" s="1"/>
  <c r="O65" i="536"/>
  <c r="M65" i="536"/>
  <c r="N65" i="536" s="1"/>
  <c r="K65" i="536"/>
  <c r="G65" i="536"/>
  <c r="O64" i="536"/>
  <c r="M64" i="536"/>
  <c r="AB64" i="536" s="1"/>
  <c r="K64" i="536"/>
  <c r="G64" i="536"/>
  <c r="O63" i="536"/>
  <c r="N63" i="536"/>
  <c r="Q63" i="536" s="1"/>
  <c r="M63" i="536"/>
  <c r="AB63" i="536" s="1"/>
  <c r="K63" i="536"/>
  <c r="G63" i="536"/>
  <c r="AB62" i="536"/>
  <c r="O62" i="536"/>
  <c r="M62" i="536"/>
  <c r="N62" i="536" s="1"/>
  <c r="K62" i="536"/>
  <c r="G62" i="536"/>
  <c r="AB61" i="536"/>
  <c r="O61" i="536"/>
  <c r="M61" i="536"/>
  <c r="N61" i="536" s="1"/>
  <c r="K61" i="536"/>
  <c r="G61" i="536"/>
  <c r="O60" i="536"/>
  <c r="M60" i="536"/>
  <c r="AB60" i="536" s="1"/>
  <c r="K60" i="536"/>
  <c r="G60" i="536"/>
  <c r="O59" i="536"/>
  <c r="N59" i="536"/>
  <c r="Q59" i="536" s="1"/>
  <c r="M59" i="536"/>
  <c r="AB59" i="536" s="1"/>
  <c r="K59" i="536"/>
  <c r="G59" i="536"/>
  <c r="AB58" i="536"/>
  <c r="O58" i="536"/>
  <c r="M58" i="536"/>
  <c r="N58" i="536" s="1"/>
  <c r="K58" i="536"/>
  <c r="G58" i="536"/>
  <c r="AB57" i="536"/>
  <c r="O57" i="536"/>
  <c r="M57" i="536"/>
  <c r="N57" i="536" s="1"/>
  <c r="K57" i="536"/>
  <c r="G57" i="536"/>
  <c r="AB56" i="536"/>
  <c r="AA56" i="536"/>
  <c r="O56" i="536"/>
  <c r="N56" i="536"/>
  <c r="Q56" i="536" s="1"/>
  <c r="M56" i="536"/>
  <c r="M72" i="536" s="1"/>
  <c r="K56" i="536"/>
  <c r="G56" i="536"/>
  <c r="L55" i="536"/>
  <c r="H1" i="536" s="1"/>
  <c r="J55" i="536"/>
  <c r="K55" i="536" s="1"/>
  <c r="I55" i="536"/>
  <c r="AB47" i="536"/>
  <c r="AA47" i="536"/>
  <c r="P47" i="536"/>
  <c r="O47" i="536"/>
  <c r="N47" i="536"/>
  <c r="Q47" i="536" s="1"/>
  <c r="M47" i="536"/>
  <c r="K47" i="536"/>
  <c r="G47" i="536"/>
  <c r="O46" i="536"/>
  <c r="M46" i="536"/>
  <c r="AA46" i="536" s="1"/>
  <c r="K46" i="536"/>
  <c r="G46" i="536"/>
  <c r="Q45" i="536"/>
  <c r="O45" i="536"/>
  <c r="N45" i="536"/>
  <c r="P45" i="536" s="1"/>
  <c r="M45" i="536"/>
  <c r="AB45" i="536" s="1"/>
  <c r="K45" i="536"/>
  <c r="G45" i="536"/>
  <c r="O44" i="536"/>
  <c r="N44" i="536"/>
  <c r="Q44" i="536" s="1"/>
  <c r="M44" i="536"/>
  <c r="AB44" i="536" s="1"/>
  <c r="K44" i="536"/>
  <c r="G44" i="536"/>
  <c r="AB43" i="536"/>
  <c r="AA43" i="536"/>
  <c r="Q43" i="536"/>
  <c r="P43" i="536"/>
  <c r="O43" i="536"/>
  <c r="N43" i="536"/>
  <c r="M43" i="536"/>
  <c r="K43" i="536"/>
  <c r="G43" i="536"/>
  <c r="O42" i="536"/>
  <c r="M42" i="536"/>
  <c r="AA42" i="536" s="1"/>
  <c r="K42" i="536"/>
  <c r="G42" i="536"/>
  <c r="Q41" i="536"/>
  <c r="O41" i="536"/>
  <c r="N41" i="536"/>
  <c r="P41" i="536" s="1"/>
  <c r="M41" i="536"/>
  <c r="AB41" i="536" s="1"/>
  <c r="K41" i="536"/>
  <c r="G41" i="536"/>
  <c r="O40" i="536"/>
  <c r="N40" i="536"/>
  <c r="Q40" i="536" s="1"/>
  <c r="M40" i="536"/>
  <c r="AB40" i="536" s="1"/>
  <c r="K40" i="536"/>
  <c r="G40" i="536"/>
  <c r="O39" i="536"/>
  <c r="M39" i="536"/>
  <c r="AB39" i="536" s="1"/>
  <c r="K39" i="536"/>
  <c r="G39" i="536"/>
  <c r="L38" i="536"/>
  <c r="O38" i="536" s="1"/>
  <c r="J38" i="536"/>
  <c r="K38" i="536" s="1"/>
  <c r="I38" i="536"/>
  <c r="O22" i="536"/>
  <c r="M22" i="536"/>
  <c r="AB22" i="536" s="1"/>
  <c r="K22" i="536"/>
  <c r="G22" i="536"/>
  <c r="F1" i="536" s="1"/>
  <c r="L21" i="536"/>
  <c r="O21" i="536" s="1"/>
  <c r="J21" i="536"/>
  <c r="K21" i="536" s="1"/>
  <c r="I21" i="536"/>
  <c r="AB8" i="536"/>
  <c r="O8" i="536"/>
  <c r="M8" i="536"/>
  <c r="N8" i="536" s="1"/>
  <c r="K8" i="536"/>
  <c r="G8" i="536"/>
  <c r="AA7" i="536"/>
  <c r="O7" i="536"/>
  <c r="M7" i="536"/>
  <c r="N7" i="536" s="1"/>
  <c r="K7" i="536"/>
  <c r="G7" i="536"/>
  <c r="O6" i="536"/>
  <c r="M6" i="536"/>
  <c r="AB6" i="536" s="1"/>
  <c r="K6" i="536"/>
  <c r="G6" i="536"/>
  <c r="O5" i="536"/>
  <c r="N5" i="536"/>
  <c r="Q5" i="536" s="1"/>
  <c r="M5" i="536"/>
  <c r="AB5" i="536" s="1"/>
  <c r="K5" i="536"/>
  <c r="G5" i="536"/>
  <c r="H2" i="536"/>
  <c r="D1" i="536"/>
  <c r="X34" i="535"/>
  <c r="W34" i="535"/>
  <c r="V34" i="535"/>
  <c r="P34" i="535"/>
  <c r="O34" i="535"/>
  <c r="N34" i="535"/>
  <c r="M34" i="535"/>
  <c r="K8" i="535" s="1"/>
  <c r="G34" i="535"/>
  <c r="O16" i="535"/>
  <c r="M16" i="535"/>
  <c r="J16" i="535"/>
  <c r="I16" i="535"/>
  <c r="E8" i="535" s="1"/>
  <c r="H16" i="535"/>
  <c r="G16" i="535"/>
  <c r="F16" i="535"/>
  <c r="E16" i="535"/>
  <c r="G8" i="535" s="1"/>
  <c r="M8" i="535"/>
  <c r="I8" i="535"/>
  <c r="F8" i="535"/>
  <c r="M7" i="535"/>
  <c r="K7" i="535"/>
  <c r="I7" i="535"/>
  <c r="G7" i="535"/>
  <c r="F7" i="535"/>
  <c r="E7" i="535"/>
  <c r="M6" i="535"/>
  <c r="K6" i="535"/>
  <c r="I6" i="535"/>
  <c r="G6" i="535"/>
  <c r="F6" i="535"/>
  <c r="E6" i="535"/>
  <c r="F3" i="535"/>
  <c r="AD140" i="534"/>
  <c r="Z140" i="534"/>
  <c r="Y140" i="534"/>
  <c r="M140" i="534"/>
  <c r="AF140" i="534" s="1"/>
  <c r="AG124" i="534" s="1"/>
  <c r="L140" i="534"/>
  <c r="O140" i="534" s="1"/>
  <c r="J140" i="534"/>
  <c r="K140" i="534" s="1"/>
  <c r="I140" i="534"/>
  <c r="O126" i="534"/>
  <c r="M126" i="534"/>
  <c r="AF126" i="534" s="1"/>
  <c r="K126" i="534"/>
  <c r="G126" i="534"/>
  <c r="AE125" i="534"/>
  <c r="O125" i="534"/>
  <c r="M125" i="534"/>
  <c r="AF125" i="534" s="1"/>
  <c r="K125" i="534"/>
  <c r="G125" i="534"/>
  <c r="AF124" i="534"/>
  <c r="AE124" i="534"/>
  <c r="Q124" i="534"/>
  <c r="O124" i="534"/>
  <c r="N124" i="534"/>
  <c r="P124" i="534" s="1"/>
  <c r="M124" i="534"/>
  <c r="K124" i="534"/>
  <c r="G124" i="534"/>
  <c r="AD123" i="534"/>
  <c r="Z123" i="534"/>
  <c r="Y123" i="534"/>
  <c r="M123" i="534"/>
  <c r="J123" i="534"/>
  <c r="AE123" i="534" s="1"/>
  <c r="I123" i="534"/>
  <c r="AF109" i="534"/>
  <c r="N109" i="534"/>
  <c r="P109" i="534" s="1"/>
  <c r="M109" i="534"/>
  <c r="AE109" i="534" s="1"/>
  <c r="O109" i="534"/>
  <c r="K109" i="534"/>
  <c r="G109" i="534"/>
  <c r="AF108" i="534"/>
  <c r="AE108" i="534"/>
  <c r="O108" i="534"/>
  <c r="M108" i="534"/>
  <c r="N108" i="534"/>
  <c r="K108" i="534"/>
  <c r="G108" i="534"/>
  <c r="AF107" i="534"/>
  <c r="AE107" i="534"/>
  <c r="O107" i="534"/>
  <c r="N107" i="534"/>
  <c r="P107" i="534" s="1"/>
  <c r="M107" i="534"/>
  <c r="K107" i="534"/>
  <c r="G107" i="534"/>
  <c r="AD106" i="534"/>
  <c r="Z106" i="534"/>
  <c r="Y106" i="534"/>
  <c r="M106" i="534"/>
  <c r="N106" i="534" s="1"/>
  <c r="L106" i="534"/>
  <c r="K106" i="534"/>
  <c r="J106" i="534"/>
  <c r="I106" i="534"/>
  <c r="O106" i="534" s="1"/>
  <c r="AF91" i="534"/>
  <c r="AE91" i="534"/>
  <c r="O91" i="534"/>
  <c r="N91" i="534"/>
  <c r="P91" i="534" s="1"/>
  <c r="M91" i="534"/>
  <c r="K91" i="534"/>
  <c r="Q91" i="534" s="1"/>
  <c r="G91" i="534"/>
  <c r="AF90" i="534"/>
  <c r="AE90" i="534"/>
  <c r="Q90" i="534"/>
  <c r="O90" i="534"/>
  <c r="N90" i="534"/>
  <c r="P90" i="534" s="1"/>
  <c r="M90" i="534"/>
  <c r="K90" i="534"/>
  <c r="G90" i="534"/>
  <c r="AD89" i="534"/>
  <c r="Z89" i="534"/>
  <c r="Y89" i="534"/>
  <c r="O89" i="534"/>
  <c r="L89" i="534"/>
  <c r="J89" i="534"/>
  <c r="K89" i="534" s="1"/>
  <c r="I89" i="534"/>
  <c r="AF75" i="534"/>
  <c r="AE75" i="534"/>
  <c r="Q75" i="534"/>
  <c r="O75" i="534"/>
  <c r="N75" i="534"/>
  <c r="P75" i="534" s="1"/>
  <c r="M75" i="534"/>
  <c r="K75" i="534"/>
  <c r="G75" i="534"/>
  <c r="O74" i="534"/>
  <c r="N74" i="534"/>
  <c r="Q74" i="534" s="1"/>
  <c r="M74" i="534"/>
  <c r="AF74" i="534" s="1"/>
  <c r="K74" i="534"/>
  <c r="G74" i="534"/>
  <c r="O73" i="534"/>
  <c r="M73" i="534"/>
  <c r="M89" i="534" s="1"/>
  <c r="K73" i="534"/>
  <c r="G73" i="534"/>
  <c r="AD72" i="534"/>
  <c r="Z72" i="534"/>
  <c r="Y72" i="534"/>
  <c r="O72" i="534"/>
  <c r="L72" i="534"/>
  <c r="K72" i="534"/>
  <c r="J72" i="534"/>
  <c r="I72" i="534"/>
  <c r="O61" i="534"/>
  <c r="M61" i="534"/>
  <c r="AF61" i="534" s="1"/>
  <c r="K61" i="534"/>
  <c r="G61" i="534"/>
  <c r="AF60" i="534"/>
  <c r="P60" i="534"/>
  <c r="O60" i="534"/>
  <c r="N60" i="534"/>
  <c r="Q60" i="534" s="1"/>
  <c r="M60" i="534"/>
  <c r="AE60" i="534" s="1"/>
  <c r="K60" i="534"/>
  <c r="G60" i="534"/>
  <c r="AF59" i="534"/>
  <c r="O59" i="534"/>
  <c r="M59" i="534"/>
  <c r="N59" i="534" s="1"/>
  <c r="K59" i="534"/>
  <c r="G59" i="534"/>
  <c r="O58" i="534"/>
  <c r="M58" i="534"/>
  <c r="N58" i="534" s="1"/>
  <c r="K58" i="534"/>
  <c r="G58" i="534"/>
  <c r="O57" i="534"/>
  <c r="M57" i="534"/>
  <c r="AF57" i="534" s="1"/>
  <c r="K57" i="534"/>
  <c r="G57" i="534"/>
  <c r="O56" i="534"/>
  <c r="M56" i="534"/>
  <c r="AF56" i="534" s="1"/>
  <c r="K56" i="534"/>
  <c r="G56" i="534"/>
  <c r="AD55" i="534"/>
  <c r="Z55" i="534"/>
  <c r="Y55" i="534"/>
  <c r="M55" i="534"/>
  <c r="AF55" i="534" s="1"/>
  <c r="AG39" i="534" s="1"/>
  <c r="L55" i="534"/>
  <c r="O55" i="534" s="1"/>
  <c r="J55" i="534"/>
  <c r="K55" i="534" s="1"/>
  <c r="I55" i="534"/>
  <c r="AE42" i="534"/>
  <c r="O42" i="534"/>
  <c r="M42" i="534"/>
  <c r="AF42" i="534" s="1"/>
  <c r="K42" i="534"/>
  <c r="G42" i="534"/>
  <c r="AE41" i="534"/>
  <c r="O41" i="534"/>
  <c r="M41" i="534"/>
  <c r="AF41" i="534" s="1"/>
  <c r="K41" i="534"/>
  <c r="G41" i="534"/>
  <c r="AF40" i="534"/>
  <c r="AE40" i="534"/>
  <c r="O40" i="534"/>
  <c r="N40" i="534"/>
  <c r="P40" i="534" s="1"/>
  <c r="M40" i="534"/>
  <c r="K40" i="534"/>
  <c r="Q40" i="534" s="1"/>
  <c r="G40" i="534"/>
  <c r="AF39" i="534"/>
  <c r="Q39" i="534"/>
  <c r="O39" i="534"/>
  <c r="N39" i="534"/>
  <c r="P39" i="534" s="1"/>
  <c r="M39" i="534"/>
  <c r="AE39" i="534" s="1"/>
  <c r="K39" i="534"/>
  <c r="G39" i="534"/>
  <c r="AD38" i="534"/>
  <c r="Z38" i="534"/>
  <c r="Z2" i="534" s="1"/>
  <c r="P6" i="532" s="1"/>
  <c r="Y38" i="534"/>
  <c r="Y2" i="534" s="1"/>
  <c r="O6" i="532" s="1"/>
  <c r="O38" i="534"/>
  <c r="L38" i="534"/>
  <c r="J38" i="534"/>
  <c r="K38" i="534" s="1"/>
  <c r="I38" i="534"/>
  <c r="AF26" i="534"/>
  <c r="AE26" i="534"/>
  <c r="Q26" i="534"/>
  <c r="O26" i="534"/>
  <c r="N26" i="534"/>
  <c r="P26" i="534" s="1"/>
  <c r="M26" i="534"/>
  <c r="K26" i="534"/>
  <c r="G26" i="534"/>
  <c r="O25" i="534"/>
  <c r="N25" i="534"/>
  <c r="Q25" i="534" s="1"/>
  <c r="M25" i="534"/>
  <c r="AF25" i="534" s="1"/>
  <c r="K25" i="534"/>
  <c r="G25" i="534"/>
  <c r="Q24" i="534"/>
  <c r="O24" i="534"/>
  <c r="N24" i="534"/>
  <c r="P24" i="534" s="1"/>
  <c r="M24" i="534"/>
  <c r="AF24" i="534" s="1"/>
  <c r="K24" i="534"/>
  <c r="G24" i="534"/>
  <c r="AF23" i="534"/>
  <c r="Q23" i="534"/>
  <c r="O23" i="534"/>
  <c r="N23" i="534"/>
  <c r="P23" i="534" s="1"/>
  <c r="M23" i="534"/>
  <c r="AE23" i="534" s="1"/>
  <c r="K23" i="534"/>
  <c r="G23" i="534"/>
  <c r="AE22" i="534"/>
  <c r="O22" i="534"/>
  <c r="M22" i="534"/>
  <c r="M38" i="534" s="1"/>
  <c r="K22" i="534"/>
  <c r="G22" i="534"/>
  <c r="AD21" i="534"/>
  <c r="AD2" i="534" s="1"/>
  <c r="R6" i="532" s="1"/>
  <c r="Q6" i="532"/>
  <c r="Z21" i="534"/>
  <c r="Y21" i="534"/>
  <c r="L21" i="534"/>
  <c r="O21" i="534" s="1"/>
  <c r="J21" i="534"/>
  <c r="I21" i="534"/>
  <c r="K21" i="534" s="1"/>
  <c r="AF8" i="534"/>
  <c r="O8" i="534"/>
  <c r="M8" i="534"/>
  <c r="N8" i="534" s="1"/>
  <c r="K8" i="534"/>
  <c r="G8" i="534"/>
  <c r="O7" i="534"/>
  <c r="M7" i="534"/>
  <c r="N7" i="534" s="1"/>
  <c r="K7" i="534"/>
  <c r="G7" i="534"/>
  <c r="O6" i="534"/>
  <c r="M6" i="534"/>
  <c r="AF6" i="534" s="1"/>
  <c r="K6" i="534"/>
  <c r="G6" i="534"/>
  <c r="O5" i="534"/>
  <c r="M5" i="534"/>
  <c r="AF5" i="534" s="1"/>
  <c r="K5" i="534"/>
  <c r="G5" i="534"/>
  <c r="F1" i="534" s="1"/>
  <c r="F2" i="534" s="1"/>
  <c r="H2" i="534"/>
  <c r="D1" i="534"/>
  <c r="F3" i="532" s="1"/>
  <c r="AB140" i="533"/>
  <c r="AC124" i="533" s="1"/>
  <c r="M140" i="533"/>
  <c r="N140" i="533" s="1"/>
  <c r="L140" i="533"/>
  <c r="O140" i="533" s="1"/>
  <c r="K140" i="533"/>
  <c r="J140" i="533"/>
  <c r="I140" i="533"/>
  <c r="AB135" i="533"/>
  <c r="AA135" i="533"/>
  <c r="O135" i="533"/>
  <c r="M135" i="533"/>
  <c r="N135" i="533" s="1"/>
  <c r="K135" i="533"/>
  <c r="G135" i="533"/>
  <c r="AB134" i="533"/>
  <c r="O134" i="533"/>
  <c r="M134" i="533"/>
  <c r="AA134" i="533" s="1"/>
  <c r="K134" i="533"/>
  <c r="G134" i="533"/>
  <c r="AA133" i="533"/>
  <c r="O133" i="533"/>
  <c r="M133" i="533"/>
  <c r="AB133" i="533" s="1"/>
  <c r="K133" i="533"/>
  <c r="G133" i="533"/>
  <c r="AA132" i="533"/>
  <c r="O132" i="533"/>
  <c r="M132" i="533"/>
  <c r="AB132" i="533" s="1"/>
  <c r="K132" i="533"/>
  <c r="G132" i="533"/>
  <c r="AB131" i="533"/>
  <c r="AA131" i="533"/>
  <c r="O131" i="533"/>
  <c r="N131" i="533"/>
  <c r="P131" i="533" s="1"/>
  <c r="M131" i="533"/>
  <c r="K131" i="533"/>
  <c r="G131" i="533"/>
  <c r="AB130" i="533"/>
  <c r="AA130" i="533"/>
  <c r="O130" i="533"/>
  <c r="M130" i="533"/>
  <c r="N130" i="533" s="1"/>
  <c r="K130" i="533"/>
  <c r="G130" i="533"/>
  <c r="AA129" i="533"/>
  <c r="O129" i="533"/>
  <c r="M129" i="533"/>
  <c r="AB129" i="533" s="1"/>
  <c r="K129" i="533"/>
  <c r="G129" i="533"/>
  <c r="AA128" i="533"/>
  <c r="O128" i="533"/>
  <c r="M128" i="533"/>
  <c r="AB128" i="533" s="1"/>
  <c r="K128" i="533"/>
  <c r="G128" i="533"/>
  <c r="AB127" i="533"/>
  <c r="AA127" i="533"/>
  <c r="O127" i="533"/>
  <c r="N127" i="533"/>
  <c r="P127" i="533" s="1"/>
  <c r="M127" i="533"/>
  <c r="K127" i="533"/>
  <c r="G127" i="533"/>
  <c r="AB126" i="533"/>
  <c r="O126" i="533"/>
  <c r="M126" i="533"/>
  <c r="AA126" i="533" s="1"/>
  <c r="K126" i="533"/>
  <c r="G126" i="533"/>
  <c r="AA125" i="533"/>
  <c r="O125" i="533"/>
  <c r="M125" i="533"/>
  <c r="AB125" i="533" s="1"/>
  <c r="K125" i="533"/>
  <c r="G125" i="533"/>
  <c r="AB124" i="533"/>
  <c r="AA124" i="533"/>
  <c r="Q124" i="533"/>
  <c r="O124" i="533"/>
  <c r="N124" i="533"/>
  <c r="P124" i="533" s="1"/>
  <c r="M124" i="533"/>
  <c r="K124" i="533"/>
  <c r="G124" i="533"/>
  <c r="L123" i="533"/>
  <c r="O123" i="533" s="1"/>
  <c r="J123" i="533"/>
  <c r="I123" i="533"/>
  <c r="K123" i="533" s="1"/>
  <c r="AB118" i="533"/>
  <c r="O118" i="533"/>
  <c r="M118" i="533"/>
  <c r="N118" i="533" s="1"/>
  <c r="K118" i="533"/>
  <c r="G118" i="533"/>
  <c r="O117" i="533"/>
  <c r="M117" i="533"/>
  <c r="N117" i="533" s="1"/>
  <c r="K117" i="533"/>
  <c r="G117" i="533"/>
  <c r="O116" i="533"/>
  <c r="M116" i="533"/>
  <c r="AB116" i="533" s="1"/>
  <c r="K116" i="533"/>
  <c r="G116" i="533"/>
  <c r="AB115" i="533"/>
  <c r="P115" i="533"/>
  <c r="O115" i="533"/>
  <c r="N115" i="533"/>
  <c r="Q115" i="533" s="1"/>
  <c r="M115" i="533"/>
  <c r="AA115" i="533" s="1"/>
  <c r="K115" i="533"/>
  <c r="G115" i="533"/>
  <c r="AB114" i="533"/>
  <c r="O114" i="533"/>
  <c r="M114" i="533"/>
  <c r="N114" i="533" s="1"/>
  <c r="K114" i="533"/>
  <c r="G114" i="533"/>
  <c r="O113" i="533"/>
  <c r="M113" i="533"/>
  <c r="N113" i="533" s="1"/>
  <c r="K113" i="533"/>
  <c r="G113" i="533"/>
  <c r="O112" i="533"/>
  <c r="M112" i="533"/>
  <c r="AB112" i="533" s="1"/>
  <c r="K112" i="533"/>
  <c r="G112" i="533"/>
  <c r="AB111" i="533"/>
  <c r="P111" i="533"/>
  <c r="O111" i="533"/>
  <c r="N111" i="533"/>
  <c r="Q111" i="533" s="1"/>
  <c r="M111" i="533"/>
  <c r="AA111" i="533" s="1"/>
  <c r="K111" i="533"/>
  <c r="G111" i="533"/>
  <c r="AB110" i="533"/>
  <c r="O110" i="533"/>
  <c r="M110" i="533"/>
  <c r="N110" i="533" s="1"/>
  <c r="K110" i="533"/>
  <c r="G110" i="533"/>
  <c r="O109" i="533"/>
  <c r="M109" i="533"/>
  <c r="N109" i="533" s="1"/>
  <c r="K109" i="533"/>
  <c r="G109" i="533"/>
  <c r="O108" i="533"/>
  <c r="M108" i="533"/>
  <c r="AB108" i="533" s="1"/>
  <c r="K108" i="533"/>
  <c r="G108" i="533"/>
  <c r="O107" i="533"/>
  <c r="M107" i="533"/>
  <c r="AB107" i="533" s="1"/>
  <c r="K107" i="533"/>
  <c r="G107" i="533"/>
  <c r="L106" i="533"/>
  <c r="J106" i="533"/>
  <c r="K106" i="533" s="1"/>
  <c r="I106" i="533"/>
  <c r="O106" i="533" s="1"/>
  <c r="O92" i="533"/>
  <c r="N92" i="533"/>
  <c r="P92" i="533" s="1"/>
  <c r="M92" i="533"/>
  <c r="AA92" i="533" s="1"/>
  <c r="K92" i="533"/>
  <c r="G92" i="533"/>
  <c r="AA91" i="533"/>
  <c r="Q91" i="533"/>
  <c r="O91" i="533"/>
  <c r="N91" i="533"/>
  <c r="P91" i="533" s="1"/>
  <c r="M91" i="533"/>
  <c r="AB91" i="533" s="1"/>
  <c r="K91" i="533"/>
  <c r="G91" i="533"/>
  <c r="O90" i="533"/>
  <c r="M90" i="533"/>
  <c r="N90" i="533" s="1"/>
  <c r="K90" i="533"/>
  <c r="G90" i="533"/>
  <c r="M89" i="533"/>
  <c r="AB89" i="533" s="1"/>
  <c r="AC73" i="533" s="1"/>
  <c r="L89" i="533"/>
  <c r="O89" i="533" s="1"/>
  <c r="J89" i="533"/>
  <c r="K89" i="533" s="1"/>
  <c r="I89" i="533"/>
  <c r="AA75" i="533"/>
  <c r="O75" i="533"/>
  <c r="M75" i="533"/>
  <c r="AB75" i="533" s="1"/>
  <c r="K75" i="533"/>
  <c r="G75" i="533"/>
  <c r="AA74" i="533"/>
  <c r="O74" i="533"/>
  <c r="M74" i="533"/>
  <c r="AB74" i="533" s="1"/>
  <c r="K74" i="533"/>
  <c r="G74" i="533"/>
  <c r="AB73" i="533"/>
  <c r="AA73" i="533"/>
  <c r="Q73" i="533"/>
  <c r="O73" i="533"/>
  <c r="N73" i="533"/>
  <c r="P73" i="533" s="1"/>
  <c r="M73" i="533"/>
  <c r="K73" i="533"/>
  <c r="G73" i="533"/>
  <c r="L72" i="533"/>
  <c r="O72" i="533" s="1"/>
  <c r="K72" i="533"/>
  <c r="J72" i="533"/>
  <c r="I72" i="533"/>
  <c r="O66" i="533"/>
  <c r="M66" i="533"/>
  <c r="N66" i="533" s="1"/>
  <c r="K66" i="533"/>
  <c r="G66" i="533"/>
  <c r="O65" i="533"/>
  <c r="M65" i="533"/>
  <c r="AB65" i="533" s="1"/>
  <c r="K65" i="533"/>
  <c r="G65" i="533"/>
  <c r="AB64" i="533"/>
  <c r="AA64" i="533"/>
  <c r="P64" i="533"/>
  <c r="O64" i="533"/>
  <c r="N64" i="533"/>
  <c r="Q64" i="533" s="1"/>
  <c r="M64" i="533"/>
  <c r="K64" i="533"/>
  <c r="G64" i="533"/>
  <c r="AB63" i="533"/>
  <c r="O63" i="533"/>
  <c r="M63" i="533"/>
  <c r="N63" i="533" s="1"/>
  <c r="K63" i="533"/>
  <c r="G63" i="533"/>
  <c r="O62" i="533"/>
  <c r="M62" i="533"/>
  <c r="N62" i="533" s="1"/>
  <c r="K62" i="533"/>
  <c r="G62" i="533"/>
  <c r="O61" i="533"/>
  <c r="M61" i="533"/>
  <c r="AB61" i="533" s="1"/>
  <c r="K61" i="533"/>
  <c r="G61" i="533"/>
  <c r="AB60" i="533"/>
  <c r="AA60" i="533"/>
  <c r="P60" i="533"/>
  <c r="O60" i="533"/>
  <c r="N60" i="533"/>
  <c r="Q60" i="533" s="1"/>
  <c r="M60" i="533"/>
  <c r="K60" i="533"/>
  <c r="G60" i="533"/>
  <c r="AB59" i="533"/>
  <c r="O59" i="533"/>
  <c r="M59" i="533"/>
  <c r="N59" i="533" s="1"/>
  <c r="K59" i="533"/>
  <c r="G59" i="533"/>
  <c r="O58" i="533"/>
  <c r="M58" i="533"/>
  <c r="N58" i="533" s="1"/>
  <c r="K58" i="533"/>
  <c r="G58" i="533"/>
  <c r="O57" i="533"/>
  <c r="M57" i="533"/>
  <c r="AB57" i="533" s="1"/>
  <c r="K57" i="533"/>
  <c r="G57" i="533"/>
  <c r="O56" i="533"/>
  <c r="M56" i="533"/>
  <c r="M72" i="533" s="1"/>
  <c r="K56" i="533"/>
  <c r="G56" i="533"/>
  <c r="L55" i="533"/>
  <c r="J55" i="533"/>
  <c r="K55" i="533" s="1"/>
  <c r="I55" i="533"/>
  <c r="O55" i="533" s="1"/>
  <c r="O47" i="533"/>
  <c r="N47" i="533"/>
  <c r="Q47" i="533" s="1"/>
  <c r="M47" i="533"/>
  <c r="AA47" i="533" s="1"/>
  <c r="K47" i="533"/>
  <c r="G47" i="533"/>
  <c r="AA46" i="533"/>
  <c r="Q46" i="533"/>
  <c r="O46" i="533"/>
  <c r="N46" i="533"/>
  <c r="P46" i="533" s="1"/>
  <c r="M46" i="533"/>
  <c r="AB46" i="533" s="1"/>
  <c r="K46" i="533"/>
  <c r="G46" i="533"/>
  <c r="AA45" i="533"/>
  <c r="O45" i="533"/>
  <c r="N45" i="533"/>
  <c r="Q45" i="533" s="1"/>
  <c r="M45" i="533"/>
  <c r="AB45" i="533" s="1"/>
  <c r="K45" i="533"/>
  <c r="G45" i="533"/>
  <c r="Q44" i="533"/>
  <c r="O44" i="533"/>
  <c r="N44" i="533"/>
  <c r="P44" i="533" s="1"/>
  <c r="M44" i="533"/>
  <c r="AB44" i="533" s="1"/>
  <c r="K44" i="533"/>
  <c r="G44" i="533"/>
  <c r="O43" i="533"/>
  <c r="N43" i="533"/>
  <c r="P43" i="533" s="1"/>
  <c r="M43" i="533"/>
  <c r="AA43" i="533" s="1"/>
  <c r="K43" i="533"/>
  <c r="G43" i="533"/>
  <c r="AA42" i="533"/>
  <c r="Q42" i="533"/>
  <c r="O42" i="533"/>
  <c r="N42" i="533"/>
  <c r="P42" i="533" s="1"/>
  <c r="M42" i="533"/>
  <c r="AB42" i="533" s="1"/>
  <c r="K42" i="533"/>
  <c r="G42" i="533"/>
  <c r="O41" i="533"/>
  <c r="N41" i="533"/>
  <c r="Q41" i="533" s="1"/>
  <c r="M41" i="533"/>
  <c r="AB41" i="533" s="1"/>
  <c r="K41" i="533"/>
  <c r="G41" i="533"/>
  <c r="O40" i="533"/>
  <c r="M40" i="533"/>
  <c r="AB40" i="533" s="1"/>
  <c r="K40" i="533"/>
  <c r="G40" i="533"/>
  <c r="F1" i="533" s="1"/>
  <c r="AA39" i="533"/>
  <c r="O39" i="533"/>
  <c r="M39" i="533"/>
  <c r="AB39" i="533" s="1"/>
  <c r="K39" i="533"/>
  <c r="G39" i="533"/>
  <c r="AB38" i="533"/>
  <c r="AC22" i="533" s="1"/>
  <c r="M38" i="533"/>
  <c r="N38" i="533" s="1"/>
  <c r="L38" i="533"/>
  <c r="O38" i="533" s="1"/>
  <c r="J38" i="533"/>
  <c r="K38" i="533" s="1"/>
  <c r="I38" i="533"/>
  <c r="AB22" i="533"/>
  <c r="O22" i="533"/>
  <c r="N22" i="533"/>
  <c r="Q22" i="533" s="1"/>
  <c r="M22" i="533"/>
  <c r="AA22" i="533" s="1"/>
  <c r="K22" i="533"/>
  <c r="G22" i="533"/>
  <c r="L21" i="533"/>
  <c r="O21" i="533" s="1"/>
  <c r="K21" i="533"/>
  <c r="J21" i="533"/>
  <c r="I21" i="533"/>
  <c r="O8" i="533"/>
  <c r="M8" i="533"/>
  <c r="N8" i="533" s="1"/>
  <c r="K8" i="533"/>
  <c r="G8" i="533"/>
  <c r="O7" i="533"/>
  <c r="M7" i="533"/>
  <c r="AB7" i="533" s="1"/>
  <c r="K7" i="533"/>
  <c r="G7" i="533"/>
  <c r="AB6" i="533"/>
  <c r="P6" i="533"/>
  <c r="O6" i="533"/>
  <c r="N6" i="533"/>
  <c r="Q6" i="533" s="1"/>
  <c r="M6" i="533"/>
  <c r="AA6" i="533" s="1"/>
  <c r="K6" i="533"/>
  <c r="G6" i="533"/>
  <c r="O5" i="533"/>
  <c r="M5" i="533"/>
  <c r="AA5" i="533" s="1"/>
  <c r="K5" i="533"/>
  <c r="G5" i="533"/>
  <c r="H2" i="533"/>
  <c r="H1" i="533"/>
  <c r="D1" i="533"/>
  <c r="X34" i="532"/>
  <c r="W34" i="532"/>
  <c r="M8" i="532" s="1"/>
  <c r="V34" i="532"/>
  <c r="P34" i="532"/>
  <c r="O34" i="532"/>
  <c r="N34" i="532"/>
  <c r="M34" i="532"/>
  <c r="G34" i="532"/>
  <c r="K8" i="532" s="1"/>
  <c r="O16" i="532"/>
  <c r="M16" i="532"/>
  <c r="J16" i="532"/>
  <c r="I16" i="532"/>
  <c r="H16" i="532"/>
  <c r="G16" i="532"/>
  <c r="E8" i="532" s="1"/>
  <c r="F16" i="532"/>
  <c r="E16" i="532"/>
  <c r="I8" i="532"/>
  <c r="G8" i="532"/>
  <c r="F8" i="532"/>
  <c r="M7" i="532"/>
  <c r="K7" i="532"/>
  <c r="I7" i="532"/>
  <c r="G7" i="532"/>
  <c r="F7" i="532"/>
  <c r="E7" i="532"/>
  <c r="M6" i="532"/>
  <c r="K6" i="532"/>
  <c r="I6" i="532"/>
  <c r="G6" i="532"/>
  <c r="F6" i="532"/>
  <c r="E6" i="532"/>
  <c r="AD140" i="531"/>
  <c r="Z140" i="531"/>
  <c r="Y140" i="531"/>
  <c r="O140" i="531"/>
  <c r="L140" i="531"/>
  <c r="J140" i="531"/>
  <c r="K140" i="531" s="1"/>
  <c r="I140" i="531"/>
  <c r="AF126" i="531"/>
  <c r="AE126" i="531"/>
  <c r="Q126" i="531"/>
  <c r="O126" i="531"/>
  <c r="N126" i="531"/>
  <c r="P126" i="531" s="1"/>
  <c r="M126" i="531"/>
  <c r="K126" i="531"/>
  <c r="G126" i="531"/>
  <c r="AE125" i="531"/>
  <c r="O125" i="531"/>
  <c r="N125" i="531"/>
  <c r="Q125" i="531" s="1"/>
  <c r="M125" i="531"/>
  <c r="AF125" i="531" s="1"/>
  <c r="K125" i="531"/>
  <c r="G125" i="531"/>
  <c r="O124" i="531"/>
  <c r="M124" i="531"/>
  <c r="M140" i="531" s="1"/>
  <c r="K124" i="531"/>
  <c r="G124" i="531"/>
  <c r="AD123" i="531"/>
  <c r="Z123" i="531"/>
  <c r="Y123" i="531"/>
  <c r="K123" i="531"/>
  <c r="J123" i="531"/>
  <c r="I123" i="531"/>
  <c r="O109" i="531"/>
  <c r="M109" i="531"/>
  <c r="AE109" i="531" s="1"/>
  <c r="K109" i="531"/>
  <c r="G109" i="531"/>
  <c r="M108" i="531"/>
  <c r="N108" i="531" s="1"/>
  <c r="O108" i="531"/>
  <c r="K108" i="531"/>
  <c r="G108" i="531"/>
  <c r="O107" i="531"/>
  <c r="M107" i="531"/>
  <c r="N107" i="531" s="1"/>
  <c r="K107" i="531"/>
  <c r="G107" i="531"/>
  <c r="AD106" i="531"/>
  <c r="Z106" i="531"/>
  <c r="Y106" i="531"/>
  <c r="M106" i="531"/>
  <c r="N106" i="531" s="1"/>
  <c r="L106" i="531"/>
  <c r="O106" i="531" s="1"/>
  <c r="J106" i="531"/>
  <c r="K106" i="531" s="1"/>
  <c r="I106" i="531"/>
  <c r="O91" i="531"/>
  <c r="M91" i="531"/>
  <c r="N91" i="531" s="1"/>
  <c r="K91" i="531"/>
  <c r="G91" i="531"/>
  <c r="AF90" i="531"/>
  <c r="AE90" i="531"/>
  <c r="O90" i="531"/>
  <c r="N90" i="531"/>
  <c r="Q90" i="531" s="1"/>
  <c r="M90" i="531"/>
  <c r="K90" i="531"/>
  <c r="G90" i="531"/>
  <c r="AF89" i="531"/>
  <c r="AG73" i="531" s="1"/>
  <c r="AD89" i="531"/>
  <c r="Z89" i="531"/>
  <c r="Y89" i="531"/>
  <c r="M89" i="531"/>
  <c r="N89" i="531" s="1"/>
  <c r="L89" i="531"/>
  <c r="O89" i="531" s="1"/>
  <c r="K89" i="531"/>
  <c r="J89" i="531"/>
  <c r="I89" i="531"/>
  <c r="AF75" i="531"/>
  <c r="AE75" i="531"/>
  <c r="O75" i="531"/>
  <c r="N75" i="531"/>
  <c r="Q75" i="531" s="1"/>
  <c r="M75" i="531"/>
  <c r="K75" i="531"/>
  <c r="G75" i="531"/>
  <c r="AF74" i="531"/>
  <c r="Q74" i="531"/>
  <c r="P74" i="531"/>
  <c r="O74" i="531"/>
  <c r="N74" i="531"/>
  <c r="M74" i="531"/>
  <c r="AE74" i="531" s="1"/>
  <c r="K74" i="531"/>
  <c r="G74" i="531"/>
  <c r="AF73" i="531"/>
  <c r="AE73" i="531"/>
  <c r="O73" i="531"/>
  <c r="M73" i="531"/>
  <c r="N73" i="531" s="1"/>
  <c r="K73" i="531"/>
  <c r="G73" i="531"/>
  <c r="AD72" i="531"/>
  <c r="Z72" i="531"/>
  <c r="Y72" i="531"/>
  <c r="L72" i="531"/>
  <c r="J72" i="531"/>
  <c r="I72" i="531"/>
  <c r="K72" i="531" s="1"/>
  <c r="AF61" i="531"/>
  <c r="AE61" i="531"/>
  <c r="O61" i="531"/>
  <c r="M61" i="531"/>
  <c r="N61" i="531" s="1"/>
  <c r="K61" i="531"/>
  <c r="G61" i="531"/>
  <c r="O60" i="531"/>
  <c r="M60" i="531"/>
  <c r="AF60" i="531" s="1"/>
  <c r="K60" i="531"/>
  <c r="G60" i="531"/>
  <c r="O59" i="531"/>
  <c r="M59" i="531"/>
  <c r="N59" i="531" s="1"/>
  <c r="K59" i="531"/>
  <c r="G59" i="531"/>
  <c r="AF58" i="531"/>
  <c r="AE58" i="531"/>
  <c r="O58" i="531"/>
  <c r="M58" i="531"/>
  <c r="N58" i="531" s="1"/>
  <c r="K58" i="531"/>
  <c r="G58" i="531"/>
  <c r="AF57" i="531"/>
  <c r="AE57" i="531"/>
  <c r="O57" i="531"/>
  <c r="M57" i="531"/>
  <c r="N57" i="531" s="1"/>
  <c r="K57" i="531"/>
  <c r="G57" i="531"/>
  <c r="AE56" i="531"/>
  <c r="Q56" i="531"/>
  <c r="O56" i="531"/>
  <c r="N56" i="531"/>
  <c r="P56" i="531" s="1"/>
  <c r="M56" i="531"/>
  <c r="AF56" i="531" s="1"/>
  <c r="K56" i="531"/>
  <c r="G56" i="531"/>
  <c r="AD55" i="531"/>
  <c r="Q6" i="529"/>
  <c r="Z55" i="531"/>
  <c r="Z2" i="531" s="1"/>
  <c r="P6" i="529" s="1"/>
  <c r="Y55" i="531"/>
  <c r="Y2" i="531" s="1"/>
  <c r="O6" i="529" s="1"/>
  <c r="O55" i="531"/>
  <c r="L55" i="531"/>
  <c r="J55" i="531"/>
  <c r="K55" i="531" s="1"/>
  <c r="I55" i="531"/>
  <c r="AF42" i="531"/>
  <c r="AE42" i="531"/>
  <c r="Q42" i="531"/>
  <c r="O42" i="531"/>
  <c r="N42" i="531"/>
  <c r="P42" i="531" s="1"/>
  <c r="M42" i="531"/>
  <c r="K42" i="531"/>
  <c r="G42" i="531"/>
  <c r="AE41" i="531"/>
  <c r="O41" i="531"/>
  <c r="N41" i="531"/>
  <c r="P41" i="531" s="1"/>
  <c r="M41" i="531"/>
  <c r="AF41" i="531" s="1"/>
  <c r="K41" i="531"/>
  <c r="G41" i="531"/>
  <c r="O40" i="531"/>
  <c r="M40" i="531"/>
  <c r="N40" i="531" s="1"/>
  <c r="K40" i="531"/>
  <c r="G40" i="531"/>
  <c r="AF39" i="531"/>
  <c r="AE39" i="531"/>
  <c r="O39" i="531"/>
  <c r="N39" i="531"/>
  <c r="Q39" i="531" s="1"/>
  <c r="M39" i="531"/>
  <c r="M55" i="531" s="1"/>
  <c r="K39" i="531"/>
  <c r="G39" i="531"/>
  <c r="AD38" i="531"/>
  <c r="AD2" i="531" s="1"/>
  <c r="R6" i="529" s="1"/>
  <c r="Z38" i="531"/>
  <c r="Y38" i="531"/>
  <c r="L38" i="531"/>
  <c r="O38" i="531" s="1"/>
  <c r="K38" i="531"/>
  <c r="J38" i="531"/>
  <c r="I38" i="531"/>
  <c r="AF26" i="531"/>
  <c r="O26" i="531"/>
  <c r="N26" i="531"/>
  <c r="Q26" i="531" s="1"/>
  <c r="M26" i="531"/>
  <c r="AE26" i="531" s="1"/>
  <c r="K26" i="531"/>
  <c r="G26" i="531"/>
  <c r="AF25" i="531"/>
  <c r="O25" i="531"/>
  <c r="M25" i="531"/>
  <c r="AE25" i="531" s="1"/>
  <c r="K25" i="531"/>
  <c r="G25" i="531"/>
  <c r="AE24" i="531"/>
  <c r="Q24" i="531"/>
  <c r="P24" i="531"/>
  <c r="O24" i="531"/>
  <c r="N24" i="531"/>
  <c r="M24" i="531"/>
  <c r="AF24" i="531" s="1"/>
  <c r="K24" i="531"/>
  <c r="G24" i="531"/>
  <c r="O23" i="531"/>
  <c r="M23" i="531"/>
  <c r="AE23" i="531" s="1"/>
  <c r="K23" i="531"/>
  <c r="G23" i="531"/>
  <c r="O22" i="531"/>
  <c r="M22" i="531"/>
  <c r="N22" i="531" s="1"/>
  <c r="K22" i="531"/>
  <c r="G22" i="531"/>
  <c r="AD21" i="531"/>
  <c r="Z21" i="531"/>
  <c r="Y21" i="531"/>
  <c r="O21" i="531"/>
  <c r="M21" i="531"/>
  <c r="AF21" i="531" s="1"/>
  <c r="AG5" i="531" s="1"/>
  <c r="L21" i="531"/>
  <c r="K21" i="531"/>
  <c r="J21" i="531"/>
  <c r="I21" i="531"/>
  <c r="O8" i="531"/>
  <c r="M8" i="531"/>
  <c r="N8" i="531" s="1"/>
  <c r="K8" i="531"/>
  <c r="G8" i="531"/>
  <c r="AF7" i="531"/>
  <c r="AE7" i="531"/>
  <c r="O7" i="531"/>
  <c r="M7" i="531"/>
  <c r="N7" i="531" s="1"/>
  <c r="K7" i="531"/>
  <c r="G7" i="531"/>
  <c r="F1" i="531" s="1"/>
  <c r="F2" i="531" s="1"/>
  <c r="AF6" i="531"/>
  <c r="AE6" i="531"/>
  <c r="O6" i="531"/>
  <c r="M6" i="531"/>
  <c r="N6" i="531" s="1"/>
  <c r="K6" i="531"/>
  <c r="G6" i="531"/>
  <c r="AE5" i="531"/>
  <c r="Q5" i="531"/>
  <c r="O5" i="531"/>
  <c r="N5" i="531"/>
  <c r="P5" i="531" s="1"/>
  <c r="M5" i="531"/>
  <c r="AF5" i="531" s="1"/>
  <c r="K5" i="531"/>
  <c r="G5" i="531"/>
  <c r="H2" i="531"/>
  <c r="D1" i="531"/>
  <c r="M140" i="530"/>
  <c r="N140" i="530" s="1"/>
  <c r="L140" i="530"/>
  <c r="O140" i="530" s="1"/>
  <c r="J140" i="530"/>
  <c r="K140" i="530" s="1"/>
  <c r="I140" i="530"/>
  <c r="O135" i="530"/>
  <c r="M135" i="530"/>
  <c r="N135" i="530" s="1"/>
  <c r="K135" i="530"/>
  <c r="G135" i="530"/>
  <c r="AA134" i="530"/>
  <c r="O134" i="530"/>
  <c r="M134" i="530"/>
  <c r="AB134" i="530" s="1"/>
  <c r="K134" i="530"/>
  <c r="G134" i="530"/>
  <c r="AB133" i="530"/>
  <c r="AA133" i="530"/>
  <c r="Q133" i="530"/>
  <c r="O133" i="530"/>
  <c r="N133" i="530"/>
  <c r="P133" i="530" s="1"/>
  <c r="M133" i="530"/>
  <c r="K133" i="530"/>
  <c r="G133" i="530"/>
  <c r="AB132" i="530"/>
  <c r="AA132" i="530"/>
  <c r="O132" i="530"/>
  <c r="N132" i="530"/>
  <c r="Q132" i="530" s="1"/>
  <c r="M132" i="530"/>
  <c r="K132" i="530"/>
  <c r="G132" i="530"/>
  <c r="O131" i="530"/>
  <c r="M131" i="530"/>
  <c r="N131" i="530" s="1"/>
  <c r="K131" i="530"/>
  <c r="G131" i="530"/>
  <c r="AA130" i="530"/>
  <c r="O130" i="530"/>
  <c r="M130" i="530"/>
  <c r="AB130" i="530" s="1"/>
  <c r="K130" i="530"/>
  <c r="G130" i="530"/>
  <c r="AB129" i="530"/>
  <c r="AA129" i="530"/>
  <c r="Q129" i="530"/>
  <c r="O129" i="530"/>
  <c r="N129" i="530"/>
  <c r="P129" i="530" s="1"/>
  <c r="M129" i="530"/>
  <c r="K129" i="530"/>
  <c r="G129" i="530"/>
  <c r="AA128" i="530"/>
  <c r="O128" i="530"/>
  <c r="N128" i="530"/>
  <c r="Q128" i="530" s="1"/>
  <c r="M128" i="530"/>
  <c r="AB128" i="530" s="1"/>
  <c r="K128" i="530"/>
  <c r="G128" i="530"/>
  <c r="O127" i="530"/>
  <c r="M127" i="530"/>
  <c r="N127" i="530" s="1"/>
  <c r="K127" i="530"/>
  <c r="G127" i="530"/>
  <c r="AA126" i="530"/>
  <c r="O126" i="530"/>
  <c r="M126" i="530"/>
  <c r="AB126" i="530" s="1"/>
  <c r="K126" i="530"/>
  <c r="G126" i="530"/>
  <c r="AB125" i="530"/>
  <c r="AA125" i="530"/>
  <c r="Q125" i="530"/>
  <c r="O125" i="530"/>
  <c r="N125" i="530"/>
  <c r="P125" i="530" s="1"/>
  <c r="M125" i="530"/>
  <c r="K125" i="530"/>
  <c r="G125" i="530"/>
  <c r="O124" i="530"/>
  <c r="M124" i="530"/>
  <c r="AA124" i="530" s="1"/>
  <c r="K124" i="530"/>
  <c r="G124" i="530"/>
  <c r="O123" i="530"/>
  <c r="M123" i="530"/>
  <c r="AA123" i="530" s="1"/>
  <c r="L123" i="530"/>
  <c r="J123" i="530"/>
  <c r="K123" i="530" s="1"/>
  <c r="I123" i="530"/>
  <c r="O118" i="530"/>
  <c r="M118" i="530"/>
  <c r="AB118" i="530" s="1"/>
  <c r="K118" i="530"/>
  <c r="G118" i="530"/>
  <c r="AB117" i="530"/>
  <c r="AA117" i="530"/>
  <c r="O117" i="530"/>
  <c r="M117" i="530"/>
  <c r="N117" i="530" s="1"/>
  <c r="K117" i="530"/>
  <c r="G117" i="530"/>
  <c r="AB116" i="530"/>
  <c r="AA116" i="530"/>
  <c r="P116" i="530"/>
  <c r="O116" i="530"/>
  <c r="N116" i="530"/>
  <c r="Q116" i="530" s="1"/>
  <c r="M116" i="530"/>
  <c r="K116" i="530"/>
  <c r="G116" i="530"/>
  <c r="O115" i="530"/>
  <c r="M115" i="530"/>
  <c r="AB115" i="530" s="1"/>
  <c r="K115" i="530"/>
  <c r="G115" i="530"/>
  <c r="O114" i="530"/>
  <c r="M114" i="530"/>
  <c r="N114" i="530" s="1"/>
  <c r="K114" i="530"/>
  <c r="G114" i="530"/>
  <c r="AB113" i="530"/>
  <c r="AA113" i="530"/>
  <c r="O113" i="530"/>
  <c r="M113" i="530"/>
  <c r="N113" i="530" s="1"/>
  <c r="K113" i="530"/>
  <c r="G113" i="530"/>
  <c r="AB112" i="530"/>
  <c r="AA112" i="530"/>
  <c r="P112" i="530"/>
  <c r="O112" i="530"/>
  <c r="N112" i="530"/>
  <c r="Q112" i="530" s="1"/>
  <c r="M112" i="530"/>
  <c r="K112" i="530"/>
  <c r="G112" i="530"/>
  <c r="O111" i="530"/>
  <c r="M111" i="530"/>
  <c r="AB111" i="530" s="1"/>
  <c r="K111" i="530"/>
  <c r="G111" i="530"/>
  <c r="O110" i="530"/>
  <c r="M110" i="530"/>
  <c r="N110" i="530" s="1"/>
  <c r="K110" i="530"/>
  <c r="G110" i="530"/>
  <c r="AB109" i="530"/>
  <c r="AA109" i="530"/>
  <c r="O109" i="530"/>
  <c r="M109" i="530"/>
  <c r="N109" i="530" s="1"/>
  <c r="K109" i="530"/>
  <c r="G109" i="530"/>
  <c r="AB108" i="530"/>
  <c r="AA108" i="530"/>
  <c r="P108" i="530"/>
  <c r="O108" i="530"/>
  <c r="N108" i="530"/>
  <c r="Q108" i="530" s="1"/>
  <c r="M108" i="530"/>
  <c r="K108" i="530"/>
  <c r="G108" i="530"/>
  <c r="AA107" i="530"/>
  <c r="Q107" i="530"/>
  <c r="O107" i="530"/>
  <c r="N107" i="530"/>
  <c r="P107" i="530" s="1"/>
  <c r="M107" i="530"/>
  <c r="AB107" i="530" s="1"/>
  <c r="K107" i="530"/>
  <c r="G107" i="530"/>
  <c r="O106" i="530"/>
  <c r="L106" i="530"/>
  <c r="K106" i="530"/>
  <c r="J106" i="530"/>
  <c r="I106" i="530"/>
  <c r="O92" i="530"/>
  <c r="M92" i="530"/>
  <c r="AA92" i="530" s="1"/>
  <c r="K92" i="530"/>
  <c r="G92" i="530"/>
  <c r="AB91" i="530"/>
  <c r="AA91" i="530"/>
  <c r="O91" i="530"/>
  <c r="N91" i="530"/>
  <c r="Q91" i="530" s="1"/>
  <c r="M91" i="530"/>
  <c r="K91" i="530"/>
  <c r="G91" i="530"/>
  <c r="AA90" i="530"/>
  <c r="O90" i="530"/>
  <c r="M90" i="530"/>
  <c r="N90" i="530" s="1"/>
  <c r="K90" i="530"/>
  <c r="G90" i="530"/>
  <c r="O89" i="530"/>
  <c r="L89" i="530"/>
  <c r="J89" i="530"/>
  <c r="K89" i="530" s="1"/>
  <c r="I89" i="530"/>
  <c r="AB75" i="530"/>
  <c r="AA75" i="530"/>
  <c r="Q75" i="530"/>
  <c r="O75" i="530"/>
  <c r="N75" i="530"/>
  <c r="P75" i="530" s="1"/>
  <c r="M75" i="530"/>
  <c r="K75" i="530"/>
  <c r="G75" i="530"/>
  <c r="AA74" i="530"/>
  <c r="O74" i="530"/>
  <c r="N74" i="530"/>
  <c r="Q74" i="530" s="1"/>
  <c r="M74" i="530"/>
  <c r="AB74" i="530" s="1"/>
  <c r="K74" i="530"/>
  <c r="G74" i="530"/>
  <c r="O73" i="530"/>
  <c r="M73" i="530"/>
  <c r="N73" i="530" s="1"/>
  <c r="K73" i="530"/>
  <c r="G73" i="530"/>
  <c r="L72" i="530"/>
  <c r="O72" i="530" s="1"/>
  <c r="J72" i="530"/>
  <c r="K72" i="530" s="1"/>
  <c r="I72" i="530"/>
  <c r="AB66" i="530"/>
  <c r="AA66" i="530"/>
  <c r="O66" i="530"/>
  <c r="M66" i="530"/>
  <c r="N66" i="530" s="1"/>
  <c r="K66" i="530"/>
  <c r="G66" i="530"/>
  <c r="AB65" i="530"/>
  <c r="AA65" i="530"/>
  <c r="O65" i="530"/>
  <c r="M65" i="530"/>
  <c r="N65" i="530" s="1"/>
  <c r="K65" i="530"/>
  <c r="G65" i="530"/>
  <c r="O64" i="530"/>
  <c r="M64" i="530"/>
  <c r="AA64" i="530" s="1"/>
  <c r="K64" i="530"/>
  <c r="G64" i="530"/>
  <c r="O63" i="530"/>
  <c r="M63" i="530"/>
  <c r="AB63" i="530" s="1"/>
  <c r="K63" i="530"/>
  <c r="G63" i="530"/>
  <c r="AB62" i="530"/>
  <c r="AA62" i="530"/>
  <c r="O62" i="530"/>
  <c r="M62" i="530"/>
  <c r="N62" i="530" s="1"/>
  <c r="K62" i="530"/>
  <c r="G62" i="530"/>
  <c r="AB61" i="530"/>
  <c r="AA61" i="530"/>
  <c r="O61" i="530"/>
  <c r="M61" i="530"/>
  <c r="N61" i="530" s="1"/>
  <c r="K61" i="530"/>
  <c r="G61" i="530"/>
  <c r="O60" i="530"/>
  <c r="M60" i="530"/>
  <c r="AA60" i="530" s="1"/>
  <c r="K60" i="530"/>
  <c r="G60" i="530"/>
  <c r="O59" i="530"/>
  <c r="M59" i="530"/>
  <c r="N59" i="530" s="1"/>
  <c r="K59" i="530"/>
  <c r="G59" i="530"/>
  <c r="AB58" i="530"/>
  <c r="AA58" i="530"/>
  <c r="O58" i="530"/>
  <c r="M58" i="530"/>
  <c r="N58" i="530" s="1"/>
  <c r="K58" i="530"/>
  <c r="G58" i="530"/>
  <c r="AB57" i="530"/>
  <c r="AA57" i="530"/>
  <c r="O57" i="530"/>
  <c r="M57" i="530"/>
  <c r="N57" i="530" s="1"/>
  <c r="K57" i="530"/>
  <c r="G57" i="530"/>
  <c r="AB56" i="530"/>
  <c r="AA56" i="530"/>
  <c r="Q56" i="530"/>
  <c r="O56" i="530"/>
  <c r="N56" i="530"/>
  <c r="P56" i="530" s="1"/>
  <c r="M56" i="530"/>
  <c r="M72" i="530" s="1"/>
  <c r="K56" i="530"/>
  <c r="G56" i="530"/>
  <c r="O55" i="530"/>
  <c r="L55" i="530"/>
  <c r="K55" i="530"/>
  <c r="J55" i="530"/>
  <c r="I55" i="530"/>
  <c r="O47" i="530"/>
  <c r="M47" i="530"/>
  <c r="AA47" i="530" s="1"/>
  <c r="K47" i="530"/>
  <c r="G47" i="530"/>
  <c r="AB46" i="530"/>
  <c r="O46" i="530"/>
  <c r="N46" i="530"/>
  <c r="Q46" i="530" s="1"/>
  <c r="M46" i="530"/>
  <c r="AA46" i="530" s="1"/>
  <c r="K46" i="530"/>
  <c r="G46" i="530"/>
  <c r="AB45" i="530"/>
  <c r="AA45" i="530"/>
  <c r="Q45" i="530"/>
  <c r="P45" i="530"/>
  <c r="O45" i="530"/>
  <c r="N45" i="530"/>
  <c r="M45" i="530"/>
  <c r="K45" i="530"/>
  <c r="G45" i="530"/>
  <c r="O44" i="530"/>
  <c r="M44" i="530"/>
  <c r="AB44" i="530" s="1"/>
  <c r="K44" i="530"/>
  <c r="G44" i="530"/>
  <c r="O43" i="530"/>
  <c r="M43" i="530"/>
  <c r="AA43" i="530" s="1"/>
  <c r="K43" i="530"/>
  <c r="G43" i="530"/>
  <c r="AB42" i="530"/>
  <c r="O42" i="530"/>
  <c r="N42" i="530"/>
  <c r="Q42" i="530" s="1"/>
  <c r="M42" i="530"/>
  <c r="AA42" i="530" s="1"/>
  <c r="K42" i="530"/>
  <c r="G42" i="530"/>
  <c r="AB41" i="530"/>
  <c r="AA41" i="530"/>
  <c r="Q41" i="530"/>
  <c r="P41" i="530"/>
  <c r="O41" i="530"/>
  <c r="N41" i="530"/>
  <c r="M41" i="530"/>
  <c r="K41" i="530"/>
  <c r="G41" i="530"/>
  <c r="O40" i="530"/>
  <c r="M40" i="530"/>
  <c r="AA40" i="530" s="1"/>
  <c r="K40" i="530"/>
  <c r="G40" i="530"/>
  <c r="O39" i="530"/>
  <c r="M39" i="530"/>
  <c r="AB39" i="530" s="1"/>
  <c r="K39" i="530"/>
  <c r="G39" i="530"/>
  <c r="L38" i="530"/>
  <c r="O38" i="530" s="1"/>
  <c r="J38" i="530"/>
  <c r="K38" i="530" s="1"/>
  <c r="I38" i="530"/>
  <c r="O22" i="530"/>
  <c r="M22" i="530"/>
  <c r="N22" i="530" s="1"/>
  <c r="K22" i="530"/>
  <c r="G22" i="530"/>
  <c r="L21" i="530"/>
  <c r="O21" i="530" s="1"/>
  <c r="J21" i="530"/>
  <c r="K21" i="530" s="1"/>
  <c r="I21" i="530"/>
  <c r="AB8" i="530"/>
  <c r="AA8" i="530"/>
  <c r="O8" i="530"/>
  <c r="M8" i="530"/>
  <c r="N8" i="530" s="1"/>
  <c r="K8" i="530"/>
  <c r="G8" i="530"/>
  <c r="AB7" i="530"/>
  <c r="AA7" i="530"/>
  <c r="O7" i="530"/>
  <c r="M7" i="530"/>
  <c r="N7" i="530" s="1"/>
  <c r="K7" i="530"/>
  <c r="G7" i="530"/>
  <c r="O6" i="530"/>
  <c r="M6" i="530"/>
  <c r="AA6" i="530" s="1"/>
  <c r="K6" i="530"/>
  <c r="G6" i="530"/>
  <c r="O5" i="530"/>
  <c r="N5" i="530"/>
  <c r="Q5" i="530" s="1"/>
  <c r="M5" i="530"/>
  <c r="AA5" i="530" s="1"/>
  <c r="K5" i="530"/>
  <c r="G5" i="530"/>
  <c r="F1" i="530" s="1"/>
  <c r="H2" i="530"/>
  <c r="D1" i="530"/>
  <c r="X34" i="529"/>
  <c r="W34" i="529"/>
  <c r="V34" i="529"/>
  <c r="M8" i="529" s="1"/>
  <c r="P34" i="529"/>
  <c r="O34" i="529"/>
  <c r="N34" i="529"/>
  <c r="M34" i="529"/>
  <c r="G34" i="529"/>
  <c r="O16" i="529"/>
  <c r="M16" i="529"/>
  <c r="J16" i="529"/>
  <c r="I16" i="529"/>
  <c r="H16" i="529"/>
  <c r="G16" i="529"/>
  <c r="F16" i="529"/>
  <c r="E16" i="529"/>
  <c r="E8" i="529" s="1"/>
  <c r="K8" i="529"/>
  <c r="I8" i="529"/>
  <c r="F8" i="529"/>
  <c r="M7" i="529"/>
  <c r="K7" i="529"/>
  <c r="I7" i="529"/>
  <c r="G7" i="529"/>
  <c r="F7" i="529"/>
  <c r="E7" i="529"/>
  <c r="M6" i="529"/>
  <c r="K6" i="529"/>
  <c r="I6" i="529"/>
  <c r="G6" i="529"/>
  <c r="F6" i="529"/>
  <c r="E6" i="529"/>
  <c r="F3" i="529"/>
  <c r="AD140" i="528"/>
  <c r="Z140" i="528"/>
  <c r="Y140" i="528"/>
  <c r="O140" i="528"/>
  <c r="L140" i="528"/>
  <c r="K140" i="528"/>
  <c r="J140" i="528"/>
  <c r="I140" i="528"/>
  <c r="P126" i="528"/>
  <c r="O126" i="528"/>
  <c r="N126" i="528"/>
  <c r="M126" i="528"/>
  <c r="AF126" i="528" s="1"/>
  <c r="K126" i="528"/>
  <c r="G126" i="528"/>
  <c r="O125" i="528"/>
  <c r="M125" i="528"/>
  <c r="K125" i="528"/>
  <c r="G125" i="528"/>
  <c r="AF124" i="528"/>
  <c r="O124" i="528"/>
  <c r="M124" i="528"/>
  <c r="N124" i="528" s="1"/>
  <c r="K124" i="528"/>
  <c r="G124" i="528"/>
  <c r="AD123" i="528"/>
  <c r="Z123" i="528"/>
  <c r="Y123" i="528"/>
  <c r="M123" i="528"/>
  <c r="L123" i="528"/>
  <c r="J123" i="528"/>
  <c r="I123" i="528"/>
  <c r="K123" i="528" s="1"/>
  <c r="M109" i="528"/>
  <c r="AE109" i="528" s="1"/>
  <c r="O109" i="528"/>
  <c r="K109" i="528"/>
  <c r="G109" i="528"/>
  <c r="AF108" i="528"/>
  <c r="AE108" i="528"/>
  <c r="M108" i="528"/>
  <c r="N108" i="528" s="1"/>
  <c r="O108" i="528"/>
  <c r="K108" i="528"/>
  <c r="G108" i="528"/>
  <c r="AF107" i="528"/>
  <c r="AE107" i="528"/>
  <c r="O107" i="528"/>
  <c r="M107" i="528"/>
  <c r="N107" i="528" s="1"/>
  <c r="K107" i="528"/>
  <c r="G107" i="528"/>
  <c r="AF106" i="528"/>
  <c r="AE106" i="528"/>
  <c r="AD106" i="528"/>
  <c r="Z106" i="528"/>
  <c r="Y106" i="528"/>
  <c r="M106" i="528"/>
  <c r="N106" i="528" s="1"/>
  <c r="L106" i="528"/>
  <c r="J106" i="528"/>
  <c r="K106" i="528" s="1"/>
  <c r="I106" i="528"/>
  <c r="AF91" i="528"/>
  <c r="AE91" i="528"/>
  <c r="O91" i="528"/>
  <c r="M91" i="528"/>
  <c r="N91" i="528" s="1"/>
  <c r="K91" i="528"/>
  <c r="G91" i="528"/>
  <c r="AG90" i="528"/>
  <c r="AF90" i="528"/>
  <c r="AE90" i="528"/>
  <c r="Q90" i="528"/>
  <c r="O90" i="528"/>
  <c r="N90" i="528"/>
  <c r="M90" i="528"/>
  <c r="K90" i="528"/>
  <c r="P90" i="528" s="1"/>
  <c r="G90" i="528"/>
  <c r="AD89" i="528"/>
  <c r="Z89" i="528"/>
  <c r="Y89" i="528"/>
  <c r="L89" i="528"/>
  <c r="J89" i="528"/>
  <c r="I89" i="528"/>
  <c r="AF76" i="528"/>
  <c r="AE76" i="528"/>
  <c r="Q76" i="528"/>
  <c r="O76" i="528"/>
  <c r="N76" i="528"/>
  <c r="M76" i="528"/>
  <c r="K76" i="528"/>
  <c r="P76" i="528" s="1"/>
  <c r="G76" i="528"/>
  <c r="AF75" i="528"/>
  <c r="AE75" i="528"/>
  <c r="O75" i="528"/>
  <c r="N75" i="528"/>
  <c r="Q75" i="528" s="1"/>
  <c r="M75" i="528"/>
  <c r="K75" i="528"/>
  <c r="G75" i="528"/>
  <c r="O74" i="528"/>
  <c r="M74" i="528"/>
  <c r="K74" i="528"/>
  <c r="G74" i="528"/>
  <c r="O73" i="528"/>
  <c r="M73" i="528"/>
  <c r="K73" i="528"/>
  <c r="G73" i="528"/>
  <c r="AD72" i="528"/>
  <c r="Z72" i="528"/>
  <c r="Y72" i="528"/>
  <c r="O72" i="528"/>
  <c r="L72" i="528"/>
  <c r="K72" i="528"/>
  <c r="J72" i="528"/>
  <c r="I72" i="528"/>
  <c r="O61" i="528"/>
  <c r="N61" i="528"/>
  <c r="M61" i="528"/>
  <c r="K61" i="528"/>
  <c r="G61" i="528"/>
  <c r="AF60" i="528"/>
  <c r="O60" i="528"/>
  <c r="M60" i="528"/>
  <c r="N60" i="528" s="1"/>
  <c r="K60" i="528"/>
  <c r="G60" i="528"/>
  <c r="AF59" i="528"/>
  <c r="AE59" i="528"/>
  <c r="Q59" i="528"/>
  <c r="P59" i="528"/>
  <c r="O59" i="528"/>
  <c r="N59" i="528"/>
  <c r="M59" i="528"/>
  <c r="K59" i="528"/>
  <c r="G59" i="528"/>
  <c r="O58" i="528"/>
  <c r="M58" i="528"/>
  <c r="K58" i="528"/>
  <c r="G58" i="528"/>
  <c r="O57" i="528"/>
  <c r="N57" i="528"/>
  <c r="M57" i="528"/>
  <c r="K57" i="528"/>
  <c r="G57" i="528"/>
  <c r="O56" i="528"/>
  <c r="M56" i="528"/>
  <c r="K56" i="528"/>
  <c r="G56" i="528"/>
  <c r="AD55" i="528"/>
  <c r="Z55" i="528"/>
  <c r="Y55" i="528"/>
  <c r="L55" i="528"/>
  <c r="O55" i="528" s="1"/>
  <c r="J55" i="528"/>
  <c r="K55" i="528" s="1"/>
  <c r="I55" i="528"/>
  <c r="O43" i="528"/>
  <c r="N43" i="528"/>
  <c r="M43" i="528"/>
  <c r="K43" i="528"/>
  <c r="G43" i="528"/>
  <c r="AF42" i="528"/>
  <c r="AE42" i="528"/>
  <c r="O42" i="528"/>
  <c r="M42" i="528"/>
  <c r="N42" i="528" s="1"/>
  <c r="K42" i="528"/>
  <c r="G42" i="528"/>
  <c r="AF41" i="528"/>
  <c r="AE41" i="528"/>
  <c r="Q41" i="528"/>
  <c r="P41" i="528"/>
  <c r="O41" i="528"/>
  <c r="N41" i="528"/>
  <c r="M41" i="528"/>
  <c r="K41" i="528"/>
  <c r="G41" i="528"/>
  <c r="O40" i="528"/>
  <c r="N40" i="528"/>
  <c r="M40" i="528"/>
  <c r="AF40" i="528" s="1"/>
  <c r="K40" i="528"/>
  <c r="G40" i="528"/>
  <c r="O39" i="528"/>
  <c r="N39" i="528"/>
  <c r="M39" i="528"/>
  <c r="K39" i="528"/>
  <c r="G39" i="528"/>
  <c r="AD38" i="528"/>
  <c r="Z38" i="528"/>
  <c r="Y38" i="528"/>
  <c r="L38" i="528"/>
  <c r="H1" i="528" s="1"/>
  <c r="K38" i="528"/>
  <c r="J38" i="528"/>
  <c r="I38" i="528"/>
  <c r="O26" i="528"/>
  <c r="M26" i="528"/>
  <c r="K26" i="528"/>
  <c r="G26" i="528"/>
  <c r="O25" i="528"/>
  <c r="M25" i="528"/>
  <c r="K25" i="528"/>
  <c r="G25" i="528"/>
  <c r="AF24" i="528"/>
  <c r="AE24" i="528"/>
  <c r="Q24" i="528"/>
  <c r="O24" i="528"/>
  <c r="N24" i="528"/>
  <c r="M24" i="528"/>
  <c r="K24" i="528"/>
  <c r="P24" i="528" s="1"/>
  <c r="G24" i="528"/>
  <c r="AF23" i="528"/>
  <c r="AE23" i="528"/>
  <c r="Q23" i="528"/>
  <c r="P23" i="528"/>
  <c r="O23" i="528"/>
  <c r="N23" i="528"/>
  <c r="M23" i="528"/>
  <c r="K23" i="528"/>
  <c r="G23" i="528"/>
  <c r="O22" i="528"/>
  <c r="M22" i="528"/>
  <c r="K22" i="528"/>
  <c r="G22" i="528"/>
  <c r="AD21" i="528"/>
  <c r="Z21" i="528"/>
  <c r="Y21" i="528"/>
  <c r="Y2" i="528" s="1"/>
  <c r="O21" i="528"/>
  <c r="L21" i="528"/>
  <c r="J21" i="528"/>
  <c r="I21" i="528"/>
  <c r="K21" i="528" s="1"/>
  <c r="AE7" i="528"/>
  <c r="O7" i="528"/>
  <c r="M7" i="528"/>
  <c r="AF7" i="528" s="1"/>
  <c r="K7" i="528"/>
  <c r="G7" i="528"/>
  <c r="O6" i="528"/>
  <c r="M6" i="528"/>
  <c r="K6" i="528"/>
  <c r="G6" i="528"/>
  <c r="O5" i="528"/>
  <c r="M5" i="528"/>
  <c r="K5" i="528"/>
  <c r="G5" i="528"/>
  <c r="AD2" i="528"/>
  <c r="R6" i="526" s="1"/>
  <c r="H2" i="528"/>
  <c r="F1" i="528"/>
  <c r="F2" i="528" s="1"/>
  <c r="D1" i="528"/>
  <c r="L140" i="527"/>
  <c r="J140" i="527"/>
  <c r="I140" i="527"/>
  <c r="O140" i="527" s="1"/>
  <c r="AB135" i="527"/>
  <c r="AA135" i="527"/>
  <c r="Q135" i="527"/>
  <c r="P135" i="527"/>
  <c r="O135" i="527"/>
  <c r="N135" i="527"/>
  <c r="M135" i="527"/>
  <c r="K135" i="527"/>
  <c r="G135" i="527"/>
  <c r="O134" i="527"/>
  <c r="N134" i="527"/>
  <c r="Q134" i="527" s="1"/>
  <c r="M134" i="527"/>
  <c r="K134" i="527"/>
  <c r="G134" i="527"/>
  <c r="O133" i="527"/>
  <c r="N133" i="527"/>
  <c r="M133" i="527"/>
  <c r="K133" i="527"/>
  <c r="G133" i="527"/>
  <c r="AB132" i="527"/>
  <c r="AA132" i="527"/>
  <c r="O132" i="527"/>
  <c r="M132" i="527"/>
  <c r="N132" i="527" s="1"/>
  <c r="K132" i="527"/>
  <c r="G132" i="527"/>
  <c r="AB131" i="527"/>
  <c r="AA131" i="527"/>
  <c r="Q131" i="527"/>
  <c r="P131" i="527"/>
  <c r="O131" i="527"/>
  <c r="N131" i="527"/>
  <c r="M131" i="527"/>
  <c r="K131" i="527"/>
  <c r="G131" i="527"/>
  <c r="Q130" i="527"/>
  <c r="O130" i="527"/>
  <c r="N130" i="527"/>
  <c r="P130" i="527" s="1"/>
  <c r="M130" i="527"/>
  <c r="K130" i="527"/>
  <c r="G130" i="527"/>
  <c r="O129" i="527"/>
  <c r="M129" i="527"/>
  <c r="K129" i="527"/>
  <c r="G129" i="527"/>
  <c r="AB128" i="527"/>
  <c r="AA128" i="527"/>
  <c r="O128" i="527"/>
  <c r="M128" i="527"/>
  <c r="N128" i="527" s="1"/>
  <c r="K128" i="527"/>
  <c r="G128" i="527"/>
  <c r="AB127" i="527"/>
  <c r="AA127" i="527"/>
  <c r="Q127" i="527"/>
  <c r="P127" i="527"/>
  <c r="O127" i="527"/>
  <c r="N127" i="527"/>
  <c r="M127" i="527"/>
  <c r="K127" i="527"/>
  <c r="G127" i="527"/>
  <c r="O126" i="527"/>
  <c r="M126" i="527"/>
  <c r="N126" i="527" s="1"/>
  <c r="K126" i="527"/>
  <c r="G126" i="527"/>
  <c r="O125" i="527"/>
  <c r="M125" i="527"/>
  <c r="K125" i="527"/>
  <c r="G125" i="527"/>
  <c r="AB124" i="527"/>
  <c r="O124" i="527"/>
  <c r="M124" i="527"/>
  <c r="K124" i="527"/>
  <c r="G124" i="527"/>
  <c r="L123" i="527"/>
  <c r="O123" i="527" s="1"/>
  <c r="J123" i="527"/>
  <c r="K123" i="527" s="1"/>
  <c r="I123" i="527"/>
  <c r="AB118" i="527"/>
  <c r="AA118" i="527"/>
  <c r="Q118" i="527"/>
  <c r="P118" i="527"/>
  <c r="O118" i="527"/>
  <c r="N118" i="527"/>
  <c r="M118" i="527"/>
  <c r="K118" i="527"/>
  <c r="G118" i="527"/>
  <c r="AA117" i="527"/>
  <c r="O117" i="527"/>
  <c r="N117" i="527"/>
  <c r="Q117" i="527" s="1"/>
  <c r="M117" i="527"/>
  <c r="AB117" i="527" s="1"/>
  <c r="K117" i="527"/>
  <c r="G117" i="527"/>
  <c r="O116" i="527"/>
  <c r="M116" i="527"/>
  <c r="K116" i="527"/>
  <c r="G116" i="527"/>
  <c r="AB115" i="527"/>
  <c r="O115" i="527"/>
  <c r="M115" i="527"/>
  <c r="N115" i="527" s="1"/>
  <c r="K115" i="527"/>
  <c r="G115" i="527"/>
  <c r="AB114" i="527"/>
  <c r="AA114" i="527"/>
  <c r="Q114" i="527"/>
  <c r="P114" i="527"/>
  <c r="O114" i="527"/>
  <c r="N114" i="527"/>
  <c r="M114" i="527"/>
  <c r="K114" i="527"/>
  <c r="G114" i="527"/>
  <c r="AA113" i="527"/>
  <c r="O113" i="527"/>
  <c r="N113" i="527"/>
  <c r="Q113" i="527" s="1"/>
  <c r="M113" i="527"/>
  <c r="AB113" i="527" s="1"/>
  <c r="K113" i="527"/>
  <c r="G113" i="527"/>
  <c r="O112" i="527"/>
  <c r="N112" i="527"/>
  <c r="M112" i="527"/>
  <c r="K112" i="527"/>
  <c r="G112" i="527"/>
  <c r="AB111" i="527"/>
  <c r="O111" i="527"/>
  <c r="M111" i="527"/>
  <c r="N111" i="527" s="1"/>
  <c r="K111" i="527"/>
  <c r="G111" i="527"/>
  <c r="AB110" i="527"/>
  <c r="AA110" i="527"/>
  <c r="Q110" i="527"/>
  <c r="P110" i="527"/>
  <c r="O110" i="527"/>
  <c r="N110" i="527"/>
  <c r="M110" i="527"/>
  <c r="K110" i="527"/>
  <c r="G110" i="527"/>
  <c r="O109" i="527"/>
  <c r="M109" i="527"/>
  <c r="AB109" i="527" s="1"/>
  <c r="K109" i="527"/>
  <c r="G109" i="527"/>
  <c r="O108" i="527"/>
  <c r="N108" i="527"/>
  <c r="M108" i="527"/>
  <c r="K108" i="527"/>
  <c r="G108" i="527"/>
  <c r="O107" i="527"/>
  <c r="M107" i="527"/>
  <c r="K107" i="527"/>
  <c r="G107" i="527"/>
  <c r="L106" i="527"/>
  <c r="O106" i="527" s="1"/>
  <c r="K106" i="527"/>
  <c r="J106" i="527"/>
  <c r="I106" i="527"/>
  <c r="AB92" i="527"/>
  <c r="AA92" i="527"/>
  <c r="Q92" i="527"/>
  <c r="P92" i="527"/>
  <c r="O92" i="527"/>
  <c r="N92" i="527"/>
  <c r="M92" i="527"/>
  <c r="K92" i="527"/>
  <c r="G92" i="527"/>
  <c r="AB91" i="527"/>
  <c r="AA91" i="527"/>
  <c r="Q91" i="527"/>
  <c r="P91" i="527"/>
  <c r="O91" i="527"/>
  <c r="N91" i="527"/>
  <c r="M91" i="527"/>
  <c r="K91" i="527"/>
  <c r="G91" i="527"/>
  <c r="Q90" i="527"/>
  <c r="P90" i="527"/>
  <c r="O90" i="527"/>
  <c r="N90" i="527"/>
  <c r="M90" i="527"/>
  <c r="K90" i="527"/>
  <c r="G90" i="527"/>
  <c r="M89" i="527"/>
  <c r="L89" i="527"/>
  <c r="O89" i="527" s="1"/>
  <c r="K89" i="527"/>
  <c r="J89" i="527"/>
  <c r="I89" i="527"/>
  <c r="O75" i="527"/>
  <c r="N75" i="527"/>
  <c r="M75" i="527"/>
  <c r="K75" i="527"/>
  <c r="G75" i="527"/>
  <c r="AB74" i="527"/>
  <c r="AA74" i="527"/>
  <c r="O74" i="527"/>
  <c r="M74" i="527"/>
  <c r="N74" i="527" s="1"/>
  <c r="K74" i="527"/>
  <c r="G74" i="527"/>
  <c r="AB73" i="527"/>
  <c r="AA73" i="527"/>
  <c r="Q73" i="527"/>
  <c r="P73" i="527"/>
  <c r="O73" i="527"/>
  <c r="N73" i="527"/>
  <c r="M73" i="527"/>
  <c r="K73" i="527"/>
  <c r="G73" i="527"/>
  <c r="O72" i="527"/>
  <c r="L72" i="527"/>
  <c r="J72" i="527"/>
  <c r="I72" i="527"/>
  <c r="K72" i="527" s="1"/>
  <c r="Q66" i="527"/>
  <c r="O66" i="527"/>
  <c r="N66" i="527"/>
  <c r="P66" i="527" s="1"/>
  <c r="M66" i="527"/>
  <c r="AB66" i="527" s="1"/>
  <c r="K66" i="527"/>
  <c r="G66" i="527"/>
  <c r="O65" i="527"/>
  <c r="M65" i="527"/>
  <c r="K65" i="527"/>
  <c r="G65" i="527"/>
  <c r="AB64" i="527"/>
  <c r="O64" i="527"/>
  <c r="M64" i="527"/>
  <c r="N64" i="527" s="1"/>
  <c r="K64" i="527"/>
  <c r="G64" i="527"/>
  <c r="AB63" i="527"/>
  <c r="AA63" i="527"/>
  <c r="Q63" i="527"/>
  <c r="P63" i="527"/>
  <c r="O63" i="527"/>
  <c r="N63" i="527"/>
  <c r="M63" i="527"/>
  <c r="K63" i="527"/>
  <c r="G63" i="527"/>
  <c r="O62" i="527"/>
  <c r="M62" i="527"/>
  <c r="AB62" i="527" s="1"/>
  <c r="K62" i="527"/>
  <c r="G62" i="527"/>
  <c r="O61" i="527"/>
  <c r="M61" i="527"/>
  <c r="K61" i="527"/>
  <c r="G61" i="527"/>
  <c r="AB60" i="527"/>
  <c r="O60" i="527"/>
  <c r="M60" i="527"/>
  <c r="N60" i="527" s="1"/>
  <c r="K60" i="527"/>
  <c r="G60" i="527"/>
  <c r="AB59" i="527"/>
  <c r="AA59" i="527"/>
  <c r="Q59" i="527"/>
  <c r="P59" i="527"/>
  <c r="O59" i="527"/>
  <c r="N59" i="527"/>
  <c r="M59" i="527"/>
  <c r="K59" i="527"/>
  <c r="G59" i="527"/>
  <c r="AA58" i="527"/>
  <c r="O58" i="527"/>
  <c r="M58" i="527"/>
  <c r="AB58" i="527" s="1"/>
  <c r="K58" i="527"/>
  <c r="G58" i="527"/>
  <c r="O57" i="527"/>
  <c r="M57" i="527"/>
  <c r="K57" i="527"/>
  <c r="G57" i="527"/>
  <c r="O56" i="527"/>
  <c r="N56" i="527"/>
  <c r="M56" i="527"/>
  <c r="K56" i="527"/>
  <c r="G56" i="527"/>
  <c r="L55" i="527"/>
  <c r="O55" i="527" s="1"/>
  <c r="K55" i="527"/>
  <c r="J55" i="527"/>
  <c r="I55" i="527"/>
  <c r="AB47" i="527"/>
  <c r="AA47" i="527"/>
  <c r="Q47" i="527"/>
  <c r="P47" i="527"/>
  <c r="O47" i="527"/>
  <c r="N47" i="527"/>
  <c r="M47" i="527"/>
  <c r="K47" i="527"/>
  <c r="G47" i="527"/>
  <c r="AB46" i="527"/>
  <c r="AA46" i="527"/>
  <c r="Q46" i="527"/>
  <c r="P46" i="527"/>
  <c r="O46" i="527"/>
  <c r="N46" i="527"/>
  <c r="M46" i="527"/>
  <c r="K46" i="527"/>
  <c r="G46" i="527"/>
  <c r="O45" i="527"/>
  <c r="M45" i="527"/>
  <c r="K45" i="527"/>
  <c r="G45" i="527"/>
  <c r="O44" i="527"/>
  <c r="M44" i="527"/>
  <c r="K44" i="527"/>
  <c r="G44" i="527"/>
  <c r="AB43" i="527"/>
  <c r="AA43" i="527"/>
  <c r="Q43" i="527"/>
  <c r="P43" i="527"/>
  <c r="O43" i="527"/>
  <c r="N43" i="527"/>
  <c r="M43" i="527"/>
  <c r="K43" i="527"/>
  <c r="G43" i="527"/>
  <c r="AB42" i="527"/>
  <c r="AA42" i="527"/>
  <c r="O42" i="527"/>
  <c r="N42" i="527"/>
  <c r="Q42" i="527" s="1"/>
  <c r="M42" i="527"/>
  <c r="K42" i="527"/>
  <c r="G42" i="527"/>
  <c r="O41" i="527"/>
  <c r="M41" i="527"/>
  <c r="N41" i="527" s="1"/>
  <c r="K41" i="527"/>
  <c r="G41" i="527"/>
  <c r="O40" i="527"/>
  <c r="M40" i="527"/>
  <c r="K40" i="527"/>
  <c r="G40" i="527"/>
  <c r="AB39" i="527"/>
  <c r="AA39" i="527"/>
  <c r="O39" i="527"/>
  <c r="M39" i="527"/>
  <c r="N39" i="527" s="1"/>
  <c r="K39" i="527"/>
  <c r="G39" i="527"/>
  <c r="AB38" i="527"/>
  <c r="AA38" i="527"/>
  <c r="M38" i="527"/>
  <c r="N38" i="527" s="1"/>
  <c r="Q38" i="527" s="1"/>
  <c r="R22" i="527" s="1"/>
  <c r="L38" i="527"/>
  <c r="J38" i="527"/>
  <c r="K38" i="527" s="1"/>
  <c r="P38" i="527" s="1"/>
  <c r="I38" i="527"/>
  <c r="O38" i="527" s="1"/>
  <c r="AC22" i="527"/>
  <c r="AB22" i="527"/>
  <c r="AA22" i="527"/>
  <c r="Q22" i="527"/>
  <c r="P22" i="527"/>
  <c r="O22" i="527"/>
  <c r="N22" i="527"/>
  <c r="M22" i="527"/>
  <c r="K22" i="527"/>
  <c r="G22" i="527"/>
  <c r="O21" i="527"/>
  <c r="L21" i="527"/>
  <c r="J21" i="527"/>
  <c r="I21" i="527"/>
  <c r="K21" i="527" s="1"/>
  <c r="AA8" i="527"/>
  <c r="Q8" i="527"/>
  <c r="P8" i="527"/>
  <c r="O8" i="527"/>
  <c r="N8" i="527"/>
  <c r="M8" i="527"/>
  <c r="AB8" i="527" s="1"/>
  <c r="K8" i="527"/>
  <c r="G8" i="527"/>
  <c r="O7" i="527"/>
  <c r="M7" i="527"/>
  <c r="K7" i="527"/>
  <c r="G7" i="527"/>
  <c r="AB6" i="527"/>
  <c r="O6" i="527"/>
  <c r="M6" i="527"/>
  <c r="N6" i="527" s="1"/>
  <c r="K6" i="527"/>
  <c r="G6" i="527"/>
  <c r="AB5" i="527"/>
  <c r="AA5" i="527"/>
  <c r="O5" i="527"/>
  <c r="M5" i="527"/>
  <c r="N5" i="527" s="1"/>
  <c r="K5" i="527"/>
  <c r="G5" i="527"/>
  <c r="H2" i="527"/>
  <c r="F1" i="527"/>
  <c r="I3" i="526" s="1"/>
  <c r="D1" i="527"/>
  <c r="X34" i="526"/>
  <c r="W34" i="526"/>
  <c r="V34" i="526"/>
  <c r="P34" i="526"/>
  <c r="O34" i="526"/>
  <c r="N34" i="526"/>
  <c r="M34" i="526"/>
  <c r="G34" i="526"/>
  <c r="K8" i="526" s="1"/>
  <c r="O16" i="526"/>
  <c r="M16" i="526"/>
  <c r="J16" i="526"/>
  <c r="G8" i="526" s="1"/>
  <c r="I16" i="526"/>
  <c r="H16" i="526"/>
  <c r="G16" i="526"/>
  <c r="F16" i="526"/>
  <c r="E16" i="526"/>
  <c r="M8" i="526"/>
  <c r="I8" i="526"/>
  <c r="F8" i="526"/>
  <c r="M7" i="526"/>
  <c r="K7" i="526"/>
  <c r="I7" i="526"/>
  <c r="G7" i="526"/>
  <c r="F7" i="526"/>
  <c r="E7" i="526"/>
  <c r="Q6" i="526"/>
  <c r="O6" i="526"/>
  <c r="M6" i="526"/>
  <c r="K6" i="526"/>
  <c r="I6" i="526"/>
  <c r="G6" i="526"/>
  <c r="F6" i="526"/>
  <c r="E6" i="526"/>
  <c r="Q125" i="563" l="1"/>
  <c r="P125" i="563"/>
  <c r="P28" i="564"/>
  <c r="Q28" i="564"/>
  <c r="Q43" i="564"/>
  <c r="P43" i="564"/>
  <c r="AF21" i="564"/>
  <c r="AG5" i="564" s="1"/>
  <c r="N21" i="564"/>
  <c r="AE21" i="564"/>
  <c r="N55" i="564"/>
  <c r="AF55" i="564"/>
  <c r="AG39" i="564" s="1"/>
  <c r="AE55" i="564"/>
  <c r="Q133" i="563"/>
  <c r="P133" i="563"/>
  <c r="P24" i="564"/>
  <c r="Q24" i="564"/>
  <c r="N89" i="564"/>
  <c r="AF89" i="564"/>
  <c r="AG73" i="564" s="1"/>
  <c r="AE89" i="564"/>
  <c r="P46" i="563"/>
  <c r="Q46" i="563"/>
  <c r="N106" i="563"/>
  <c r="AB106" i="563"/>
  <c r="AC90" i="563" s="1"/>
  <c r="AA106" i="563"/>
  <c r="Q128" i="563"/>
  <c r="P128" i="563"/>
  <c r="N38" i="564"/>
  <c r="AF38" i="564"/>
  <c r="AG22" i="564" s="1"/>
  <c r="AE38" i="564"/>
  <c r="Q107" i="564"/>
  <c r="P107" i="564"/>
  <c r="Q124" i="564"/>
  <c r="P124" i="564"/>
  <c r="Q44" i="564"/>
  <c r="P44" i="564"/>
  <c r="Q91" i="564"/>
  <c r="P91" i="564"/>
  <c r="AB72" i="563"/>
  <c r="AC56" i="563" s="1"/>
  <c r="N72" i="563"/>
  <c r="AA72" i="563"/>
  <c r="P42" i="563"/>
  <c r="Q42" i="563"/>
  <c r="Q74" i="563"/>
  <c r="P74" i="563"/>
  <c r="Q129" i="563"/>
  <c r="P129" i="563"/>
  <c r="Q40" i="564"/>
  <c r="P40" i="564"/>
  <c r="AF72" i="564"/>
  <c r="AG56" i="564" s="1"/>
  <c r="AE72" i="564"/>
  <c r="N72" i="564"/>
  <c r="F2" i="563"/>
  <c r="I3" i="562"/>
  <c r="AB123" i="563"/>
  <c r="AC107" i="563" s="1"/>
  <c r="AA123" i="563"/>
  <c r="N123" i="563"/>
  <c r="Q47" i="564"/>
  <c r="P47" i="564"/>
  <c r="Q132" i="563"/>
  <c r="P132" i="563"/>
  <c r="AA89" i="563"/>
  <c r="AB89" i="563"/>
  <c r="AC73" i="563" s="1"/>
  <c r="N89" i="563"/>
  <c r="N7" i="563"/>
  <c r="AA42" i="563"/>
  <c r="AA46" i="563"/>
  <c r="N57" i="563"/>
  <c r="N61" i="563"/>
  <c r="N65" i="563"/>
  <c r="AB74" i="563"/>
  <c r="AA107" i="563"/>
  <c r="N110" i="563"/>
  <c r="N114" i="563"/>
  <c r="N118" i="563"/>
  <c r="AB133" i="563"/>
  <c r="N140" i="563"/>
  <c r="N8" i="564"/>
  <c r="N22" i="564"/>
  <c r="N60" i="564"/>
  <c r="N64" i="564"/>
  <c r="N73" i="564"/>
  <c r="K8" i="562"/>
  <c r="P41" i="563"/>
  <c r="AB42" i="563"/>
  <c r="P45" i="563"/>
  <c r="AB46" i="563"/>
  <c r="AA58" i="563"/>
  <c r="AA62" i="563"/>
  <c r="P92" i="563"/>
  <c r="AB107" i="563"/>
  <c r="AA111" i="563"/>
  <c r="AA115" i="563"/>
  <c r="N127" i="563"/>
  <c r="N131" i="563"/>
  <c r="N135" i="563"/>
  <c r="AF5" i="564"/>
  <c r="P23" i="564"/>
  <c r="AF24" i="564"/>
  <c r="P27" i="564"/>
  <c r="AF28" i="564"/>
  <c r="AE39" i="564"/>
  <c r="N42" i="564"/>
  <c r="N46" i="564"/>
  <c r="AE57" i="564"/>
  <c r="AE61" i="564"/>
  <c r="P74" i="564"/>
  <c r="P90" i="564"/>
  <c r="N140" i="564"/>
  <c r="N40" i="563"/>
  <c r="N44" i="563"/>
  <c r="N91" i="563"/>
  <c r="AA128" i="563"/>
  <c r="AA132" i="563"/>
  <c r="AF39" i="564"/>
  <c r="AE43" i="564"/>
  <c r="AE47" i="564"/>
  <c r="AE91" i="564"/>
  <c r="N126" i="564"/>
  <c r="O140" i="564"/>
  <c r="N6" i="563"/>
  <c r="N39" i="563"/>
  <c r="AA41" i="563"/>
  <c r="AA45" i="563"/>
  <c r="M55" i="563"/>
  <c r="P56" i="563"/>
  <c r="N60" i="563"/>
  <c r="N64" i="563"/>
  <c r="N90" i="563"/>
  <c r="AA92" i="563"/>
  <c r="N109" i="563"/>
  <c r="N113" i="563"/>
  <c r="N117" i="563"/>
  <c r="AB128" i="563"/>
  <c r="AB132" i="563"/>
  <c r="N7" i="564"/>
  <c r="AF43" i="564"/>
  <c r="AF47" i="564"/>
  <c r="AE56" i="564"/>
  <c r="AF91" i="564"/>
  <c r="AE107" i="564"/>
  <c r="N5" i="563"/>
  <c r="AA7" i="563"/>
  <c r="AA57" i="563"/>
  <c r="AA61" i="563"/>
  <c r="AA65" i="563"/>
  <c r="AA110" i="563"/>
  <c r="AA114" i="563"/>
  <c r="AA118" i="563"/>
  <c r="N126" i="563"/>
  <c r="N130" i="563"/>
  <c r="N134" i="563"/>
  <c r="AA140" i="563"/>
  <c r="AE8" i="564"/>
  <c r="AF56" i="564"/>
  <c r="AE60" i="564"/>
  <c r="AE64" i="564"/>
  <c r="AF107" i="564"/>
  <c r="M123" i="564"/>
  <c r="N22" i="563"/>
  <c r="M38" i="563"/>
  <c r="AA127" i="563"/>
  <c r="AA131" i="563"/>
  <c r="AA135" i="563"/>
  <c r="AE22" i="564"/>
  <c r="N25" i="564"/>
  <c r="AE42" i="564"/>
  <c r="AE46" i="564"/>
  <c r="P59" i="564"/>
  <c r="P63" i="564"/>
  <c r="AE73" i="564"/>
  <c r="N125" i="564"/>
  <c r="AA40" i="563"/>
  <c r="AA44" i="563"/>
  <c r="N59" i="563"/>
  <c r="N63" i="563"/>
  <c r="AF22" i="564"/>
  <c r="P41" i="564"/>
  <c r="P45" i="564"/>
  <c r="N58" i="564"/>
  <c r="N62" i="564"/>
  <c r="AF73" i="564"/>
  <c r="N109" i="564"/>
  <c r="AE126" i="564"/>
  <c r="AA6" i="563"/>
  <c r="M21" i="563"/>
  <c r="P43" i="563"/>
  <c r="P47" i="563"/>
  <c r="N107" i="563"/>
  <c r="AA109" i="563"/>
  <c r="AA113" i="563"/>
  <c r="AA117" i="563"/>
  <c r="N5" i="564"/>
  <c r="AE7" i="564"/>
  <c r="AA39" i="563"/>
  <c r="AA90" i="563"/>
  <c r="M106" i="564"/>
  <c r="AA5" i="563"/>
  <c r="AB90" i="563"/>
  <c r="AE25" i="564"/>
  <c r="AE140" i="564"/>
  <c r="N56" i="564"/>
  <c r="Q134" i="560"/>
  <c r="P134" i="560"/>
  <c r="P6" i="561"/>
  <c r="Q6" i="561"/>
  <c r="N89" i="561"/>
  <c r="AF89" i="561"/>
  <c r="AG73" i="561" s="1"/>
  <c r="AE89" i="561"/>
  <c r="Q8" i="560"/>
  <c r="P8" i="560"/>
  <c r="Q57" i="560"/>
  <c r="P57" i="560"/>
  <c r="Q130" i="560"/>
  <c r="P130" i="560"/>
  <c r="AF72" i="561"/>
  <c r="AG56" i="561" s="1"/>
  <c r="AE72" i="561"/>
  <c r="N72" i="561"/>
  <c r="P107" i="561"/>
  <c r="Q107" i="561"/>
  <c r="Q61" i="560"/>
  <c r="P61" i="560"/>
  <c r="P43" i="561"/>
  <c r="Q43" i="561"/>
  <c r="Q63" i="561"/>
  <c r="P63" i="561"/>
  <c r="P91" i="561"/>
  <c r="Q91" i="561"/>
  <c r="N89" i="560"/>
  <c r="AB89" i="560"/>
  <c r="AC73" i="560" s="1"/>
  <c r="AA89" i="560"/>
  <c r="Q126" i="560"/>
  <c r="P126" i="560"/>
  <c r="N55" i="561"/>
  <c r="AF55" i="561"/>
  <c r="AG39" i="561" s="1"/>
  <c r="AE55" i="561"/>
  <c r="N55" i="560"/>
  <c r="AB55" i="560"/>
  <c r="AC39" i="560" s="1"/>
  <c r="AA55" i="560"/>
  <c r="P74" i="560"/>
  <c r="Q74" i="560"/>
  <c r="Q59" i="561"/>
  <c r="P59" i="561"/>
  <c r="Q61" i="561"/>
  <c r="P61" i="561"/>
  <c r="I3" i="559"/>
  <c r="F2" i="560"/>
  <c r="P5" i="561"/>
  <c r="Q5" i="561"/>
  <c r="P57" i="561"/>
  <c r="Q57" i="561"/>
  <c r="Q108" i="561"/>
  <c r="P108" i="561"/>
  <c r="AA21" i="560"/>
  <c r="N21" i="560"/>
  <c r="AB21" i="560"/>
  <c r="AC5" i="560" s="1"/>
  <c r="Q56" i="560"/>
  <c r="P56" i="560"/>
  <c r="Q40" i="561"/>
  <c r="P40" i="561"/>
  <c r="AB22" i="560"/>
  <c r="N41" i="560"/>
  <c r="Q42" i="560"/>
  <c r="N45" i="560"/>
  <c r="AB57" i="560"/>
  <c r="AB61" i="560"/>
  <c r="N73" i="560"/>
  <c r="N124" i="560"/>
  <c r="AA126" i="560"/>
  <c r="AA130" i="560"/>
  <c r="AA134" i="560"/>
  <c r="H1" i="561"/>
  <c r="K8" i="559"/>
  <c r="M72" i="560"/>
  <c r="N106" i="560"/>
  <c r="M123" i="560"/>
  <c r="N128" i="560"/>
  <c r="N132" i="560"/>
  <c r="AE6" i="561"/>
  <c r="M21" i="561"/>
  <c r="P24" i="561"/>
  <c r="AE39" i="561"/>
  <c r="N42" i="561"/>
  <c r="AE57" i="561"/>
  <c r="AE61" i="561"/>
  <c r="P74" i="561"/>
  <c r="P90" i="561"/>
  <c r="AE108" i="561"/>
  <c r="N140" i="561"/>
  <c r="P7" i="560"/>
  <c r="AB8" i="560"/>
  <c r="N40" i="560"/>
  <c r="N44" i="560"/>
  <c r="P59" i="560"/>
  <c r="AA74" i="560"/>
  <c r="P111" i="560"/>
  <c r="P115" i="560"/>
  <c r="M140" i="560"/>
  <c r="AF6" i="561"/>
  <c r="AF39" i="561"/>
  <c r="AE43" i="561"/>
  <c r="AF57" i="561"/>
  <c r="P60" i="561"/>
  <c r="AF61" i="561"/>
  <c r="P64" i="561"/>
  <c r="P73" i="561"/>
  <c r="AE91" i="561"/>
  <c r="AF108" i="561"/>
  <c r="N126" i="561"/>
  <c r="N6" i="560"/>
  <c r="N39" i="560"/>
  <c r="AA41" i="560"/>
  <c r="AA45" i="560"/>
  <c r="N58" i="560"/>
  <c r="N62" i="560"/>
  <c r="O72" i="560"/>
  <c r="AB74" i="560"/>
  <c r="N110" i="560"/>
  <c r="N114" i="560"/>
  <c r="N118" i="560"/>
  <c r="AE5" i="561"/>
  <c r="N8" i="561"/>
  <c r="N22" i="561"/>
  <c r="AF43" i="561"/>
  <c r="AE56" i="561"/>
  <c r="AF91" i="561"/>
  <c r="AE107" i="561"/>
  <c r="AA73" i="560"/>
  <c r="P92" i="560"/>
  <c r="M123" i="561"/>
  <c r="N22" i="560"/>
  <c r="M38" i="560"/>
  <c r="AB73" i="560"/>
  <c r="N91" i="560"/>
  <c r="AA106" i="560"/>
  <c r="AA128" i="560"/>
  <c r="AA132" i="560"/>
  <c r="AE42" i="561"/>
  <c r="AE73" i="561"/>
  <c r="N125" i="561"/>
  <c r="P5" i="560"/>
  <c r="K89" i="560"/>
  <c r="P127" i="560"/>
  <c r="P131" i="560"/>
  <c r="P135" i="560"/>
  <c r="N7" i="561"/>
  <c r="AE23" i="561"/>
  <c r="M38" i="561"/>
  <c r="P41" i="561"/>
  <c r="AF73" i="561"/>
  <c r="AE126" i="561"/>
  <c r="AA6" i="560"/>
  <c r="P43" i="560"/>
  <c r="AA58" i="560"/>
  <c r="AA62" i="560"/>
  <c r="AA110" i="560"/>
  <c r="AA114" i="560"/>
  <c r="AA118" i="560"/>
  <c r="AE8" i="561"/>
  <c r="P90" i="560"/>
  <c r="P109" i="560"/>
  <c r="P113" i="560"/>
  <c r="P117" i="560"/>
  <c r="AA127" i="560"/>
  <c r="AA131" i="560"/>
  <c r="AA135" i="560"/>
  <c r="AE22" i="561"/>
  <c r="P58" i="561"/>
  <c r="P62" i="561"/>
  <c r="M106" i="561"/>
  <c r="P109" i="561"/>
  <c r="AA43" i="560"/>
  <c r="AA91" i="560"/>
  <c r="AE140" i="561"/>
  <c r="N56" i="561"/>
  <c r="N72" i="558"/>
  <c r="AF72" i="558"/>
  <c r="AG56" i="558" s="1"/>
  <c r="AE72" i="558"/>
  <c r="Q90" i="558"/>
  <c r="P90" i="558"/>
  <c r="AF140" i="558"/>
  <c r="AG124" i="558" s="1"/>
  <c r="AE140" i="558"/>
  <c r="N140" i="558"/>
  <c r="I3" i="556"/>
  <c r="F2" i="557"/>
  <c r="Q73" i="557"/>
  <c r="P73" i="557"/>
  <c r="Q91" i="557"/>
  <c r="P91" i="557"/>
  <c r="Q112" i="557"/>
  <c r="P112" i="557"/>
  <c r="Q42" i="558"/>
  <c r="P42" i="558"/>
  <c r="Q106" i="557"/>
  <c r="R90" i="557" s="1"/>
  <c r="P106" i="557"/>
  <c r="Q134" i="557"/>
  <c r="P134" i="557"/>
  <c r="Q65" i="557"/>
  <c r="P65" i="557"/>
  <c r="Q130" i="557"/>
  <c r="P130" i="557"/>
  <c r="Q24" i="558"/>
  <c r="P24" i="558"/>
  <c r="N55" i="557"/>
  <c r="AB55" i="557"/>
  <c r="AC39" i="557" s="1"/>
  <c r="AA55" i="557"/>
  <c r="Q61" i="557"/>
  <c r="P61" i="557"/>
  <c r="Q108" i="557"/>
  <c r="P108" i="557"/>
  <c r="Q22" i="558"/>
  <c r="P22" i="558"/>
  <c r="Q57" i="557"/>
  <c r="P57" i="557"/>
  <c r="Q126" i="557"/>
  <c r="P126" i="557"/>
  <c r="N38" i="557"/>
  <c r="AB38" i="557"/>
  <c r="AC22" i="557" s="1"/>
  <c r="AA38" i="557"/>
  <c r="Q75" i="558"/>
  <c r="P75" i="558"/>
  <c r="N72" i="557"/>
  <c r="AB72" i="557"/>
  <c r="AC56" i="557" s="1"/>
  <c r="AA72" i="557"/>
  <c r="Q73" i="558"/>
  <c r="P73" i="558"/>
  <c r="Q116" i="557"/>
  <c r="P116" i="557"/>
  <c r="AF38" i="558"/>
  <c r="AG22" i="558" s="1"/>
  <c r="AE38" i="558"/>
  <c r="N38" i="558"/>
  <c r="P8" i="557"/>
  <c r="P43" i="557"/>
  <c r="P47" i="557"/>
  <c r="AB57" i="557"/>
  <c r="P60" i="557"/>
  <c r="AB61" i="557"/>
  <c r="P64" i="557"/>
  <c r="AB65" i="557"/>
  <c r="P92" i="557"/>
  <c r="AB108" i="557"/>
  <c r="P111" i="557"/>
  <c r="AB112" i="557"/>
  <c r="P115" i="557"/>
  <c r="AB116" i="557"/>
  <c r="N123" i="557"/>
  <c r="P125" i="557"/>
  <c r="AB126" i="557"/>
  <c r="P129" i="557"/>
  <c r="AB130" i="557"/>
  <c r="P133" i="557"/>
  <c r="AB134" i="557"/>
  <c r="N5" i="558"/>
  <c r="AE22" i="558"/>
  <c r="N25" i="558"/>
  <c r="P41" i="558"/>
  <c r="AE73" i="558"/>
  <c r="M123" i="558"/>
  <c r="N126" i="558"/>
  <c r="AA22" i="557"/>
  <c r="AA107" i="557"/>
  <c r="N110" i="557"/>
  <c r="N114" i="557"/>
  <c r="N118" i="557"/>
  <c r="P124" i="557"/>
  <c r="N128" i="557"/>
  <c r="N132" i="557"/>
  <c r="H1" i="558"/>
  <c r="P6" i="558"/>
  <c r="AF22" i="558"/>
  <c r="N40" i="558"/>
  <c r="P59" i="558"/>
  <c r="P63" i="558"/>
  <c r="AF73" i="558"/>
  <c r="M89" i="558"/>
  <c r="M89" i="557"/>
  <c r="AA111" i="557"/>
  <c r="AA115" i="557"/>
  <c r="AA125" i="557"/>
  <c r="AA129" i="557"/>
  <c r="M140" i="557"/>
  <c r="N39" i="558"/>
  <c r="AE41" i="558"/>
  <c r="M55" i="558"/>
  <c r="N58" i="558"/>
  <c r="N62" i="558"/>
  <c r="M106" i="558"/>
  <c r="N109" i="558"/>
  <c r="AA106" i="557"/>
  <c r="AE6" i="558"/>
  <c r="M21" i="558"/>
  <c r="AE59" i="558"/>
  <c r="AE63" i="558"/>
  <c r="N125" i="558"/>
  <c r="AA124" i="557"/>
  <c r="AE25" i="558"/>
  <c r="AE126" i="558"/>
  <c r="N5" i="557"/>
  <c r="AA114" i="557"/>
  <c r="AE5" i="558"/>
  <c r="N8" i="558"/>
  <c r="AF25" i="558"/>
  <c r="AE40" i="558"/>
  <c r="N57" i="558"/>
  <c r="N61" i="558"/>
  <c r="N65" i="558"/>
  <c r="N108" i="558"/>
  <c r="AF126" i="558"/>
  <c r="P6" i="557"/>
  <c r="P41" i="557"/>
  <c r="P45" i="557"/>
  <c r="P58" i="557"/>
  <c r="P62" i="557"/>
  <c r="P74" i="557"/>
  <c r="P109" i="557"/>
  <c r="P113" i="557"/>
  <c r="P117" i="557"/>
  <c r="AA123" i="557"/>
  <c r="P127" i="557"/>
  <c r="P131" i="557"/>
  <c r="P135" i="557"/>
  <c r="P43" i="558"/>
  <c r="P91" i="558"/>
  <c r="P124" i="558"/>
  <c r="AE125" i="558"/>
  <c r="M21" i="557"/>
  <c r="N22" i="557"/>
  <c r="P56" i="558"/>
  <c r="P74" i="558"/>
  <c r="P107" i="558"/>
  <c r="Q130" i="554"/>
  <c r="P130" i="554"/>
  <c r="Q135" i="554"/>
  <c r="P135" i="554"/>
  <c r="AB72" i="554"/>
  <c r="AC56" i="554" s="1"/>
  <c r="AA72" i="554"/>
  <c r="N72" i="554"/>
  <c r="Q109" i="554"/>
  <c r="P109" i="554"/>
  <c r="N89" i="555"/>
  <c r="AF89" i="555"/>
  <c r="AG73" i="555" s="1"/>
  <c r="AE89" i="555"/>
  <c r="Q8" i="554"/>
  <c r="P8" i="554"/>
  <c r="Q62" i="554"/>
  <c r="P62" i="554"/>
  <c r="P126" i="554"/>
  <c r="Q126" i="554"/>
  <c r="P40" i="555"/>
  <c r="Q40" i="555"/>
  <c r="P107" i="555"/>
  <c r="Q107" i="555"/>
  <c r="Q124" i="555"/>
  <c r="P124" i="555"/>
  <c r="Q58" i="554"/>
  <c r="P58" i="554"/>
  <c r="Q131" i="554"/>
  <c r="P131" i="554"/>
  <c r="P91" i="555"/>
  <c r="Q91" i="555"/>
  <c r="Q117" i="554"/>
  <c r="P117" i="554"/>
  <c r="Q22" i="555"/>
  <c r="P22" i="555"/>
  <c r="Q127" i="554"/>
  <c r="P127" i="554"/>
  <c r="Q65" i="554"/>
  <c r="P65" i="554"/>
  <c r="Q113" i="554"/>
  <c r="P113" i="554"/>
  <c r="P134" i="554"/>
  <c r="Q134" i="554"/>
  <c r="F2" i="554"/>
  <c r="I3" i="553"/>
  <c r="Q7" i="554"/>
  <c r="P7" i="554"/>
  <c r="Q61" i="554"/>
  <c r="P61" i="554"/>
  <c r="Q90" i="554"/>
  <c r="P90" i="554"/>
  <c r="Q57" i="554"/>
  <c r="P57" i="554"/>
  <c r="Q41" i="554"/>
  <c r="Q45" i="554"/>
  <c r="M89" i="554"/>
  <c r="Q91" i="554"/>
  <c r="AB110" i="554"/>
  <c r="O38" i="555"/>
  <c r="M55" i="555"/>
  <c r="N5" i="554"/>
  <c r="P44" i="554"/>
  <c r="N55" i="554"/>
  <c r="N74" i="554"/>
  <c r="N107" i="554"/>
  <c r="AA109" i="554"/>
  <c r="AA113" i="554"/>
  <c r="AA117" i="554"/>
  <c r="N125" i="554"/>
  <c r="N129" i="554"/>
  <c r="N133" i="554"/>
  <c r="N5" i="555"/>
  <c r="AE7" i="555"/>
  <c r="P25" i="555"/>
  <c r="P39" i="555"/>
  <c r="N43" i="555"/>
  <c r="N56" i="555"/>
  <c r="AE58" i="555"/>
  <c r="AE62" i="555"/>
  <c r="M72" i="555"/>
  <c r="P75" i="555"/>
  <c r="P90" i="555"/>
  <c r="N140" i="555"/>
  <c r="P6" i="554"/>
  <c r="AB7" i="554"/>
  <c r="N22" i="554"/>
  <c r="M38" i="554"/>
  <c r="P39" i="554"/>
  <c r="N43" i="554"/>
  <c r="N47" i="554"/>
  <c r="AB57" i="554"/>
  <c r="P60" i="554"/>
  <c r="AB61" i="554"/>
  <c r="P64" i="554"/>
  <c r="AB65" i="554"/>
  <c r="N73" i="554"/>
  <c r="AA90" i="554"/>
  <c r="P108" i="554"/>
  <c r="AB109" i="554"/>
  <c r="P112" i="554"/>
  <c r="AB113" i="554"/>
  <c r="P116" i="554"/>
  <c r="AB117" i="554"/>
  <c r="N124" i="554"/>
  <c r="AA126" i="554"/>
  <c r="AA130" i="554"/>
  <c r="AA134" i="554"/>
  <c r="P6" i="555"/>
  <c r="N24" i="555"/>
  <c r="AE40" i="555"/>
  <c r="P57" i="555"/>
  <c r="P61" i="555"/>
  <c r="N74" i="555"/>
  <c r="AE91" i="555"/>
  <c r="N126" i="555"/>
  <c r="AB90" i="554"/>
  <c r="M106" i="554"/>
  <c r="N111" i="554"/>
  <c r="AB126" i="554"/>
  <c r="AB130" i="554"/>
  <c r="AB134" i="554"/>
  <c r="AF40" i="555"/>
  <c r="AF91" i="555"/>
  <c r="AE107" i="555"/>
  <c r="M21" i="554"/>
  <c r="AA64" i="554"/>
  <c r="M123" i="554"/>
  <c r="M21" i="555"/>
  <c r="AE57" i="555"/>
  <c r="AE61" i="555"/>
  <c r="AF107" i="555"/>
  <c r="M123" i="555"/>
  <c r="AA39" i="554"/>
  <c r="N42" i="554"/>
  <c r="N46" i="554"/>
  <c r="AA55" i="554"/>
  <c r="P59" i="554"/>
  <c r="P63" i="554"/>
  <c r="AA74" i="554"/>
  <c r="N92" i="554"/>
  <c r="P115" i="554"/>
  <c r="AA125" i="554"/>
  <c r="AA129" i="554"/>
  <c r="AA133" i="554"/>
  <c r="M140" i="554"/>
  <c r="N23" i="555"/>
  <c r="AE43" i="555"/>
  <c r="P60" i="555"/>
  <c r="P73" i="555"/>
  <c r="N125" i="555"/>
  <c r="E8" i="553"/>
  <c r="H1" i="554"/>
  <c r="AA5" i="554"/>
  <c r="AA43" i="554"/>
  <c r="AA47" i="554"/>
  <c r="AA107" i="554"/>
  <c r="N110" i="554"/>
  <c r="N114" i="554"/>
  <c r="N118" i="554"/>
  <c r="P128" i="554"/>
  <c r="P132" i="554"/>
  <c r="AE5" i="555"/>
  <c r="N8" i="555"/>
  <c r="AE24" i="555"/>
  <c r="P42" i="555"/>
  <c r="AE56" i="555"/>
  <c r="N59" i="555"/>
  <c r="N63" i="555"/>
  <c r="AE74" i="555"/>
  <c r="N109" i="555"/>
  <c r="AE126" i="555"/>
  <c r="AA22" i="554"/>
  <c r="AA73" i="554"/>
  <c r="AF74" i="555"/>
  <c r="P66" i="554"/>
  <c r="M106" i="555"/>
  <c r="AA42" i="554"/>
  <c r="AA46" i="554"/>
  <c r="AA92" i="554"/>
  <c r="AE23" i="555"/>
  <c r="M38" i="555"/>
  <c r="AE140" i="555"/>
  <c r="Q130" i="551"/>
  <c r="P130" i="551"/>
  <c r="Q40" i="552"/>
  <c r="P40" i="552"/>
  <c r="Q42" i="552"/>
  <c r="P42" i="552"/>
  <c r="Q124" i="552"/>
  <c r="P124" i="552"/>
  <c r="Q117" i="551"/>
  <c r="P117" i="551"/>
  <c r="Q7" i="552"/>
  <c r="P7" i="552"/>
  <c r="Q58" i="552"/>
  <c r="P58" i="552"/>
  <c r="Q61" i="551"/>
  <c r="P61" i="551"/>
  <c r="Q126" i="551"/>
  <c r="P126" i="551"/>
  <c r="Q91" i="552"/>
  <c r="P91" i="552"/>
  <c r="Q56" i="551"/>
  <c r="P56" i="551"/>
  <c r="Q107" i="552"/>
  <c r="P107" i="552"/>
  <c r="Q113" i="551"/>
  <c r="P113" i="551"/>
  <c r="Q133" i="551"/>
  <c r="P133" i="551"/>
  <c r="N89" i="552"/>
  <c r="AF89" i="552"/>
  <c r="AG73" i="552" s="1"/>
  <c r="AE89" i="552"/>
  <c r="N38" i="552"/>
  <c r="AF38" i="552"/>
  <c r="AG22" i="552" s="1"/>
  <c r="AE38" i="552"/>
  <c r="Q65" i="551"/>
  <c r="P65" i="551"/>
  <c r="Q127" i="551"/>
  <c r="P127" i="551"/>
  <c r="Q62" i="552"/>
  <c r="P62" i="552"/>
  <c r="Q108" i="552"/>
  <c r="P108" i="552"/>
  <c r="Q109" i="551"/>
  <c r="P109" i="551"/>
  <c r="Q106" i="552"/>
  <c r="R90" i="552" s="1"/>
  <c r="P106" i="552"/>
  <c r="Q7" i="551"/>
  <c r="P7" i="551"/>
  <c r="Q57" i="551"/>
  <c r="P57" i="551"/>
  <c r="F2" i="551"/>
  <c r="I3" i="550"/>
  <c r="Q132" i="551"/>
  <c r="P132" i="551"/>
  <c r="Q134" i="551"/>
  <c r="P134" i="551"/>
  <c r="Q90" i="551"/>
  <c r="P90" i="551"/>
  <c r="Q128" i="551"/>
  <c r="P128" i="551"/>
  <c r="Q41" i="551"/>
  <c r="Q45" i="551"/>
  <c r="M89" i="551"/>
  <c r="Q91" i="551"/>
  <c r="AB110" i="551"/>
  <c r="AB114" i="551"/>
  <c r="AB118" i="551"/>
  <c r="AA127" i="551"/>
  <c r="AA131" i="551"/>
  <c r="AA135" i="551"/>
  <c r="M55" i="552"/>
  <c r="N6" i="551"/>
  <c r="N39" i="551"/>
  <c r="M55" i="551"/>
  <c r="N60" i="551"/>
  <c r="N64" i="551"/>
  <c r="N108" i="551"/>
  <c r="AB127" i="551"/>
  <c r="N6" i="552"/>
  <c r="N57" i="552"/>
  <c r="N61" i="552"/>
  <c r="AA7" i="551"/>
  <c r="AA57" i="551"/>
  <c r="AA61" i="551"/>
  <c r="AA65" i="551"/>
  <c r="AA109" i="551"/>
  <c r="AA113" i="551"/>
  <c r="AA117" i="551"/>
  <c r="N5" i="552"/>
  <c r="AE7" i="552"/>
  <c r="N43" i="552"/>
  <c r="N56" i="552"/>
  <c r="AE58" i="552"/>
  <c r="AE62" i="552"/>
  <c r="M72" i="552"/>
  <c r="AE108" i="552"/>
  <c r="N140" i="552"/>
  <c r="AB7" i="551"/>
  <c r="AB57" i="551"/>
  <c r="AB61" i="551"/>
  <c r="AB65" i="551"/>
  <c r="AB109" i="551"/>
  <c r="AB113" i="551"/>
  <c r="AB117" i="551"/>
  <c r="AF7" i="552"/>
  <c r="AF58" i="552"/>
  <c r="AF62" i="552"/>
  <c r="AF108" i="552"/>
  <c r="P5" i="551"/>
  <c r="N38" i="551"/>
  <c r="N59" i="551"/>
  <c r="N63" i="551"/>
  <c r="P74" i="551"/>
  <c r="AB90" i="551"/>
  <c r="M106" i="551"/>
  <c r="P107" i="551"/>
  <c r="N111" i="551"/>
  <c r="N115" i="551"/>
  <c r="P125" i="551"/>
  <c r="AB126" i="551"/>
  <c r="P129" i="551"/>
  <c r="AB130" i="551"/>
  <c r="AB134" i="551"/>
  <c r="AF40" i="552"/>
  <c r="N60" i="552"/>
  <c r="N64" i="552"/>
  <c r="N73" i="552"/>
  <c r="AF91" i="552"/>
  <c r="AE107" i="552"/>
  <c r="AA6" i="551"/>
  <c r="M21" i="551"/>
  <c r="P22" i="551"/>
  <c r="P43" i="551"/>
  <c r="P47" i="551"/>
  <c r="AA60" i="551"/>
  <c r="AA64" i="551"/>
  <c r="M72" i="551"/>
  <c r="P73" i="551"/>
  <c r="M123" i="551"/>
  <c r="P124" i="551"/>
  <c r="AE6" i="552"/>
  <c r="M21" i="552"/>
  <c r="P24" i="552"/>
  <c r="AE57" i="552"/>
  <c r="AE61" i="552"/>
  <c r="P74" i="552"/>
  <c r="AF107" i="552"/>
  <c r="M123" i="552"/>
  <c r="P126" i="552"/>
  <c r="AA39" i="551"/>
  <c r="N42" i="551"/>
  <c r="N46" i="551"/>
  <c r="O106" i="551"/>
  <c r="M140" i="551"/>
  <c r="AE43" i="552"/>
  <c r="AE106" i="552"/>
  <c r="AA5" i="551"/>
  <c r="N8" i="551"/>
  <c r="AA43" i="551"/>
  <c r="AA47" i="551"/>
  <c r="N58" i="551"/>
  <c r="N62" i="551"/>
  <c r="N66" i="551"/>
  <c r="N110" i="551"/>
  <c r="N114" i="551"/>
  <c r="N118" i="551"/>
  <c r="AE5" i="552"/>
  <c r="N8" i="552"/>
  <c r="N22" i="552"/>
  <c r="AE56" i="552"/>
  <c r="N59" i="552"/>
  <c r="N63" i="552"/>
  <c r="AE74" i="552"/>
  <c r="AF106" i="552"/>
  <c r="AG90" i="552" s="1"/>
  <c r="N109" i="552"/>
  <c r="AE126" i="552"/>
  <c r="AA38" i="551"/>
  <c r="AA59" i="551"/>
  <c r="AA63" i="551"/>
  <c r="AA111" i="551"/>
  <c r="AA115" i="551"/>
  <c r="AA42" i="551"/>
  <c r="AA46" i="551"/>
  <c r="P131" i="551"/>
  <c r="P135" i="551"/>
  <c r="P41" i="552"/>
  <c r="AF73" i="552"/>
  <c r="AE140" i="552"/>
  <c r="P91" i="548"/>
  <c r="Q91" i="548"/>
  <c r="AB72" i="548"/>
  <c r="AC56" i="548" s="1"/>
  <c r="AA72" i="548"/>
  <c r="N72" i="548"/>
  <c r="Q109" i="548"/>
  <c r="P109" i="548"/>
  <c r="AB89" i="548"/>
  <c r="AC73" i="548" s="1"/>
  <c r="AA89" i="548"/>
  <c r="N89" i="548"/>
  <c r="N89" i="549"/>
  <c r="AF89" i="549"/>
  <c r="AG73" i="549" s="1"/>
  <c r="AE89" i="549"/>
  <c r="Q107" i="549"/>
  <c r="P107" i="549"/>
  <c r="Q124" i="549"/>
  <c r="P124" i="549"/>
  <c r="Q65" i="548"/>
  <c r="P65" i="548"/>
  <c r="Q42" i="549"/>
  <c r="P42" i="549"/>
  <c r="Q55" i="549"/>
  <c r="R39" i="549" s="1"/>
  <c r="P55" i="549"/>
  <c r="Q91" i="549"/>
  <c r="P91" i="549"/>
  <c r="Q7" i="548"/>
  <c r="P7" i="548"/>
  <c r="Q134" i="548"/>
  <c r="P134" i="548"/>
  <c r="P45" i="548"/>
  <c r="Q45" i="548"/>
  <c r="Q61" i="548"/>
  <c r="P61" i="548"/>
  <c r="Q90" i="548"/>
  <c r="P90" i="548"/>
  <c r="Q22" i="549"/>
  <c r="P22" i="549"/>
  <c r="Q130" i="548"/>
  <c r="P130" i="548"/>
  <c r="Q57" i="548"/>
  <c r="P57" i="548"/>
  <c r="Q73" i="549"/>
  <c r="P73" i="549"/>
  <c r="Q126" i="548"/>
  <c r="P126" i="548"/>
  <c r="P41" i="548"/>
  <c r="Q41" i="548"/>
  <c r="Q135" i="548"/>
  <c r="P135" i="548"/>
  <c r="AB8" i="548"/>
  <c r="N40" i="548"/>
  <c r="N44" i="548"/>
  <c r="AB58" i="548"/>
  <c r="AB62" i="548"/>
  <c r="AB66" i="548"/>
  <c r="AB110" i="548"/>
  <c r="AB114" i="548"/>
  <c r="AB118" i="548"/>
  <c r="AA135" i="548"/>
  <c r="AB140" i="548"/>
  <c r="AC124" i="548" s="1"/>
  <c r="AF8" i="549"/>
  <c r="AE22" i="549"/>
  <c r="AF39" i="549"/>
  <c r="AF57" i="549"/>
  <c r="AF61" i="549"/>
  <c r="AF109" i="549"/>
  <c r="AE124" i="549"/>
  <c r="AA41" i="548"/>
  <c r="AA45" i="548"/>
  <c r="M55" i="548"/>
  <c r="AF22" i="549"/>
  <c r="AF124" i="549"/>
  <c r="M140" i="549"/>
  <c r="I3" i="547"/>
  <c r="N5" i="548"/>
  <c r="AB41" i="548"/>
  <c r="AB45" i="548"/>
  <c r="AA57" i="548"/>
  <c r="AA61" i="548"/>
  <c r="AA65" i="548"/>
  <c r="N74" i="548"/>
  <c r="N107" i="548"/>
  <c r="N125" i="548"/>
  <c r="N129" i="548"/>
  <c r="N133" i="548"/>
  <c r="N5" i="549"/>
  <c r="N41" i="549"/>
  <c r="M72" i="549"/>
  <c r="P75" i="549"/>
  <c r="P6" i="548"/>
  <c r="AB7" i="548"/>
  <c r="N22" i="548"/>
  <c r="M38" i="548"/>
  <c r="P39" i="548"/>
  <c r="N43" i="548"/>
  <c r="N47" i="548"/>
  <c r="AB57" i="548"/>
  <c r="P60" i="548"/>
  <c r="AB61" i="548"/>
  <c r="P64" i="548"/>
  <c r="AB65" i="548"/>
  <c r="P108" i="548"/>
  <c r="P112" i="548"/>
  <c r="P116" i="548"/>
  <c r="N124" i="548"/>
  <c r="AA126" i="548"/>
  <c r="AA130" i="548"/>
  <c r="P6" i="549"/>
  <c r="N24" i="549"/>
  <c r="AE42" i="549"/>
  <c r="AE55" i="549"/>
  <c r="P59" i="549"/>
  <c r="N74" i="549"/>
  <c r="AE91" i="549"/>
  <c r="AA40" i="548"/>
  <c r="AA44" i="548"/>
  <c r="AB90" i="548"/>
  <c r="M106" i="548"/>
  <c r="N111" i="548"/>
  <c r="N115" i="548"/>
  <c r="AB126" i="548"/>
  <c r="AB130" i="548"/>
  <c r="AB134" i="548"/>
  <c r="M38" i="549"/>
  <c r="AF42" i="549"/>
  <c r="AF55" i="549"/>
  <c r="AG39" i="549" s="1"/>
  <c r="N58" i="549"/>
  <c r="N62" i="549"/>
  <c r="AF91" i="549"/>
  <c r="AE107" i="549"/>
  <c r="M21" i="548"/>
  <c r="AB56" i="548"/>
  <c r="M123" i="548"/>
  <c r="M21" i="549"/>
  <c r="M123" i="549"/>
  <c r="E8" i="547"/>
  <c r="H1" i="548"/>
  <c r="AA5" i="548"/>
  <c r="N8" i="548"/>
  <c r="N58" i="548"/>
  <c r="N62" i="548"/>
  <c r="N66" i="548"/>
  <c r="AA107" i="548"/>
  <c r="N110" i="548"/>
  <c r="N114" i="548"/>
  <c r="N118" i="548"/>
  <c r="P128" i="548"/>
  <c r="P132" i="548"/>
  <c r="N140" i="548"/>
  <c r="AE5" i="549"/>
  <c r="N8" i="549"/>
  <c r="AE24" i="549"/>
  <c r="P40" i="549"/>
  <c r="N57" i="549"/>
  <c r="N61" i="549"/>
  <c r="AE74" i="549"/>
  <c r="N109" i="549"/>
  <c r="AE126" i="549"/>
  <c r="P42" i="548"/>
  <c r="P46" i="548"/>
  <c r="P92" i="548"/>
  <c r="AA111" i="548"/>
  <c r="AA115" i="548"/>
  <c r="AA124" i="548"/>
  <c r="P23" i="549"/>
  <c r="P27" i="549"/>
  <c r="P39" i="549"/>
  <c r="AF74" i="549"/>
  <c r="P125" i="549"/>
  <c r="M106" i="549"/>
  <c r="AA92" i="548"/>
  <c r="P131" i="548"/>
  <c r="AE23" i="549"/>
  <c r="AE27" i="549"/>
  <c r="N106" i="545"/>
  <c r="AB106" i="545"/>
  <c r="AC90" i="545" s="1"/>
  <c r="AA106" i="545"/>
  <c r="Q131" i="545"/>
  <c r="P131" i="545"/>
  <c r="Q42" i="546"/>
  <c r="P42" i="546"/>
  <c r="Q124" i="546"/>
  <c r="P124" i="546"/>
  <c r="Q66" i="545"/>
  <c r="P66" i="545"/>
  <c r="Q8" i="546"/>
  <c r="P8" i="546"/>
  <c r="N38" i="546"/>
  <c r="AF38" i="546"/>
  <c r="AG22" i="546" s="1"/>
  <c r="AE38" i="546"/>
  <c r="Q110" i="545"/>
  <c r="P110" i="545"/>
  <c r="Q129" i="545"/>
  <c r="P129" i="545"/>
  <c r="Q140" i="545"/>
  <c r="R124" i="545" s="1"/>
  <c r="P140" i="545"/>
  <c r="Q91" i="546"/>
  <c r="P91" i="546"/>
  <c r="Q107" i="546"/>
  <c r="P107" i="546"/>
  <c r="Q6" i="545"/>
  <c r="P6" i="545"/>
  <c r="I3" i="544"/>
  <c r="Q62" i="545"/>
  <c r="P62" i="545"/>
  <c r="Q127" i="545"/>
  <c r="P127" i="545"/>
  <c r="Q132" i="545"/>
  <c r="P132" i="545"/>
  <c r="N89" i="546"/>
  <c r="AF89" i="546"/>
  <c r="AG73" i="546" s="1"/>
  <c r="AE89" i="546"/>
  <c r="Q118" i="545"/>
  <c r="P118" i="545"/>
  <c r="Q135" i="545"/>
  <c r="P135" i="545"/>
  <c r="Q108" i="546"/>
  <c r="P108" i="546"/>
  <c r="Q55" i="546"/>
  <c r="R39" i="546" s="1"/>
  <c r="P55" i="546"/>
  <c r="Q59" i="546"/>
  <c r="P59" i="546"/>
  <c r="Q106" i="546"/>
  <c r="R90" i="546" s="1"/>
  <c r="P106" i="546"/>
  <c r="N21" i="545"/>
  <c r="AB21" i="545"/>
  <c r="AC5" i="545" s="1"/>
  <c r="AA21" i="545"/>
  <c r="Q58" i="545"/>
  <c r="P58" i="545"/>
  <c r="Q133" i="545"/>
  <c r="P133" i="545"/>
  <c r="Q114" i="545"/>
  <c r="P114" i="545"/>
  <c r="Q128" i="545"/>
  <c r="P128" i="545"/>
  <c r="N72" i="545"/>
  <c r="AB72" i="545"/>
  <c r="AC56" i="545" s="1"/>
  <c r="AA72" i="545"/>
  <c r="Q40" i="546"/>
  <c r="P40" i="546"/>
  <c r="AB22" i="545"/>
  <c r="Q42" i="545"/>
  <c r="Q46" i="545"/>
  <c r="AB59" i="545"/>
  <c r="AB63" i="545"/>
  <c r="AB73" i="545"/>
  <c r="Q92" i="545"/>
  <c r="AB111" i="545"/>
  <c r="AB115" i="545"/>
  <c r="AA128" i="545"/>
  <c r="AA132" i="545"/>
  <c r="Q23" i="546"/>
  <c r="O38" i="546"/>
  <c r="AE55" i="546"/>
  <c r="P5" i="545"/>
  <c r="AA42" i="545"/>
  <c r="AA46" i="545"/>
  <c r="N57" i="545"/>
  <c r="N61" i="545"/>
  <c r="N65" i="545"/>
  <c r="N90" i="545"/>
  <c r="AA92" i="545"/>
  <c r="N109" i="545"/>
  <c r="N113" i="545"/>
  <c r="N117" i="545"/>
  <c r="AB128" i="545"/>
  <c r="AB132" i="545"/>
  <c r="AF55" i="546"/>
  <c r="AG39" i="546" s="1"/>
  <c r="AA6" i="545"/>
  <c r="AA58" i="545"/>
  <c r="AA62" i="545"/>
  <c r="AA66" i="545"/>
  <c r="AA110" i="545"/>
  <c r="AA114" i="545"/>
  <c r="AA118" i="545"/>
  <c r="N126" i="545"/>
  <c r="N130" i="545"/>
  <c r="N134" i="545"/>
  <c r="AA140" i="545"/>
  <c r="AE8" i="546"/>
  <c r="AE59" i="546"/>
  <c r="M72" i="546"/>
  <c r="AE108" i="546"/>
  <c r="N140" i="546"/>
  <c r="AB58" i="545"/>
  <c r="AB62" i="545"/>
  <c r="AB66" i="545"/>
  <c r="AB110" i="545"/>
  <c r="AB114" i="545"/>
  <c r="AB118" i="545"/>
  <c r="AB140" i="545"/>
  <c r="AC124" i="545" s="1"/>
  <c r="AF8" i="546"/>
  <c r="AE22" i="546"/>
  <c r="AF59" i="546"/>
  <c r="AF108" i="546"/>
  <c r="H1" i="545"/>
  <c r="N8" i="545"/>
  <c r="N39" i="545"/>
  <c r="M55" i="545"/>
  <c r="N60" i="545"/>
  <c r="N64" i="545"/>
  <c r="N89" i="545"/>
  <c r="N108" i="545"/>
  <c r="N112" i="545"/>
  <c r="N116" i="545"/>
  <c r="AB127" i="545"/>
  <c r="AB131" i="545"/>
  <c r="AB135" i="545"/>
  <c r="N6" i="546"/>
  <c r="AF22" i="546"/>
  <c r="AF40" i="546"/>
  <c r="N57" i="546"/>
  <c r="N61" i="546"/>
  <c r="N73" i="546"/>
  <c r="AF91" i="546"/>
  <c r="AE107" i="546"/>
  <c r="P40" i="545"/>
  <c r="P44" i="545"/>
  <c r="N74" i="545"/>
  <c r="N125" i="545"/>
  <c r="N5" i="546"/>
  <c r="P25" i="546"/>
  <c r="AE58" i="546"/>
  <c r="P74" i="546"/>
  <c r="AF107" i="546"/>
  <c r="M123" i="546"/>
  <c r="P126" i="546"/>
  <c r="F2" i="545"/>
  <c r="N22" i="545"/>
  <c r="M38" i="545"/>
  <c r="N43" i="545"/>
  <c r="N47" i="545"/>
  <c r="AA126" i="545"/>
  <c r="AA130" i="545"/>
  <c r="AA134" i="545"/>
  <c r="AE106" i="546"/>
  <c r="AB6" i="545"/>
  <c r="P107" i="545"/>
  <c r="AE25" i="546"/>
  <c r="P56" i="546"/>
  <c r="N60" i="546"/>
  <c r="AE74" i="546"/>
  <c r="AF106" i="546"/>
  <c r="AG90" i="546" s="1"/>
  <c r="N109" i="546"/>
  <c r="AE126" i="546"/>
  <c r="AA8" i="545"/>
  <c r="M123" i="545"/>
  <c r="M21" i="546"/>
  <c r="AA43" i="545"/>
  <c r="AA47" i="545"/>
  <c r="AA107" i="545"/>
  <c r="N22" i="546"/>
  <c r="AF73" i="546"/>
  <c r="AE140" i="546"/>
  <c r="P59" i="543"/>
  <c r="Q59" i="543"/>
  <c r="P118" i="542"/>
  <c r="Q118" i="542"/>
  <c r="Q127" i="542"/>
  <c r="P127" i="542"/>
  <c r="Q132" i="542"/>
  <c r="P132" i="542"/>
  <c r="Q40" i="543"/>
  <c r="P40" i="543"/>
  <c r="P114" i="542"/>
  <c r="Q114" i="542"/>
  <c r="Q135" i="542"/>
  <c r="P135" i="542"/>
  <c r="P46" i="542"/>
  <c r="Q46" i="542"/>
  <c r="P73" i="542"/>
  <c r="Q73" i="542"/>
  <c r="P42" i="542"/>
  <c r="Q42" i="542"/>
  <c r="P110" i="542"/>
  <c r="Q110" i="542"/>
  <c r="Q41" i="543"/>
  <c r="P41" i="543"/>
  <c r="F2" i="542"/>
  <c r="I3" i="541"/>
  <c r="AB72" i="542"/>
  <c r="AC56" i="542" s="1"/>
  <c r="AA72" i="542"/>
  <c r="N72" i="542"/>
  <c r="Q128" i="542"/>
  <c r="P128" i="542"/>
  <c r="N38" i="543"/>
  <c r="AF38" i="543"/>
  <c r="AG22" i="543" s="1"/>
  <c r="AE38" i="543"/>
  <c r="N89" i="543"/>
  <c r="AF89" i="543"/>
  <c r="AG73" i="543" s="1"/>
  <c r="AE89" i="543"/>
  <c r="P92" i="542"/>
  <c r="Q92" i="542"/>
  <c r="N140" i="542"/>
  <c r="AB140" i="542"/>
  <c r="AC124" i="542" s="1"/>
  <c r="AA140" i="542"/>
  <c r="Q131" i="542"/>
  <c r="P131" i="542"/>
  <c r="P8" i="543"/>
  <c r="Q8" i="543"/>
  <c r="P8" i="542"/>
  <c r="Q8" i="542"/>
  <c r="Q47" i="542"/>
  <c r="P47" i="542"/>
  <c r="Q91" i="543"/>
  <c r="P91" i="543"/>
  <c r="Q107" i="543"/>
  <c r="P107" i="543"/>
  <c r="Q43" i="542"/>
  <c r="P43" i="542"/>
  <c r="Q74" i="542"/>
  <c r="P74" i="542"/>
  <c r="N106" i="542"/>
  <c r="AA106" i="542"/>
  <c r="AB106" i="542"/>
  <c r="AC90" i="542" s="1"/>
  <c r="N7" i="542"/>
  <c r="N57" i="542"/>
  <c r="N61" i="542"/>
  <c r="N65" i="542"/>
  <c r="AB74" i="542"/>
  <c r="N90" i="542"/>
  <c r="AA92" i="542"/>
  <c r="N109" i="542"/>
  <c r="N113" i="542"/>
  <c r="N117" i="542"/>
  <c r="AB128" i="542"/>
  <c r="AB132" i="542"/>
  <c r="N7" i="543"/>
  <c r="N58" i="543"/>
  <c r="M140" i="543"/>
  <c r="K8" i="541"/>
  <c r="P41" i="542"/>
  <c r="AB42" i="542"/>
  <c r="P45" i="542"/>
  <c r="AB46" i="542"/>
  <c r="N56" i="542"/>
  <c r="P91" i="542"/>
  <c r="AB92" i="542"/>
  <c r="AA110" i="542"/>
  <c r="AA114" i="542"/>
  <c r="AA118" i="542"/>
  <c r="N126" i="542"/>
  <c r="N130" i="542"/>
  <c r="N134" i="542"/>
  <c r="AE8" i="543"/>
  <c r="P26" i="543"/>
  <c r="P39" i="543"/>
  <c r="M72" i="543"/>
  <c r="P75" i="543"/>
  <c r="P90" i="543"/>
  <c r="M89" i="542"/>
  <c r="AB110" i="542"/>
  <c r="AB114" i="542"/>
  <c r="AB118" i="542"/>
  <c r="AA127" i="542"/>
  <c r="AA131" i="542"/>
  <c r="AA135" i="542"/>
  <c r="AF8" i="543"/>
  <c r="AE22" i="543"/>
  <c r="N25" i="543"/>
  <c r="AE40" i="543"/>
  <c r="M55" i="543"/>
  <c r="AF59" i="543"/>
  <c r="N74" i="543"/>
  <c r="AE91" i="543"/>
  <c r="N126" i="543"/>
  <c r="O140" i="543"/>
  <c r="N39" i="542"/>
  <c r="M55" i="542"/>
  <c r="N64" i="542"/>
  <c r="AB135" i="542"/>
  <c r="AF22" i="543"/>
  <c r="AF40" i="543"/>
  <c r="N5" i="542"/>
  <c r="AA7" i="542"/>
  <c r="P40" i="542"/>
  <c r="P44" i="542"/>
  <c r="AA57" i="542"/>
  <c r="AA61" i="542"/>
  <c r="AA65" i="542"/>
  <c r="N75" i="542"/>
  <c r="N107" i="542"/>
  <c r="AA109" i="542"/>
  <c r="AA113" i="542"/>
  <c r="AA117" i="542"/>
  <c r="N125" i="542"/>
  <c r="N129" i="542"/>
  <c r="N133" i="542"/>
  <c r="N5" i="543"/>
  <c r="AE7" i="543"/>
  <c r="N42" i="543"/>
  <c r="N56" i="543"/>
  <c r="AE58" i="543"/>
  <c r="AF107" i="543"/>
  <c r="M123" i="543"/>
  <c r="P6" i="542"/>
  <c r="N22" i="542"/>
  <c r="M38" i="542"/>
  <c r="P60" i="542"/>
  <c r="AA90" i="542"/>
  <c r="P108" i="542"/>
  <c r="P112" i="542"/>
  <c r="P116" i="542"/>
  <c r="AA126" i="542"/>
  <c r="AA130" i="542"/>
  <c r="AA134" i="542"/>
  <c r="P6" i="543"/>
  <c r="N24" i="543"/>
  <c r="P57" i="543"/>
  <c r="P61" i="543"/>
  <c r="P73" i="543"/>
  <c r="N125" i="543"/>
  <c r="AA40" i="542"/>
  <c r="AB90" i="542"/>
  <c r="AE25" i="543"/>
  <c r="N60" i="543"/>
  <c r="AE74" i="543"/>
  <c r="AE126" i="543"/>
  <c r="AA6" i="542"/>
  <c r="M21" i="542"/>
  <c r="AA60" i="542"/>
  <c r="AA64" i="542"/>
  <c r="M123" i="542"/>
  <c r="M21" i="543"/>
  <c r="AF74" i="543"/>
  <c r="AA39" i="542"/>
  <c r="P59" i="542"/>
  <c r="P63" i="542"/>
  <c r="AA75" i="542"/>
  <c r="P111" i="542"/>
  <c r="AE42" i="543"/>
  <c r="M106" i="543"/>
  <c r="AA5" i="542"/>
  <c r="AA107" i="542"/>
  <c r="AE5" i="543"/>
  <c r="N22" i="543"/>
  <c r="AE56" i="543"/>
  <c r="M21" i="539"/>
  <c r="AA108" i="539"/>
  <c r="K140" i="539"/>
  <c r="N5" i="539"/>
  <c r="Q5" i="539" s="1"/>
  <c r="N22" i="539"/>
  <c r="Q22" i="539" s="1"/>
  <c r="N46" i="539"/>
  <c r="Q46" i="539" s="1"/>
  <c r="Q59" i="539"/>
  <c r="N91" i="539"/>
  <c r="P115" i="539"/>
  <c r="O140" i="539"/>
  <c r="N111" i="539"/>
  <c r="Q111" i="539" s="1"/>
  <c r="N126" i="539"/>
  <c r="Q126" i="539" s="1"/>
  <c r="N132" i="539"/>
  <c r="Q132" i="539" s="1"/>
  <c r="AA5" i="539"/>
  <c r="N42" i="539"/>
  <c r="Q42" i="539" s="1"/>
  <c r="AB46" i="539"/>
  <c r="N62" i="539"/>
  <c r="Q62" i="539" s="1"/>
  <c r="N64" i="539"/>
  <c r="Q64" i="539" s="1"/>
  <c r="Q115" i="539"/>
  <c r="N128" i="539"/>
  <c r="Q128" i="539" s="1"/>
  <c r="AA130" i="539"/>
  <c r="AA134" i="539"/>
  <c r="N8" i="539"/>
  <c r="Q8" i="539" s="1"/>
  <c r="AA91" i="539"/>
  <c r="M123" i="539"/>
  <c r="AB115" i="539"/>
  <c r="N124" i="539"/>
  <c r="Q124" i="539" s="1"/>
  <c r="AA126" i="539"/>
  <c r="AB132" i="539"/>
  <c r="AB42" i="539"/>
  <c r="M72" i="539"/>
  <c r="N58" i="539"/>
  <c r="Q58" i="539" s="1"/>
  <c r="AB111" i="539"/>
  <c r="AB128" i="539"/>
  <c r="P131" i="539"/>
  <c r="N56" i="539"/>
  <c r="Q56" i="539" s="1"/>
  <c r="N60" i="539"/>
  <c r="Q60" i="539" s="1"/>
  <c r="AA107" i="539"/>
  <c r="N135" i="539"/>
  <c r="Q135" i="539" s="1"/>
  <c r="AA6" i="539"/>
  <c r="AA56" i="539"/>
  <c r="N63" i="539"/>
  <c r="N114" i="539"/>
  <c r="Q114" i="539" s="1"/>
  <c r="N116" i="539"/>
  <c r="Q116" i="539" s="1"/>
  <c r="N127" i="539"/>
  <c r="P127" i="539" s="1"/>
  <c r="N133" i="539"/>
  <c r="Q133" i="539" s="1"/>
  <c r="F1" i="539"/>
  <c r="M55" i="539"/>
  <c r="N41" i="539"/>
  <c r="AA45" i="539"/>
  <c r="AA47" i="539"/>
  <c r="AB56" i="539"/>
  <c r="AB92" i="539"/>
  <c r="Q110" i="539"/>
  <c r="Q112" i="539"/>
  <c r="AA131" i="539"/>
  <c r="AA135" i="539"/>
  <c r="Q39" i="539"/>
  <c r="AA125" i="539"/>
  <c r="AA129" i="539"/>
  <c r="AA133" i="539"/>
  <c r="Q109" i="534"/>
  <c r="Q107" i="534"/>
  <c r="Q107" i="537"/>
  <c r="Q108" i="540"/>
  <c r="F2" i="539"/>
  <c r="I3" i="538"/>
  <c r="Q7" i="540"/>
  <c r="P7" i="540"/>
  <c r="Q124" i="540"/>
  <c r="P124" i="540"/>
  <c r="N21" i="539"/>
  <c r="AB21" i="539"/>
  <c r="AC5" i="539" s="1"/>
  <c r="AA21" i="539"/>
  <c r="Q125" i="539"/>
  <c r="P125" i="539"/>
  <c r="Q129" i="539"/>
  <c r="P129" i="539"/>
  <c r="P45" i="539"/>
  <c r="Q45" i="539"/>
  <c r="P40" i="540"/>
  <c r="Q40" i="540"/>
  <c r="Q90" i="539"/>
  <c r="P90" i="539"/>
  <c r="N123" i="539"/>
  <c r="AB123" i="539"/>
  <c r="AC107" i="539" s="1"/>
  <c r="AA123" i="539"/>
  <c r="AA55" i="539"/>
  <c r="AB55" i="539"/>
  <c r="AC39" i="539" s="1"/>
  <c r="N55" i="539"/>
  <c r="AB72" i="539"/>
  <c r="AC56" i="539" s="1"/>
  <c r="AA72" i="539"/>
  <c r="N72" i="539"/>
  <c r="Q75" i="539"/>
  <c r="P75" i="539"/>
  <c r="Q130" i="539"/>
  <c r="P130" i="539"/>
  <c r="Q134" i="539"/>
  <c r="P134" i="539"/>
  <c r="Q8" i="540"/>
  <c r="P8" i="540"/>
  <c r="N89" i="539"/>
  <c r="AB89" i="539"/>
  <c r="AC73" i="539" s="1"/>
  <c r="AA89" i="539"/>
  <c r="N38" i="540"/>
  <c r="AF38" i="540"/>
  <c r="AG22" i="540" s="1"/>
  <c r="AE38" i="540"/>
  <c r="Q59" i="540"/>
  <c r="P59" i="540"/>
  <c r="N89" i="540"/>
  <c r="AF89" i="540"/>
  <c r="AG73" i="540" s="1"/>
  <c r="AE89" i="540"/>
  <c r="P90" i="540"/>
  <c r="Q90" i="540"/>
  <c r="AB5" i="539"/>
  <c r="N38" i="539"/>
  <c r="N40" i="539"/>
  <c r="N44" i="539"/>
  <c r="AB107" i="539"/>
  <c r="AB130" i="539"/>
  <c r="P133" i="539"/>
  <c r="AB134" i="539"/>
  <c r="N25" i="540"/>
  <c r="N72" i="540"/>
  <c r="N74" i="540"/>
  <c r="P22" i="539"/>
  <c r="O38" i="539"/>
  <c r="AA41" i="539"/>
  <c r="P62" i="539"/>
  <c r="P110" i="539"/>
  <c r="P114" i="539"/>
  <c r="P118" i="539"/>
  <c r="N6" i="540"/>
  <c r="N55" i="540"/>
  <c r="N57" i="540"/>
  <c r="N61" i="540"/>
  <c r="N73" i="540"/>
  <c r="AE123" i="540"/>
  <c r="N140" i="540"/>
  <c r="N7" i="539"/>
  <c r="AB45" i="539"/>
  <c r="N57" i="539"/>
  <c r="N61" i="539"/>
  <c r="N65" i="539"/>
  <c r="O72" i="539"/>
  <c r="N73" i="539"/>
  <c r="AA75" i="539"/>
  <c r="N109" i="539"/>
  <c r="N113" i="539"/>
  <c r="N117" i="539"/>
  <c r="M140" i="539"/>
  <c r="N5" i="540"/>
  <c r="O55" i="540"/>
  <c r="AA8" i="539"/>
  <c r="P39" i="539"/>
  <c r="AA62" i="539"/>
  <c r="P74" i="539"/>
  <c r="AB75" i="539"/>
  <c r="AA90" i="539"/>
  <c r="AA110" i="539"/>
  <c r="AA114" i="539"/>
  <c r="AA118" i="539"/>
  <c r="AB125" i="539"/>
  <c r="P128" i="539"/>
  <c r="AB129" i="539"/>
  <c r="P132" i="539"/>
  <c r="N24" i="540"/>
  <c r="L123" i="540"/>
  <c r="O123" i="540" s="1"/>
  <c r="AA22" i="539"/>
  <c r="AA40" i="539"/>
  <c r="AA44" i="539"/>
  <c r="AB90" i="539"/>
  <c r="M106" i="539"/>
  <c r="AA124" i="539"/>
  <c r="AE25" i="540"/>
  <c r="P42" i="540"/>
  <c r="P56" i="540"/>
  <c r="AE74" i="540"/>
  <c r="P126" i="540"/>
  <c r="N6" i="539"/>
  <c r="P43" i="539"/>
  <c r="P47" i="539"/>
  <c r="P56" i="539"/>
  <c r="AE6" i="540"/>
  <c r="M21" i="540"/>
  <c r="N41" i="540"/>
  <c r="AE57" i="540"/>
  <c r="AE61" i="540"/>
  <c r="N125" i="540"/>
  <c r="AA7" i="539"/>
  <c r="AA57" i="539"/>
  <c r="AA61" i="539"/>
  <c r="AA65" i="539"/>
  <c r="N92" i="539"/>
  <c r="N107" i="539"/>
  <c r="AA109" i="539"/>
  <c r="AA113" i="539"/>
  <c r="AA117" i="539"/>
  <c r="AE42" i="540"/>
  <c r="P60" i="540"/>
  <c r="AE73" i="540"/>
  <c r="M106" i="540"/>
  <c r="N109" i="540"/>
  <c r="AE126" i="540"/>
  <c r="P60" i="539"/>
  <c r="P64" i="539"/>
  <c r="AA73" i="539"/>
  <c r="P108" i="539"/>
  <c r="P112" i="539"/>
  <c r="AE5" i="540"/>
  <c r="N22" i="540"/>
  <c r="AE24" i="540"/>
  <c r="AE56" i="540"/>
  <c r="AF73" i="540"/>
  <c r="P5" i="539"/>
  <c r="AA38" i="539"/>
  <c r="P46" i="539"/>
  <c r="AB73" i="539"/>
  <c r="P23" i="540"/>
  <c r="AE60" i="540"/>
  <c r="AE72" i="540"/>
  <c r="AA60" i="539"/>
  <c r="AA64" i="539"/>
  <c r="P126" i="539"/>
  <c r="AE41" i="540"/>
  <c r="AE55" i="540"/>
  <c r="AE140" i="540"/>
  <c r="Q61" i="536"/>
  <c r="P61" i="536"/>
  <c r="Q118" i="536"/>
  <c r="P118" i="536"/>
  <c r="Q8" i="536"/>
  <c r="P8" i="536"/>
  <c r="Q8" i="537"/>
  <c r="P8" i="537"/>
  <c r="N38" i="537"/>
  <c r="AF38" i="537"/>
  <c r="AG22" i="537" s="1"/>
  <c r="AE38" i="537"/>
  <c r="P109" i="536"/>
  <c r="Q109" i="536"/>
  <c r="Q91" i="536"/>
  <c r="P91" i="536"/>
  <c r="Q114" i="536"/>
  <c r="P114" i="536"/>
  <c r="Q130" i="536"/>
  <c r="P130" i="536"/>
  <c r="Q59" i="537"/>
  <c r="P59" i="537"/>
  <c r="N89" i="537"/>
  <c r="AF89" i="537"/>
  <c r="AG73" i="537" s="1"/>
  <c r="AE89" i="537"/>
  <c r="P57" i="536"/>
  <c r="Q57" i="536"/>
  <c r="Q62" i="536"/>
  <c r="P62" i="536"/>
  <c r="N106" i="537"/>
  <c r="AF106" i="537"/>
  <c r="AG90" i="537" s="1"/>
  <c r="AE106" i="537"/>
  <c r="P117" i="536"/>
  <c r="Q117" i="536"/>
  <c r="Q126" i="536"/>
  <c r="P126" i="536"/>
  <c r="F2" i="536"/>
  <c r="I3" i="535"/>
  <c r="P65" i="536"/>
  <c r="Q65" i="536"/>
  <c r="Q7" i="537"/>
  <c r="P7" i="537"/>
  <c r="P7" i="536"/>
  <c r="Q7" i="536"/>
  <c r="Q110" i="536"/>
  <c r="P110" i="536"/>
  <c r="N72" i="536"/>
  <c r="AB72" i="536"/>
  <c r="AC56" i="536" s="1"/>
  <c r="AA72" i="536"/>
  <c r="Q58" i="536"/>
  <c r="P58" i="536"/>
  <c r="Q90" i="536"/>
  <c r="P90" i="536"/>
  <c r="P113" i="536"/>
  <c r="Q113" i="536"/>
  <c r="P58" i="537"/>
  <c r="Q58" i="537"/>
  <c r="AA8" i="536"/>
  <c r="AB42" i="536"/>
  <c r="AB46" i="536"/>
  <c r="AA58" i="536"/>
  <c r="AA62" i="536"/>
  <c r="AB92" i="536"/>
  <c r="AA110" i="536"/>
  <c r="AA114" i="536"/>
  <c r="AA118" i="536"/>
  <c r="Q127" i="536"/>
  <c r="Q131" i="536"/>
  <c r="Q135" i="536"/>
  <c r="M72" i="537"/>
  <c r="N6" i="536"/>
  <c r="N39" i="536"/>
  <c r="AA41" i="536"/>
  <c r="AA45" i="536"/>
  <c r="M55" i="536"/>
  <c r="P56" i="536"/>
  <c r="N60" i="536"/>
  <c r="N64" i="536"/>
  <c r="N89" i="536"/>
  <c r="N108" i="536"/>
  <c r="N112" i="536"/>
  <c r="N116" i="536"/>
  <c r="N6" i="537"/>
  <c r="AF22" i="537"/>
  <c r="N55" i="537"/>
  <c r="N57" i="537"/>
  <c r="N61" i="537"/>
  <c r="N73" i="537"/>
  <c r="AE123" i="537"/>
  <c r="N140" i="537"/>
  <c r="P40" i="536"/>
  <c r="P44" i="536"/>
  <c r="AA57" i="536"/>
  <c r="AA61" i="536"/>
  <c r="AA65" i="536"/>
  <c r="N75" i="536"/>
  <c r="P25" i="537"/>
  <c r="P74" i="537"/>
  <c r="AF123" i="537"/>
  <c r="AG107" i="537" s="1"/>
  <c r="AB7" i="536"/>
  <c r="N22" i="536"/>
  <c r="M38" i="536"/>
  <c r="O55" i="536"/>
  <c r="AB65" i="536"/>
  <c r="N124" i="536"/>
  <c r="L123" i="537"/>
  <c r="P5" i="536"/>
  <c r="AA40" i="536"/>
  <c r="AA44" i="536"/>
  <c r="M106" i="536"/>
  <c r="P107" i="536"/>
  <c r="N111" i="536"/>
  <c r="P5" i="537"/>
  <c r="AE25" i="537"/>
  <c r="AE74" i="537"/>
  <c r="P126" i="537"/>
  <c r="AA6" i="536"/>
  <c r="M21" i="536"/>
  <c r="AA60" i="536"/>
  <c r="AA64" i="536"/>
  <c r="N74" i="536"/>
  <c r="AA89" i="536"/>
  <c r="AA108" i="536"/>
  <c r="AA112" i="536"/>
  <c r="AA116" i="536"/>
  <c r="M123" i="536"/>
  <c r="N128" i="536"/>
  <c r="N132" i="536"/>
  <c r="AE6" i="537"/>
  <c r="M21" i="537"/>
  <c r="P24" i="537"/>
  <c r="N41" i="537"/>
  <c r="AE57" i="537"/>
  <c r="AE61" i="537"/>
  <c r="N125" i="537"/>
  <c r="AA39" i="536"/>
  <c r="N42" i="536"/>
  <c r="N46" i="536"/>
  <c r="P59" i="536"/>
  <c r="P63" i="536"/>
  <c r="P115" i="536"/>
  <c r="M140" i="536"/>
  <c r="AE42" i="537"/>
  <c r="P60" i="537"/>
  <c r="AE73" i="537"/>
  <c r="N109" i="537"/>
  <c r="AE126" i="537"/>
  <c r="AA5" i="536"/>
  <c r="AA107" i="536"/>
  <c r="AE5" i="537"/>
  <c r="N22" i="537"/>
  <c r="AE24" i="537"/>
  <c r="AE56" i="537"/>
  <c r="AF73" i="537"/>
  <c r="AA22" i="536"/>
  <c r="AA59" i="536"/>
  <c r="AA63" i="536"/>
  <c r="P73" i="536"/>
  <c r="P92" i="536"/>
  <c r="AA111" i="536"/>
  <c r="AA115" i="536"/>
  <c r="AA124" i="536"/>
  <c r="P23" i="537"/>
  <c r="AE60" i="537"/>
  <c r="AA74" i="536"/>
  <c r="AA128" i="536"/>
  <c r="AA132" i="536"/>
  <c r="AE41" i="537"/>
  <c r="AE55" i="537"/>
  <c r="AE140" i="537"/>
  <c r="I3" i="532"/>
  <c r="F2" i="533"/>
  <c r="Q8" i="533"/>
  <c r="P8" i="533"/>
  <c r="N72" i="533"/>
  <c r="AA72" i="533"/>
  <c r="AB72" i="533"/>
  <c r="AC56" i="533" s="1"/>
  <c r="Q59" i="533"/>
  <c r="P59" i="533"/>
  <c r="P66" i="533"/>
  <c r="Q66" i="533"/>
  <c r="Q140" i="533"/>
  <c r="R124" i="533" s="1"/>
  <c r="P140" i="533"/>
  <c r="Q38" i="533"/>
  <c r="R22" i="533" s="1"/>
  <c r="P38" i="533"/>
  <c r="Q110" i="533"/>
  <c r="P110" i="533"/>
  <c r="Q117" i="533"/>
  <c r="P117" i="533"/>
  <c r="Q58" i="534"/>
  <c r="P58" i="534"/>
  <c r="P130" i="533"/>
  <c r="Q130" i="533"/>
  <c r="Q106" i="534"/>
  <c r="R90" i="534" s="1"/>
  <c r="P106" i="534"/>
  <c r="Q7" i="534"/>
  <c r="P7" i="534"/>
  <c r="P108" i="534"/>
  <c r="Q108" i="534"/>
  <c r="Q62" i="533"/>
  <c r="P62" i="533"/>
  <c r="P135" i="533"/>
  <c r="Q135" i="533"/>
  <c r="P113" i="533"/>
  <c r="Q113" i="533"/>
  <c r="Q118" i="533"/>
  <c r="P118" i="533"/>
  <c r="Q59" i="534"/>
  <c r="P59" i="534"/>
  <c r="Q58" i="533"/>
  <c r="P58" i="533"/>
  <c r="Q90" i="533"/>
  <c r="P90" i="533"/>
  <c r="Q8" i="534"/>
  <c r="P8" i="534"/>
  <c r="N38" i="534"/>
  <c r="AF38" i="534"/>
  <c r="AG22" i="534" s="1"/>
  <c r="AE38" i="534"/>
  <c r="N89" i="534"/>
  <c r="AF89" i="534"/>
  <c r="AG73" i="534" s="1"/>
  <c r="AE89" i="534"/>
  <c r="Q63" i="533"/>
  <c r="P63" i="533"/>
  <c r="P109" i="533"/>
  <c r="Q109" i="533"/>
  <c r="Q114" i="533"/>
  <c r="P114" i="533"/>
  <c r="Q43" i="533"/>
  <c r="Q92" i="533"/>
  <c r="AE140" i="534"/>
  <c r="AB5" i="533"/>
  <c r="AA38" i="533"/>
  <c r="AB43" i="533"/>
  <c r="AB47" i="533"/>
  <c r="AA59" i="533"/>
  <c r="AA63" i="533"/>
  <c r="AB92" i="533"/>
  <c r="AA110" i="533"/>
  <c r="AA114" i="533"/>
  <c r="AA118" i="533"/>
  <c r="N126" i="533"/>
  <c r="Q127" i="533"/>
  <c r="Q131" i="533"/>
  <c r="N134" i="533"/>
  <c r="AA140" i="533"/>
  <c r="AE8" i="534"/>
  <c r="AE59" i="534"/>
  <c r="M72" i="534"/>
  <c r="N65" i="533"/>
  <c r="N6" i="534"/>
  <c r="N57" i="534"/>
  <c r="N140" i="534"/>
  <c r="AA8" i="533"/>
  <c r="P41" i="533"/>
  <c r="P45" i="533"/>
  <c r="N56" i="533"/>
  <c r="AA58" i="533"/>
  <c r="AA62" i="533"/>
  <c r="AA66" i="533"/>
  <c r="N75" i="533"/>
  <c r="N107" i="533"/>
  <c r="AA109" i="533"/>
  <c r="AA113" i="533"/>
  <c r="AA117" i="533"/>
  <c r="N125" i="533"/>
  <c r="N129" i="533"/>
  <c r="N133" i="533"/>
  <c r="N5" i="534"/>
  <c r="AE7" i="534"/>
  <c r="P25" i="534"/>
  <c r="N42" i="534"/>
  <c r="N56" i="534"/>
  <c r="AE58" i="534"/>
  <c r="P74" i="534"/>
  <c r="K123" i="534"/>
  <c r="AF123" i="534"/>
  <c r="AG107" i="534" s="1"/>
  <c r="N126" i="534"/>
  <c r="N61" i="533"/>
  <c r="N73" i="534"/>
  <c r="AB8" i="533"/>
  <c r="N40" i="533"/>
  <c r="AB58" i="533"/>
  <c r="AB62" i="533"/>
  <c r="AB66" i="533"/>
  <c r="AA90" i="533"/>
  <c r="AB109" i="533"/>
  <c r="AB113" i="533"/>
  <c r="AB117" i="533"/>
  <c r="AF7" i="534"/>
  <c r="AF58" i="534"/>
  <c r="AE106" i="534"/>
  <c r="L123" i="534"/>
  <c r="O123" i="534" s="1"/>
  <c r="N57" i="533"/>
  <c r="N89" i="533"/>
  <c r="N108" i="533"/>
  <c r="N116" i="533"/>
  <c r="AF22" i="534"/>
  <c r="N55" i="534"/>
  <c r="N61" i="534"/>
  <c r="N39" i="533"/>
  <c r="AA41" i="533"/>
  <c r="M55" i="533"/>
  <c r="AB90" i="533"/>
  <c r="M106" i="533"/>
  <c r="AE25" i="534"/>
  <c r="AE74" i="534"/>
  <c r="AF106" i="534"/>
  <c r="AG90" i="534" s="1"/>
  <c r="N7" i="533"/>
  <c r="N112" i="533"/>
  <c r="N5" i="533"/>
  <c r="AA7" i="533"/>
  <c r="AA57" i="533"/>
  <c r="AA61" i="533"/>
  <c r="AA65" i="533"/>
  <c r="N74" i="533"/>
  <c r="AA89" i="533"/>
  <c r="AA108" i="533"/>
  <c r="AA112" i="533"/>
  <c r="AA116" i="533"/>
  <c r="M123" i="533"/>
  <c r="N128" i="533"/>
  <c r="N132" i="533"/>
  <c r="AE6" i="534"/>
  <c r="M21" i="534"/>
  <c r="N41" i="534"/>
  <c r="AE57" i="534"/>
  <c r="AE61" i="534"/>
  <c r="N125" i="534"/>
  <c r="AE73" i="534"/>
  <c r="AE126" i="534"/>
  <c r="AA40" i="533"/>
  <c r="AA44" i="533"/>
  <c r="AA56" i="533"/>
  <c r="AA107" i="533"/>
  <c r="AE5" i="534"/>
  <c r="N22" i="534"/>
  <c r="AE24" i="534"/>
  <c r="AE56" i="534"/>
  <c r="AF73" i="534"/>
  <c r="M21" i="533"/>
  <c r="P22" i="533"/>
  <c r="P47" i="533"/>
  <c r="AB56" i="533"/>
  <c r="AE55" i="534"/>
  <c r="Q6" i="531"/>
  <c r="P6" i="531"/>
  <c r="P22" i="530"/>
  <c r="Q22" i="530"/>
  <c r="Q62" i="530"/>
  <c r="P62" i="530"/>
  <c r="AF55" i="531"/>
  <c r="AG39" i="531" s="1"/>
  <c r="AE55" i="531"/>
  <c r="N55" i="531"/>
  <c r="Q61" i="531"/>
  <c r="P61" i="531"/>
  <c r="P89" i="531"/>
  <c r="Q89" i="531"/>
  <c r="R73" i="531" s="1"/>
  <c r="AF140" i="531"/>
  <c r="AG124" i="531" s="1"/>
  <c r="AE140" i="531"/>
  <c r="N140" i="531"/>
  <c r="Q113" i="530"/>
  <c r="P113" i="530"/>
  <c r="Q22" i="531"/>
  <c r="P22" i="531"/>
  <c r="Q73" i="531"/>
  <c r="P73" i="531"/>
  <c r="Q117" i="530"/>
  <c r="P117" i="530"/>
  <c r="Q140" i="530"/>
  <c r="R124" i="530" s="1"/>
  <c r="P140" i="530"/>
  <c r="Q8" i="531"/>
  <c r="P8" i="531"/>
  <c r="AB72" i="530"/>
  <c r="AC56" i="530" s="1"/>
  <c r="AA72" i="530"/>
  <c r="N72" i="530"/>
  <c r="Q65" i="530"/>
  <c r="P65" i="530"/>
  <c r="P91" i="531"/>
  <c r="Q91" i="531"/>
  <c r="P107" i="531"/>
  <c r="Q107" i="531"/>
  <c r="Q58" i="530"/>
  <c r="P58" i="530"/>
  <c r="Q57" i="531"/>
  <c r="P57" i="531"/>
  <c r="Q59" i="531"/>
  <c r="P59" i="531"/>
  <c r="P73" i="530"/>
  <c r="Q73" i="530"/>
  <c r="Q109" i="530"/>
  <c r="P109" i="530"/>
  <c r="Q7" i="531"/>
  <c r="P7" i="531"/>
  <c r="Q61" i="530"/>
  <c r="P61" i="530"/>
  <c r="P131" i="530"/>
  <c r="Q131" i="530"/>
  <c r="P135" i="530"/>
  <c r="Q135" i="530"/>
  <c r="P40" i="531"/>
  <c r="Q40" i="531"/>
  <c r="Q66" i="530"/>
  <c r="P66" i="530"/>
  <c r="Q106" i="531"/>
  <c r="R90" i="531" s="1"/>
  <c r="P106" i="531"/>
  <c r="P108" i="531"/>
  <c r="Q108" i="531"/>
  <c r="Q8" i="530"/>
  <c r="P8" i="530"/>
  <c r="Q90" i="530"/>
  <c r="P90" i="530"/>
  <c r="P127" i="530"/>
  <c r="Q127" i="530"/>
  <c r="Q7" i="530"/>
  <c r="P7" i="530"/>
  <c r="Q110" i="530"/>
  <c r="P110" i="530"/>
  <c r="Q114" i="530"/>
  <c r="P114" i="530"/>
  <c r="F2" i="530"/>
  <c r="I3" i="529"/>
  <c r="Q57" i="530"/>
  <c r="P57" i="530"/>
  <c r="Q59" i="530"/>
  <c r="P59" i="530"/>
  <c r="Q58" i="531"/>
  <c r="P58" i="531"/>
  <c r="M38" i="530"/>
  <c r="N109" i="531"/>
  <c r="AA44" i="530"/>
  <c r="N63" i="530"/>
  <c r="P74" i="530"/>
  <c r="N118" i="530"/>
  <c r="AB6" i="530"/>
  <c r="AB5" i="530"/>
  <c r="AA22" i="530"/>
  <c r="P42" i="530"/>
  <c r="AB43" i="530"/>
  <c r="P46" i="530"/>
  <c r="AB47" i="530"/>
  <c r="AA59" i="530"/>
  <c r="AA63" i="530"/>
  <c r="AA73" i="530"/>
  <c r="P91" i="530"/>
  <c r="AB92" i="530"/>
  <c r="AA110" i="530"/>
  <c r="AA114" i="530"/>
  <c r="AA118" i="530"/>
  <c r="AB123" i="530"/>
  <c r="AC107" i="530" s="1"/>
  <c r="N126" i="530"/>
  <c r="N130" i="530"/>
  <c r="N134" i="530"/>
  <c r="AA140" i="530"/>
  <c r="AE8" i="531"/>
  <c r="AF23" i="531"/>
  <c r="P26" i="531"/>
  <c r="P39" i="531"/>
  <c r="AE59" i="531"/>
  <c r="M72" i="531"/>
  <c r="P75" i="531"/>
  <c r="P90" i="531"/>
  <c r="AF109" i="531"/>
  <c r="AE124" i="531"/>
  <c r="N124" i="531"/>
  <c r="AA39" i="530"/>
  <c r="AB60" i="530"/>
  <c r="G8" i="529"/>
  <c r="AB22" i="530"/>
  <c r="AB59" i="530"/>
  <c r="AB73" i="530"/>
  <c r="M89" i="530"/>
  <c r="AB110" i="530"/>
  <c r="AB114" i="530"/>
  <c r="AA127" i="530"/>
  <c r="AA131" i="530"/>
  <c r="AA135" i="530"/>
  <c r="AB140" i="530"/>
  <c r="AC124" i="530" s="1"/>
  <c r="AF8" i="531"/>
  <c r="AE22" i="531"/>
  <c r="N25" i="531"/>
  <c r="AE40" i="531"/>
  <c r="AF59" i="531"/>
  <c r="AE91" i="531"/>
  <c r="AE108" i="531"/>
  <c r="AF124" i="531"/>
  <c r="N47" i="530"/>
  <c r="N123" i="530"/>
  <c r="N21" i="531"/>
  <c r="P128" i="530"/>
  <c r="M38" i="531"/>
  <c r="AB64" i="530"/>
  <c r="AB124" i="530"/>
  <c r="AB127" i="530"/>
  <c r="AB131" i="530"/>
  <c r="AB135" i="530"/>
  <c r="AF22" i="531"/>
  <c r="AF40" i="531"/>
  <c r="O72" i="531"/>
  <c r="AF91" i="531"/>
  <c r="AE107" i="531"/>
  <c r="AF108" i="531"/>
  <c r="AE21" i="531"/>
  <c r="AF107" i="531"/>
  <c r="N40" i="530"/>
  <c r="N44" i="530"/>
  <c r="N124" i="530"/>
  <c r="AE106" i="531"/>
  <c r="L123" i="531"/>
  <c r="O123" i="531" s="1"/>
  <c r="N6" i="530"/>
  <c r="N39" i="530"/>
  <c r="M55" i="530"/>
  <c r="N60" i="530"/>
  <c r="N64" i="530"/>
  <c r="AB90" i="530"/>
  <c r="M106" i="530"/>
  <c r="N111" i="530"/>
  <c r="N115" i="530"/>
  <c r="N60" i="531"/>
  <c r="AE89" i="531"/>
  <c r="AF106" i="531"/>
  <c r="AG90" i="531" s="1"/>
  <c r="M123" i="531"/>
  <c r="N43" i="530"/>
  <c r="N23" i="531"/>
  <c r="P5" i="530"/>
  <c r="P132" i="530"/>
  <c r="P125" i="531"/>
  <c r="M21" i="530"/>
  <c r="AB40" i="530"/>
  <c r="AA111" i="530"/>
  <c r="AA115" i="530"/>
  <c r="Q41" i="531"/>
  <c r="AE60" i="531"/>
  <c r="N92" i="530"/>
  <c r="H1" i="530"/>
  <c r="Q126" i="527"/>
  <c r="P126" i="527"/>
  <c r="Q41" i="527"/>
  <c r="P41" i="527"/>
  <c r="AE74" i="528"/>
  <c r="AF74" i="528"/>
  <c r="E8" i="526"/>
  <c r="H1" i="527"/>
  <c r="Q39" i="527"/>
  <c r="P39" i="527"/>
  <c r="N62" i="527"/>
  <c r="AB75" i="527"/>
  <c r="AA75" i="527"/>
  <c r="M106" i="527"/>
  <c r="AB90" i="527"/>
  <c r="AA90" i="527"/>
  <c r="AA109" i="527"/>
  <c r="Q111" i="527"/>
  <c r="P111" i="527"/>
  <c r="N124" i="527"/>
  <c r="M140" i="527"/>
  <c r="AA124" i="527"/>
  <c r="AB133" i="527"/>
  <c r="AA133" i="527"/>
  <c r="AF57" i="528"/>
  <c r="AE57" i="528"/>
  <c r="N74" i="528"/>
  <c r="Q124" i="528"/>
  <c r="P124" i="528"/>
  <c r="Q60" i="527"/>
  <c r="P60" i="527"/>
  <c r="P75" i="527"/>
  <c r="Q75" i="527"/>
  <c r="P113" i="527"/>
  <c r="Q133" i="527"/>
  <c r="P133" i="527"/>
  <c r="Q57" i="528"/>
  <c r="P57" i="528"/>
  <c r="AF61" i="528"/>
  <c r="AE61" i="528"/>
  <c r="F2" i="527"/>
  <c r="Q6" i="527"/>
  <c r="P6" i="527"/>
  <c r="AB108" i="527"/>
  <c r="AA108" i="527"/>
  <c r="AA130" i="527"/>
  <c r="AB130" i="527"/>
  <c r="AF39" i="528"/>
  <c r="AE39" i="528"/>
  <c r="P61" i="528"/>
  <c r="Q61" i="528"/>
  <c r="P91" i="528"/>
  <c r="Q91" i="528"/>
  <c r="O123" i="528"/>
  <c r="AA41" i="527"/>
  <c r="AB41" i="527"/>
  <c r="AA45" i="527"/>
  <c r="AB45" i="527"/>
  <c r="AB57" i="527"/>
  <c r="AA57" i="527"/>
  <c r="Q108" i="527"/>
  <c r="P108" i="527"/>
  <c r="Q115" i="527"/>
  <c r="P115" i="527"/>
  <c r="P128" i="527"/>
  <c r="Q128" i="527"/>
  <c r="AF6" i="528"/>
  <c r="AE6" i="528"/>
  <c r="AF22" i="528"/>
  <c r="AE22" i="528"/>
  <c r="Q39" i="528"/>
  <c r="P39" i="528"/>
  <c r="N123" i="528"/>
  <c r="AE123" i="528"/>
  <c r="AA44" i="527"/>
  <c r="AB44" i="527"/>
  <c r="N44" i="527"/>
  <c r="N45" i="527"/>
  <c r="N57" i="527"/>
  <c r="AA62" i="527"/>
  <c r="Q64" i="527"/>
  <c r="P64" i="527"/>
  <c r="P117" i="527"/>
  <c r="N6" i="528"/>
  <c r="N22" i="528"/>
  <c r="AE25" i="528"/>
  <c r="N25" i="528"/>
  <c r="AF25" i="528"/>
  <c r="M38" i="528"/>
  <c r="AF43" i="528"/>
  <c r="AE43" i="528"/>
  <c r="P108" i="528"/>
  <c r="Q108" i="528"/>
  <c r="AF125" i="528"/>
  <c r="N125" i="528"/>
  <c r="AE125" i="528"/>
  <c r="M140" i="528"/>
  <c r="AB112" i="527"/>
  <c r="AA112" i="527"/>
  <c r="AB134" i="527"/>
  <c r="AA134" i="527"/>
  <c r="Q43" i="528"/>
  <c r="P43" i="528"/>
  <c r="AF58" i="528"/>
  <c r="AE58" i="528"/>
  <c r="N58" i="528"/>
  <c r="AB61" i="527"/>
  <c r="AA61" i="527"/>
  <c r="Q112" i="527"/>
  <c r="P112" i="527"/>
  <c r="AB125" i="527"/>
  <c r="AA125" i="527"/>
  <c r="O38" i="528"/>
  <c r="AF73" i="528"/>
  <c r="AE73" i="528"/>
  <c r="M89" i="528"/>
  <c r="AB126" i="527"/>
  <c r="AA126" i="527"/>
  <c r="P74" i="527"/>
  <c r="Q74" i="527"/>
  <c r="P132" i="527"/>
  <c r="Q132" i="527"/>
  <c r="AB7" i="527"/>
  <c r="AA7" i="527"/>
  <c r="N61" i="527"/>
  <c r="AA66" i="527"/>
  <c r="AB89" i="527"/>
  <c r="AC73" i="527" s="1"/>
  <c r="AA89" i="527"/>
  <c r="N125" i="527"/>
  <c r="AE56" i="528"/>
  <c r="N56" i="528"/>
  <c r="AF56" i="528"/>
  <c r="N73" i="528"/>
  <c r="P75" i="528"/>
  <c r="P107" i="528"/>
  <c r="Q107" i="528"/>
  <c r="P5" i="527"/>
  <c r="Q5" i="527"/>
  <c r="AA40" i="527"/>
  <c r="N40" i="527"/>
  <c r="AB40" i="527"/>
  <c r="N7" i="527"/>
  <c r="P42" i="527"/>
  <c r="N89" i="527"/>
  <c r="AA107" i="527"/>
  <c r="M123" i="527"/>
  <c r="AB107" i="527"/>
  <c r="N109" i="527"/>
  <c r="AB116" i="527"/>
  <c r="AA116" i="527"/>
  <c r="P134" i="527"/>
  <c r="K140" i="527"/>
  <c r="AE26" i="528"/>
  <c r="AF26" i="528"/>
  <c r="Q40" i="528"/>
  <c r="Q60" i="528"/>
  <c r="P60" i="528"/>
  <c r="M72" i="528"/>
  <c r="K89" i="528"/>
  <c r="AF123" i="528"/>
  <c r="AG107" i="528" s="1"/>
  <c r="AA56" i="527"/>
  <c r="M72" i="527"/>
  <c r="AB56" i="527"/>
  <c r="N58" i="527"/>
  <c r="AB65" i="527"/>
  <c r="AA65" i="527"/>
  <c r="N107" i="527"/>
  <c r="N116" i="527"/>
  <c r="AB129" i="527"/>
  <c r="AA129" i="527"/>
  <c r="AE5" i="528"/>
  <c r="M21" i="528"/>
  <c r="AF5" i="528"/>
  <c r="N7" i="528"/>
  <c r="N26" i="528"/>
  <c r="O89" i="528"/>
  <c r="O106" i="528"/>
  <c r="Q126" i="528"/>
  <c r="F3" i="526"/>
  <c r="P56" i="527"/>
  <c r="Q56" i="527"/>
  <c r="N65" i="527"/>
  <c r="N129" i="527"/>
  <c r="N5" i="528"/>
  <c r="Z2" i="528"/>
  <c r="P6" i="526" s="1"/>
  <c r="P40" i="528"/>
  <c r="P42" i="528"/>
  <c r="Q42" i="528"/>
  <c r="M55" i="528"/>
  <c r="Q106" i="528"/>
  <c r="R90" i="528" s="1"/>
  <c r="P106" i="528"/>
  <c r="AA6" i="527"/>
  <c r="M21" i="527"/>
  <c r="AA60" i="527"/>
  <c r="AA64" i="527"/>
  <c r="AA111" i="527"/>
  <c r="AA115" i="527"/>
  <c r="AE60" i="528"/>
  <c r="AF109" i="528"/>
  <c r="AE124" i="528"/>
  <c r="M55" i="527"/>
  <c r="AE40" i="528"/>
  <c r="AE126" i="528"/>
  <c r="N109" i="528"/>
  <c r="Q72" i="564" l="1"/>
  <c r="R56" i="564" s="1"/>
  <c r="P72" i="564"/>
  <c r="Q5" i="564"/>
  <c r="P5" i="564"/>
  <c r="Q62" i="564"/>
  <c r="P62" i="564"/>
  <c r="Q117" i="563"/>
  <c r="P117" i="563"/>
  <c r="Q6" i="563"/>
  <c r="P6" i="563"/>
  <c r="Q140" i="564"/>
  <c r="R124" i="564" s="1"/>
  <c r="P140" i="564"/>
  <c r="Q110" i="563"/>
  <c r="P110" i="563"/>
  <c r="Q72" i="563"/>
  <c r="R56" i="563" s="1"/>
  <c r="P72" i="563"/>
  <c r="Q58" i="564"/>
  <c r="P58" i="564"/>
  <c r="Q113" i="563"/>
  <c r="P113" i="563"/>
  <c r="Q135" i="563"/>
  <c r="P135" i="563"/>
  <c r="Q89" i="563"/>
  <c r="R73" i="563" s="1"/>
  <c r="P89" i="563"/>
  <c r="Q109" i="563"/>
  <c r="P109" i="563"/>
  <c r="Q126" i="564"/>
  <c r="P126" i="564"/>
  <c r="Q131" i="563"/>
  <c r="P131" i="563"/>
  <c r="Q106" i="563"/>
  <c r="R90" i="563" s="1"/>
  <c r="P106" i="563"/>
  <c r="P55" i="564"/>
  <c r="Q55" i="564"/>
  <c r="R39" i="564" s="1"/>
  <c r="Q56" i="564"/>
  <c r="P56" i="564"/>
  <c r="Q25" i="564"/>
  <c r="P25" i="564"/>
  <c r="Q5" i="563"/>
  <c r="P5" i="563"/>
  <c r="Q127" i="563"/>
  <c r="P127" i="563"/>
  <c r="Q73" i="564"/>
  <c r="P73" i="564"/>
  <c r="Q65" i="563"/>
  <c r="P65" i="563"/>
  <c r="Q38" i="564"/>
  <c r="R22" i="564" s="1"/>
  <c r="P38" i="564"/>
  <c r="Q107" i="563"/>
  <c r="P107" i="563"/>
  <c r="Q90" i="563"/>
  <c r="P90" i="563"/>
  <c r="Q64" i="564"/>
  <c r="P64" i="564"/>
  <c r="Q61" i="563"/>
  <c r="P61" i="563"/>
  <c r="Q123" i="563"/>
  <c r="R107" i="563" s="1"/>
  <c r="P123" i="563"/>
  <c r="D2" i="564"/>
  <c r="Q21" i="564"/>
  <c r="R5" i="564" s="1"/>
  <c r="P21" i="564"/>
  <c r="Q63" i="563"/>
  <c r="P63" i="563"/>
  <c r="Q134" i="563"/>
  <c r="P134" i="563"/>
  <c r="Q64" i="563"/>
  <c r="P64" i="563"/>
  <c r="Q46" i="564"/>
  <c r="P46" i="564"/>
  <c r="Q60" i="564"/>
  <c r="P60" i="564"/>
  <c r="Q57" i="563"/>
  <c r="P57" i="563"/>
  <c r="Q59" i="563"/>
  <c r="P59" i="563"/>
  <c r="Q130" i="563"/>
  <c r="P130" i="563"/>
  <c r="Q60" i="563"/>
  <c r="P60" i="563"/>
  <c r="Q42" i="564"/>
  <c r="P42" i="564"/>
  <c r="Q22" i="564"/>
  <c r="P22" i="564"/>
  <c r="N21" i="563"/>
  <c r="AB21" i="563"/>
  <c r="AC5" i="563" s="1"/>
  <c r="AA21" i="563"/>
  <c r="Q126" i="563"/>
  <c r="P126" i="563"/>
  <c r="Q8" i="564"/>
  <c r="P8" i="564"/>
  <c r="Q89" i="564"/>
  <c r="R73" i="564" s="1"/>
  <c r="P89" i="564"/>
  <c r="N106" i="564"/>
  <c r="AF106" i="564"/>
  <c r="AG90" i="564" s="1"/>
  <c r="AE106" i="564"/>
  <c r="AA38" i="563"/>
  <c r="N38" i="563"/>
  <c r="AB38" i="563"/>
  <c r="AC22" i="563" s="1"/>
  <c r="AB55" i="563"/>
  <c r="AC39" i="563" s="1"/>
  <c r="AA55" i="563"/>
  <c r="N55" i="563"/>
  <c r="Q140" i="563"/>
  <c r="R124" i="563" s="1"/>
  <c r="P140" i="563"/>
  <c r="Q7" i="563"/>
  <c r="P7" i="563"/>
  <c r="Q125" i="564"/>
  <c r="P125" i="564"/>
  <c r="Q22" i="563"/>
  <c r="P22" i="563"/>
  <c r="Q7" i="564"/>
  <c r="P7" i="564"/>
  <c r="Q91" i="563"/>
  <c r="P91" i="563"/>
  <c r="Q109" i="564"/>
  <c r="P109" i="564"/>
  <c r="N123" i="564"/>
  <c r="AF123" i="564"/>
  <c r="AG107" i="564" s="1"/>
  <c r="AE123" i="564"/>
  <c r="Q44" i="563"/>
  <c r="P44" i="563"/>
  <c r="Q118" i="563"/>
  <c r="P118" i="563"/>
  <c r="Q39" i="563"/>
  <c r="P39" i="563"/>
  <c r="Q40" i="563"/>
  <c r="P40" i="563"/>
  <c r="Q114" i="563"/>
  <c r="P114" i="563"/>
  <c r="N106" i="561"/>
  <c r="AF106" i="561"/>
  <c r="AG90" i="561" s="1"/>
  <c r="AE106" i="561"/>
  <c r="Q7" i="561"/>
  <c r="P7" i="561"/>
  <c r="Q91" i="560"/>
  <c r="P91" i="560"/>
  <c r="Q8" i="561"/>
  <c r="P8" i="561"/>
  <c r="Q6" i="560"/>
  <c r="P6" i="560"/>
  <c r="AB140" i="560"/>
  <c r="AC124" i="560" s="1"/>
  <c r="AA140" i="560"/>
  <c r="N140" i="560"/>
  <c r="AB72" i="560"/>
  <c r="AC56" i="560" s="1"/>
  <c r="AA72" i="560"/>
  <c r="N72" i="560"/>
  <c r="Q41" i="560"/>
  <c r="P41" i="560"/>
  <c r="AA38" i="560"/>
  <c r="N38" i="560"/>
  <c r="AB38" i="560"/>
  <c r="AC22" i="560" s="1"/>
  <c r="Q118" i="560"/>
  <c r="P118" i="560"/>
  <c r="Q22" i="560"/>
  <c r="P22" i="560"/>
  <c r="Q114" i="560"/>
  <c r="P114" i="560"/>
  <c r="Q42" i="561"/>
  <c r="P42" i="561"/>
  <c r="N123" i="561"/>
  <c r="AF123" i="561"/>
  <c r="AG107" i="561" s="1"/>
  <c r="AE123" i="561"/>
  <c r="Q110" i="560"/>
  <c r="P110" i="560"/>
  <c r="Q55" i="561"/>
  <c r="R39" i="561" s="1"/>
  <c r="P55" i="561"/>
  <c r="P55" i="560"/>
  <c r="Q55" i="560"/>
  <c r="R39" i="560" s="1"/>
  <c r="Q44" i="560"/>
  <c r="P44" i="560"/>
  <c r="Q125" i="561"/>
  <c r="P125" i="561"/>
  <c r="Q40" i="560"/>
  <c r="P40" i="560"/>
  <c r="AE21" i="561"/>
  <c r="N21" i="561"/>
  <c r="AF21" i="561"/>
  <c r="AG5" i="561" s="1"/>
  <c r="Q124" i="560"/>
  <c r="P124" i="560"/>
  <c r="P56" i="561"/>
  <c r="Q56" i="561"/>
  <c r="Q62" i="560"/>
  <c r="P62" i="560"/>
  <c r="Q73" i="560"/>
  <c r="P73" i="560"/>
  <c r="P21" i="560"/>
  <c r="D2" i="560"/>
  <c r="Q21" i="560"/>
  <c r="R5" i="560" s="1"/>
  <c r="Q89" i="561"/>
  <c r="R73" i="561" s="1"/>
  <c r="P89" i="561"/>
  <c r="Q58" i="560"/>
  <c r="P58" i="560"/>
  <c r="Q132" i="560"/>
  <c r="P132" i="560"/>
  <c r="Q72" i="561"/>
  <c r="R56" i="561" s="1"/>
  <c r="P72" i="561"/>
  <c r="Q140" i="561"/>
  <c r="R124" i="561" s="1"/>
  <c r="P140" i="561"/>
  <c r="Q128" i="560"/>
  <c r="P128" i="560"/>
  <c r="Q89" i="560"/>
  <c r="R73" i="560" s="1"/>
  <c r="P89" i="560"/>
  <c r="N38" i="561"/>
  <c r="AF38" i="561"/>
  <c r="AG22" i="561" s="1"/>
  <c r="AE38" i="561"/>
  <c r="AB123" i="560"/>
  <c r="AC107" i="560" s="1"/>
  <c r="AA123" i="560"/>
  <c r="N123" i="560"/>
  <c r="Q45" i="560"/>
  <c r="P45" i="560"/>
  <c r="Q126" i="561"/>
  <c r="P126" i="561"/>
  <c r="Q22" i="561"/>
  <c r="P22" i="561"/>
  <c r="Q39" i="560"/>
  <c r="P39" i="560"/>
  <c r="Q106" i="560"/>
  <c r="R90" i="560" s="1"/>
  <c r="P106" i="560"/>
  <c r="Q108" i="558"/>
  <c r="P108" i="558"/>
  <c r="Q40" i="558"/>
  <c r="P40" i="558"/>
  <c r="Q126" i="558"/>
  <c r="P126" i="558"/>
  <c r="Q65" i="558"/>
  <c r="P65" i="558"/>
  <c r="Q125" i="558"/>
  <c r="P125" i="558"/>
  <c r="Q39" i="558"/>
  <c r="P39" i="558"/>
  <c r="N123" i="558"/>
  <c r="AF123" i="558"/>
  <c r="AG107" i="558" s="1"/>
  <c r="AE123" i="558"/>
  <c r="Q123" i="557"/>
  <c r="R107" i="557" s="1"/>
  <c r="P123" i="557"/>
  <c r="Q72" i="557"/>
  <c r="R56" i="557" s="1"/>
  <c r="P72" i="557"/>
  <c r="Q61" i="558"/>
  <c r="P61" i="558"/>
  <c r="AB140" i="557"/>
  <c r="AC124" i="557" s="1"/>
  <c r="AA140" i="557"/>
  <c r="N140" i="557"/>
  <c r="Q57" i="558"/>
  <c r="P57" i="558"/>
  <c r="P22" i="557"/>
  <c r="Q22" i="557"/>
  <c r="N21" i="558"/>
  <c r="AF21" i="558"/>
  <c r="AG5" i="558" s="1"/>
  <c r="AE21" i="558"/>
  <c r="Q132" i="557"/>
  <c r="P132" i="557"/>
  <c r="Q25" i="558"/>
  <c r="P25" i="558"/>
  <c r="Q38" i="558"/>
  <c r="R22" i="558" s="1"/>
  <c r="P38" i="558"/>
  <c r="Q140" i="558"/>
  <c r="R124" i="558" s="1"/>
  <c r="P140" i="558"/>
  <c r="N21" i="557"/>
  <c r="AB21" i="557"/>
  <c r="AC5" i="557" s="1"/>
  <c r="AA21" i="557"/>
  <c r="Q128" i="557"/>
  <c r="P128" i="557"/>
  <c r="Q8" i="558"/>
  <c r="P8" i="558"/>
  <c r="Q5" i="558"/>
  <c r="P5" i="558"/>
  <c r="Q38" i="557"/>
  <c r="R22" i="557" s="1"/>
  <c r="P38" i="557"/>
  <c r="Q109" i="558"/>
  <c r="P109" i="558"/>
  <c r="AB89" i="557"/>
  <c r="AC73" i="557" s="1"/>
  <c r="AA89" i="557"/>
  <c r="N89" i="557"/>
  <c r="Q118" i="557"/>
  <c r="P118" i="557"/>
  <c r="Q55" i="557"/>
  <c r="R39" i="557" s="1"/>
  <c r="P55" i="557"/>
  <c r="N106" i="558"/>
  <c r="AF106" i="558"/>
  <c r="AG90" i="558" s="1"/>
  <c r="AE106" i="558"/>
  <c r="N89" i="558"/>
  <c r="AF89" i="558"/>
  <c r="AG73" i="558" s="1"/>
  <c r="AE89" i="558"/>
  <c r="Q114" i="557"/>
  <c r="P114" i="557"/>
  <c r="Q5" i="557"/>
  <c r="P5" i="557"/>
  <c r="Q62" i="558"/>
  <c r="P62" i="558"/>
  <c r="Q110" i="557"/>
  <c r="P110" i="557"/>
  <c r="Q58" i="558"/>
  <c r="P58" i="558"/>
  <c r="N55" i="558"/>
  <c r="AF55" i="558"/>
  <c r="AG39" i="558" s="1"/>
  <c r="AE55" i="558"/>
  <c r="Q72" i="558"/>
  <c r="R56" i="558" s="1"/>
  <c r="P72" i="558"/>
  <c r="N38" i="555"/>
  <c r="AF38" i="555"/>
  <c r="AG22" i="555" s="1"/>
  <c r="AE38" i="555"/>
  <c r="Q110" i="554"/>
  <c r="P110" i="554"/>
  <c r="AA140" i="554"/>
  <c r="N140" i="554"/>
  <c r="AB140" i="554"/>
  <c r="AC124" i="554" s="1"/>
  <c r="Q24" i="555"/>
  <c r="P24" i="555"/>
  <c r="Q5" i="554"/>
  <c r="P5" i="554"/>
  <c r="Q63" i="555"/>
  <c r="P63" i="555"/>
  <c r="N123" i="555"/>
  <c r="AF123" i="555"/>
  <c r="AG107" i="555" s="1"/>
  <c r="AE123" i="555"/>
  <c r="Q73" i="554"/>
  <c r="P73" i="554"/>
  <c r="Q5" i="555"/>
  <c r="P5" i="555"/>
  <c r="AF55" i="555"/>
  <c r="AG39" i="555" s="1"/>
  <c r="AE55" i="555"/>
  <c r="N55" i="555"/>
  <c r="Q59" i="555"/>
  <c r="P59" i="555"/>
  <c r="Q140" i="555"/>
  <c r="R124" i="555" s="1"/>
  <c r="P140" i="555"/>
  <c r="Q133" i="554"/>
  <c r="P133" i="554"/>
  <c r="P89" i="555"/>
  <c r="Q89" i="555"/>
  <c r="R73" i="555" s="1"/>
  <c r="Q111" i="554"/>
  <c r="P111" i="554"/>
  <c r="Q129" i="554"/>
  <c r="P129" i="554"/>
  <c r="AB106" i="554"/>
  <c r="AC90" i="554" s="1"/>
  <c r="AA106" i="554"/>
  <c r="N106" i="554"/>
  <c r="Q125" i="554"/>
  <c r="P125" i="554"/>
  <c r="N106" i="555"/>
  <c r="AF106" i="555"/>
  <c r="AG90" i="555" s="1"/>
  <c r="AE106" i="555"/>
  <c r="Q92" i="554"/>
  <c r="P92" i="554"/>
  <c r="N21" i="555"/>
  <c r="AF21" i="555"/>
  <c r="AG5" i="555" s="1"/>
  <c r="AE21" i="555"/>
  <c r="Q124" i="554"/>
  <c r="P124" i="554"/>
  <c r="AE72" i="555"/>
  <c r="N72" i="555"/>
  <c r="AF72" i="555"/>
  <c r="AG56" i="555" s="1"/>
  <c r="AB89" i="554"/>
  <c r="AC73" i="554" s="1"/>
  <c r="AA89" i="554"/>
  <c r="N89" i="554"/>
  <c r="Q72" i="554"/>
  <c r="R56" i="554" s="1"/>
  <c r="P72" i="554"/>
  <c r="Q8" i="555"/>
  <c r="P8" i="555"/>
  <c r="AB123" i="554"/>
  <c r="AC107" i="554" s="1"/>
  <c r="AA123" i="554"/>
  <c r="N123" i="554"/>
  <c r="Q126" i="555"/>
  <c r="P126" i="555"/>
  <c r="Q125" i="555"/>
  <c r="P125" i="555"/>
  <c r="Q47" i="554"/>
  <c r="P47" i="554"/>
  <c r="AB21" i="554"/>
  <c r="AC5" i="554" s="1"/>
  <c r="AA21" i="554"/>
  <c r="N21" i="554"/>
  <c r="Q74" i="555"/>
  <c r="P74" i="555"/>
  <c r="Q43" i="554"/>
  <c r="P43" i="554"/>
  <c r="Q56" i="555"/>
  <c r="P56" i="555"/>
  <c r="Q107" i="554"/>
  <c r="P107" i="554"/>
  <c r="Q43" i="555"/>
  <c r="P43" i="555"/>
  <c r="Q74" i="554"/>
  <c r="P74" i="554"/>
  <c r="Q118" i="554"/>
  <c r="P118" i="554"/>
  <c r="Q46" i="554"/>
  <c r="P46" i="554"/>
  <c r="AB38" i="554"/>
  <c r="AC22" i="554" s="1"/>
  <c r="AA38" i="554"/>
  <c r="N38" i="554"/>
  <c r="Q55" i="554"/>
  <c r="R39" i="554" s="1"/>
  <c r="P55" i="554"/>
  <c r="Q109" i="555"/>
  <c r="P109" i="555"/>
  <c r="Q114" i="554"/>
  <c r="P114" i="554"/>
  <c r="Q23" i="555"/>
  <c r="P23" i="555"/>
  <c r="Q42" i="554"/>
  <c r="P42" i="554"/>
  <c r="Q22" i="554"/>
  <c r="P22" i="554"/>
  <c r="Q8" i="552"/>
  <c r="P8" i="552"/>
  <c r="Q6" i="551"/>
  <c r="P6" i="551"/>
  <c r="AB21" i="551"/>
  <c r="AC5" i="551" s="1"/>
  <c r="AA21" i="551"/>
  <c r="N21" i="551"/>
  <c r="AE72" i="552"/>
  <c r="N72" i="552"/>
  <c r="AF72" i="552"/>
  <c r="AG56" i="552" s="1"/>
  <c r="AF55" i="552"/>
  <c r="AG39" i="552" s="1"/>
  <c r="AE55" i="552"/>
  <c r="N55" i="552"/>
  <c r="Q118" i="551"/>
  <c r="P118" i="551"/>
  <c r="AA140" i="551"/>
  <c r="N140" i="551"/>
  <c r="AB140" i="551"/>
  <c r="AC124" i="551" s="1"/>
  <c r="N21" i="552"/>
  <c r="AF21" i="552"/>
  <c r="AG5" i="552" s="1"/>
  <c r="AE21" i="552"/>
  <c r="Q115" i="551"/>
  <c r="P115" i="551"/>
  <c r="Q114" i="551"/>
  <c r="P114" i="551"/>
  <c r="Q111" i="551"/>
  <c r="P111" i="551"/>
  <c r="Q61" i="552"/>
  <c r="P61" i="552"/>
  <c r="Q110" i="551"/>
  <c r="P110" i="551"/>
  <c r="Q46" i="551"/>
  <c r="P46" i="551"/>
  <c r="Q56" i="552"/>
  <c r="P56" i="552"/>
  <c r="Q57" i="552"/>
  <c r="P57" i="552"/>
  <c r="Q38" i="552"/>
  <c r="R22" i="552" s="1"/>
  <c r="P38" i="552"/>
  <c r="Q109" i="552"/>
  <c r="P109" i="552"/>
  <c r="Q66" i="551"/>
  <c r="P66" i="551"/>
  <c r="Q42" i="551"/>
  <c r="P42" i="551"/>
  <c r="AB123" i="551"/>
  <c r="AC107" i="551" s="1"/>
  <c r="AA123" i="551"/>
  <c r="N123" i="551"/>
  <c r="Q73" i="552"/>
  <c r="P73" i="552"/>
  <c r="AB106" i="551"/>
  <c r="AC90" i="551" s="1"/>
  <c r="AA106" i="551"/>
  <c r="N106" i="551"/>
  <c r="Q43" i="552"/>
  <c r="P43" i="552"/>
  <c r="Q6" i="552"/>
  <c r="P6" i="552"/>
  <c r="Q62" i="551"/>
  <c r="P62" i="551"/>
  <c r="Q64" i="552"/>
  <c r="P64" i="552"/>
  <c r="Q58" i="551"/>
  <c r="P58" i="551"/>
  <c r="AB72" i="551"/>
  <c r="AC56" i="551" s="1"/>
  <c r="AA72" i="551"/>
  <c r="N72" i="551"/>
  <c r="Q60" i="552"/>
  <c r="P60" i="552"/>
  <c r="Q5" i="552"/>
  <c r="P5" i="552"/>
  <c r="Q108" i="551"/>
  <c r="P108" i="551"/>
  <c r="Q89" i="552"/>
  <c r="R73" i="552" s="1"/>
  <c r="P89" i="552"/>
  <c r="Q63" i="552"/>
  <c r="P63" i="552"/>
  <c r="N123" i="552"/>
  <c r="AF123" i="552"/>
  <c r="AG107" i="552" s="1"/>
  <c r="AE123" i="552"/>
  <c r="Q63" i="551"/>
  <c r="P63" i="551"/>
  <c r="Q64" i="551"/>
  <c r="P64" i="551"/>
  <c r="Q59" i="552"/>
  <c r="P59" i="552"/>
  <c r="Q59" i="551"/>
  <c r="P59" i="551"/>
  <c r="Q60" i="551"/>
  <c r="P60" i="551"/>
  <c r="AB89" i="551"/>
  <c r="AC73" i="551" s="1"/>
  <c r="AA89" i="551"/>
  <c r="N89" i="551"/>
  <c r="Q8" i="551"/>
  <c r="P8" i="551"/>
  <c r="Q38" i="551"/>
  <c r="R22" i="551" s="1"/>
  <c r="P38" i="551"/>
  <c r="AB55" i="551"/>
  <c r="AC39" i="551" s="1"/>
  <c r="AA55" i="551"/>
  <c r="N55" i="551"/>
  <c r="Q22" i="552"/>
  <c r="P22" i="552"/>
  <c r="Q140" i="552"/>
  <c r="R124" i="552" s="1"/>
  <c r="P140" i="552"/>
  <c r="Q39" i="551"/>
  <c r="P39" i="551"/>
  <c r="Q62" i="548"/>
  <c r="P62" i="548"/>
  <c r="Q110" i="548"/>
  <c r="P110" i="548"/>
  <c r="Q115" i="548"/>
  <c r="P115" i="548"/>
  <c r="Q47" i="548"/>
  <c r="P47" i="548"/>
  <c r="Q129" i="548"/>
  <c r="P129" i="548"/>
  <c r="Q61" i="549"/>
  <c r="P61" i="549"/>
  <c r="AB21" i="548"/>
  <c r="AC5" i="548" s="1"/>
  <c r="AA21" i="548"/>
  <c r="N21" i="548"/>
  <c r="Q111" i="548"/>
  <c r="P111" i="548"/>
  <c r="Q43" i="548"/>
  <c r="P43" i="548"/>
  <c r="Q125" i="548"/>
  <c r="P125" i="548"/>
  <c r="Q89" i="549"/>
  <c r="R73" i="549" s="1"/>
  <c r="P89" i="549"/>
  <c r="AB38" i="548"/>
  <c r="AC22" i="548" s="1"/>
  <c r="AA38" i="548"/>
  <c r="N38" i="548"/>
  <c r="Q57" i="549"/>
  <c r="P57" i="549"/>
  <c r="Q66" i="548"/>
  <c r="P66" i="548"/>
  <c r="AB106" i="548"/>
  <c r="AC90" i="548" s="1"/>
  <c r="AA106" i="548"/>
  <c r="N106" i="548"/>
  <c r="Q107" i="548"/>
  <c r="P107" i="548"/>
  <c r="AB55" i="548"/>
  <c r="AC39" i="548" s="1"/>
  <c r="AA55" i="548"/>
  <c r="N55" i="548"/>
  <c r="Q89" i="548"/>
  <c r="R73" i="548" s="1"/>
  <c r="P89" i="548"/>
  <c r="Q58" i="548"/>
  <c r="P58" i="548"/>
  <c r="Q62" i="549"/>
  <c r="P62" i="549"/>
  <c r="Q22" i="548"/>
  <c r="P22" i="548"/>
  <c r="Q8" i="549"/>
  <c r="P8" i="549"/>
  <c r="Q8" i="548"/>
  <c r="P8" i="548"/>
  <c r="Q58" i="549"/>
  <c r="P58" i="549"/>
  <c r="Q124" i="548"/>
  <c r="P124" i="548"/>
  <c r="Q140" i="548"/>
  <c r="R124" i="548" s="1"/>
  <c r="P140" i="548"/>
  <c r="Q74" i="549"/>
  <c r="P74" i="549"/>
  <c r="Q72" i="548"/>
  <c r="R56" i="548" s="1"/>
  <c r="P72" i="548"/>
  <c r="N38" i="549"/>
  <c r="AF38" i="549"/>
  <c r="AG22" i="549" s="1"/>
  <c r="AE38" i="549"/>
  <c r="AE72" i="549"/>
  <c r="N72" i="549"/>
  <c r="AF72" i="549"/>
  <c r="AG56" i="549" s="1"/>
  <c r="Q44" i="548"/>
  <c r="P44" i="548"/>
  <c r="N123" i="549"/>
  <c r="AF123" i="549"/>
  <c r="AG107" i="549" s="1"/>
  <c r="AE123" i="549"/>
  <c r="Q41" i="549"/>
  <c r="P41" i="549"/>
  <c r="Q5" i="548"/>
  <c r="P5" i="548"/>
  <c r="Q40" i="548"/>
  <c r="P40" i="548"/>
  <c r="Q74" i="548"/>
  <c r="P74" i="548"/>
  <c r="N106" i="549"/>
  <c r="AF106" i="549"/>
  <c r="AG90" i="549" s="1"/>
  <c r="AE106" i="549"/>
  <c r="Q118" i="548"/>
  <c r="P118" i="548"/>
  <c r="N21" i="549"/>
  <c r="AF21" i="549"/>
  <c r="AG5" i="549" s="1"/>
  <c r="AE21" i="549"/>
  <c r="Q5" i="549"/>
  <c r="P5" i="549"/>
  <c r="Q109" i="549"/>
  <c r="P109" i="549"/>
  <c r="Q114" i="548"/>
  <c r="P114" i="548"/>
  <c r="AB123" i="548"/>
  <c r="AC107" i="548" s="1"/>
  <c r="AA123" i="548"/>
  <c r="N123" i="548"/>
  <c r="Q24" i="549"/>
  <c r="P24" i="549"/>
  <c r="Q133" i="548"/>
  <c r="P133" i="548"/>
  <c r="AF140" i="549"/>
  <c r="AG124" i="549" s="1"/>
  <c r="AE140" i="549"/>
  <c r="N140" i="549"/>
  <c r="Q60" i="545"/>
  <c r="P60" i="545"/>
  <c r="Q113" i="545"/>
  <c r="P113" i="545"/>
  <c r="AA38" i="545"/>
  <c r="N38" i="545"/>
  <c r="D2" i="545" s="1"/>
  <c r="AB38" i="545"/>
  <c r="AC22" i="545" s="1"/>
  <c r="AE72" i="546"/>
  <c r="N72" i="546"/>
  <c r="AF72" i="546"/>
  <c r="AG56" i="546" s="1"/>
  <c r="Q57" i="545"/>
  <c r="P57" i="545"/>
  <c r="Q89" i="546"/>
  <c r="R73" i="546" s="1"/>
  <c r="P89" i="546"/>
  <c r="Q57" i="546"/>
  <c r="P57" i="546"/>
  <c r="Q60" i="546"/>
  <c r="P60" i="546"/>
  <c r="P22" i="545"/>
  <c r="Q22" i="545"/>
  <c r="Q116" i="545"/>
  <c r="P116" i="545"/>
  <c r="Q126" i="545"/>
  <c r="P126" i="545"/>
  <c r="Q109" i="545"/>
  <c r="P109" i="545"/>
  <c r="Q22" i="546"/>
  <c r="P22" i="546"/>
  <c r="Q112" i="545"/>
  <c r="P112" i="545"/>
  <c r="Q108" i="545"/>
  <c r="P108" i="545"/>
  <c r="N123" i="546"/>
  <c r="AF123" i="546"/>
  <c r="AG107" i="546" s="1"/>
  <c r="AE123" i="546"/>
  <c r="Q73" i="546"/>
  <c r="P73" i="546"/>
  <c r="Q89" i="545"/>
  <c r="R73" i="545" s="1"/>
  <c r="P89" i="545"/>
  <c r="Q134" i="545"/>
  <c r="P134" i="545"/>
  <c r="Q61" i="546"/>
  <c r="P61" i="546"/>
  <c r="Q64" i="545"/>
  <c r="P64" i="545"/>
  <c r="Q130" i="545"/>
  <c r="P130" i="545"/>
  <c r="Q117" i="545"/>
  <c r="P117" i="545"/>
  <c r="N123" i="545"/>
  <c r="AB123" i="545"/>
  <c r="AC107" i="545" s="1"/>
  <c r="AA123" i="545"/>
  <c r="Q39" i="545"/>
  <c r="P39" i="545"/>
  <c r="N21" i="546"/>
  <c r="AF21" i="546"/>
  <c r="AG5" i="546" s="1"/>
  <c r="AE21" i="546"/>
  <c r="AB55" i="545"/>
  <c r="AC39" i="545" s="1"/>
  <c r="AA55" i="545"/>
  <c r="N55" i="545"/>
  <c r="Q5" i="546"/>
  <c r="P5" i="546"/>
  <c r="Q6" i="546"/>
  <c r="P6" i="546"/>
  <c r="Q8" i="545"/>
  <c r="P8" i="545"/>
  <c r="Q90" i="545"/>
  <c r="P90" i="545"/>
  <c r="P21" i="545"/>
  <c r="Q21" i="545"/>
  <c r="R5" i="545" s="1"/>
  <c r="Q109" i="546"/>
  <c r="P109" i="546"/>
  <c r="Q47" i="545"/>
  <c r="P47" i="545"/>
  <c r="Q125" i="545"/>
  <c r="P125" i="545"/>
  <c r="Q140" i="546"/>
  <c r="R124" i="546" s="1"/>
  <c r="P140" i="546"/>
  <c r="Q65" i="545"/>
  <c r="P65" i="545"/>
  <c r="P72" i="545"/>
  <c r="Q72" i="545"/>
  <c r="R56" i="545" s="1"/>
  <c r="Q38" i="546"/>
  <c r="R22" i="546" s="1"/>
  <c r="P38" i="546"/>
  <c r="Q43" i="545"/>
  <c r="P43" i="545"/>
  <c r="Q74" i="545"/>
  <c r="P74" i="545"/>
  <c r="Q61" i="545"/>
  <c r="P61" i="545"/>
  <c r="Q106" i="545"/>
  <c r="R90" i="545" s="1"/>
  <c r="P106" i="545"/>
  <c r="AA38" i="542"/>
  <c r="AB38" i="542"/>
  <c r="AC22" i="542" s="1"/>
  <c r="N38" i="542"/>
  <c r="Q22" i="542"/>
  <c r="P22" i="542"/>
  <c r="Q117" i="542"/>
  <c r="P117" i="542"/>
  <c r="Q106" i="542"/>
  <c r="R90" i="542" s="1"/>
  <c r="P106" i="542"/>
  <c r="Q89" i="543"/>
  <c r="R73" i="543" s="1"/>
  <c r="P89" i="543"/>
  <c r="N55" i="543"/>
  <c r="AE55" i="543"/>
  <c r="AF55" i="543"/>
  <c r="AG39" i="543" s="1"/>
  <c r="N106" i="543"/>
  <c r="AF106" i="543"/>
  <c r="AG90" i="543" s="1"/>
  <c r="AE106" i="543"/>
  <c r="N21" i="542"/>
  <c r="AB21" i="542"/>
  <c r="AC5" i="542" s="1"/>
  <c r="AA21" i="542"/>
  <c r="Q24" i="543"/>
  <c r="P24" i="543"/>
  <c r="Q25" i="543"/>
  <c r="P25" i="543"/>
  <c r="AE72" i="543"/>
  <c r="AF72" i="543"/>
  <c r="AG56" i="543" s="1"/>
  <c r="N72" i="543"/>
  <c r="Q56" i="542"/>
  <c r="P56" i="542"/>
  <c r="Q113" i="542"/>
  <c r="P113" i="542"/>
  <c r="N123" i="543"/>
  <c r="AF123" i="543"/>
  <c r="AG107" i="543" s="1"/>
  <c r="AE123" i="543"/>
  <c r="Q109" i="542"/>
  <c r="P109" i="542"/>
  <c r="Q107" i="542"/>
  <c r="P107" i="542"/>
  <c r="Q64" i="542"/>
  <c r="P64" i="542"/>
  <c r="Q38" i="543"/>
  <c r="R22" i="543" s="1"/>
  <c r="P38" i="543"/>
  <c r="Q75" i="542"/>
  <c r="P75" i="542"/>
  <c r="AB55" i="542"/>
  <c r="AC39" i="542" s="1"/>
  <c r="AA55" i="542"/>
  <c r="N55" i="542"/>
  <c r="Q90" i="542"/>
  <c r="P90" i="542"/>
  <c r="Q125" i="542"/>
  <c r="P125" i="542"/>
  <c r="Q60" i="543"/>
  <c r="P60" i="543"/>
  <c r="Q56" i="543"/>
  <c r="P56" i="543"/>
  <c r="Q39" i="542"/>
  <c r="P39" i="542"/>
  <c r="Q134" i="542"/>
  <c r="P134" i="542"/>
  <c r="Q42" i="543"/>
  <c r="P42" i="543"/>
  <c r="Q130" i="542"/>
  <c r="P130" i="542"/>
  <c r="Q65" i="542"/>
  <c r="P65" i="542"/>
  <c r="Q72" i="542"/>
  <c r="R56" i="542" s="1"/>
  <c r="P72" i="542"/>
  <c r="Q5" i="542"/>
  <c r="P5" i="542"/>
  <c r="Q126" i="543"/>
  <c r="P126" i="543"/>
  <c r="Q126" i="542"/>
  <c r="P126" i="542"/>
  <c r="AF140" i="543"/>
  <c r="AG124" i="543" s="1"/>
  <c r="AE140" i="543"/>
  <c r="N140" i="543"/>
  <c r="Q61" i="542"/>
  <c r="P61" i="542"/>
  <c r="P140" i="542"/>
  <c r="Q140" i="542"/>
  <c r="R124" i="542" s="1"/>
  <c r="Q5" i="543"/>
  <c r="P5" i="543"/>
  <c r="Q58" i="543"/>
  <c r="P58" i="543"/>
  <c r="Q57" i="542"/>
  <c r="P57" i="542"/>
  <c r="P22" i="543"/>
  <c r="Q22" i="543"/>
  <c r="N21" i="543"/>
  <c r="AF21" i="543"/>
  <c r="AG5" i="543" s="1"/>
  <c r="AE21" i="543"/>
  <c r="Q125" i="543"/>
  <c r="P125" i="543"/>
  <c r="Q133" i="542"/>
  <c r="P133" i="542"/>
  <c r="Q74" i="543"/>
  <c r="P74" i="543"/>
  <c r="Q7" i="543"/>
  <c r="P7" i="543"/>
  <c r="Q7" i="542"/>
  <c r="P7" i="542"/>
  <c r="N123" i="542"/>
  <c r="AB123" i="542"/>
  <c r="AC107" i="542" s="1"/>
  <c r="AA123" i="542"/>
  <c r="Q129" i="542"/>
  <c r="P129" i="542"/>
  <c r="AB89" i="542"/>
  <c r="AC73" i="542" s="1"/>
  <c r="AA89" i="542"/>
  <c r="N89" i="542"/>
  <c r="P42" i="539"/>
  <c r="P8" i="539"/>
  <c r="P63" i="539"/>
  <c r="Q63" i="539"/>
  <c r="Q91" i="539"/>
  <c r="P91" i="539"/>
  <c r="P124" i="539"/>
  <c r="Q127" i="539"/>
  <c r="Q41" i="539"/>
  <c r="P41" i="539"/>
  <c r="P111" i="539"/>
  <c r="P116" i="539"/>
  <c r="P58" i="539"/>
  <c r="P135" i="539"/>
  <c r="N123" i="534"/>
  <c r="Q109" i="540"/>
  <c r="P109" i="540"/>
  <c r="N106" i="540"/>
  <c r="AF106" i="540"/>
  <c r="AG90" i="540" s="1"/>
  <c r="AE106" i="540"/>
  <c r="Q24" i="540"/>
  <c r="P24" i="540"/>
  <c r="Q61" i="539"/>
  <c r="P61" i="539"/>
  <c r="P89" i="540"/>
  <c r="Q89" i="540"/>
  <c r="R73" i="540" s="1"/>
  <c r="Q57" i="539"/>
  <c r="P57" i="539"/>
  <c r="Q22" i="540"/>
  <c r="P22" i="540"/>
  <c r="Q125" i="540"/>
  <c r="P125" i="540"/>
  <c r="Q123" i="539"/>
  <c r="R107" i="539" s="1"/>
  <c r="P123" i="539"/>
  <c r="Q5" i="540"/>
  <c r="P5" i="540"/>
  <c r="Q7" i="539"/>
  <c r="P7" i="539"/>
  <c r="H1" i="540"/>
  <c r="N140" i="539"/>
  <c r="AA140" i="539"/>
  <c r="AB140" i="539"/>
  <c r="AC124" i="539" s="1"/>
  <c r="Q140" i="540"/>
  <c r="R124" i="540" s="1"/>
  <c r="P140" i="540"/>
  <c r="Q44" i="539"/>
  <c r="P44" i="539"/>
  <c r="Q21" i="539"/>
  <c r="R5" i="539" s="1"/>
  <c r="P21" i="539"/>
  <c r="Q6" i="539"/>
  <c r="P6" i="539"/>
  <c r="Q41" i="540"/>
  <c r="P41" i="540"/>
  <c r="Q117" i="539"/>
  <c r="P117" i="539"/>
  <c r="Q40" i="539"/>
  <c r="P40" i="539"/>
  <c r="N123" i="540"/>
  <c r="N21" i="540"/>
  <c r="AF21" i="540"/>
  <c r="AG5" i="540" s="1"/>
  <c r="AE21" i="540"/>
  <c r="N106" i="539"/>
  <c r="AB106" i="539"/>
  <c r="AC90" i="539" s="1"/>
  <c r="AA106" i="539"/>
  <c r="Q113" i="539"/>
  <c r="P113" i="539"/>
  <c r="Q73" i="540"/>
  <c r="P73" i="540"/>
  <c r="Q38" i="539"/>
  <c r="R22" i="539" s="1"/>
  <c r="P38" i="539"/>
  <c r="P38" i="540"/>
  <c r="Q38" i="540"/>
  <c r="R22" i="540" s="1"/>
  <c r="Q72" i="539"/>
  <c r="R56" i="539" s="1"/>
  <c r="P72" i="539"/>
  <c r="Q25" i="540"/>
  <c r="P25" i="540"/>
  <c r="Q109" i="539"/>
  <c r="P109" i="539"/>
  <c r="Q61" i="540"/>
  <c r="P61" i="540"/>
  <c r="Q65" i="539"/>
  <c r="P65" i="539"/>
  <c r="Q107" i="539"/>
  <c r="P107" i="539"/>
  <c r="Q57" i="540"/>
  <c r="P57" i="540"/>
  <c r="Q92" i="539"/>
  <c r="P92" i="539"/>
  <c r="Q73" i="539"/>
  <c r="P73" i="539"/>
  <c r="Q55" i="540"/>
  <c r="R39" i="540" s="1"/>
  <c r="P55" i="540"/>
  <c r="Q74" i="540"/>
  <c r="P74" i="540"/>
  <c r="P89" i="539"/>
  <c r="Q89" i="539"/>
  <c r="R73" i="539" s="1"/>
  <c r="Q55" i="539"/>
  <c r="R39" i="539" s="1"/>
  <c r="P55" i="539"/>
  <c r="Q6" i="540"/>
  <c r="P6" i="540"/>
  <c r="Q72" i="540"/>
  <c r="R56" i="540" s="1"/>
  <c r="P72" i="540"/>
  <c r="Q41" i="537"/>
  <c r="P41" i="537"/>
  <c r="Q75" i="536"/>
  <c r="P75" i="536"/>
  <c r="Q39" i="536"/>
  <c r="P39" i="536"/>
  <c r="N140" i="536"/>
  <c r="AB140" i="536"/>
  <c r="AC124" i="536" s="1"/>
  <c r="AA140" i="536"/>
  <c r="N21" i="537"/>
  <c r="AF21" i="537"/>
  <c r="AG5" i="537" s="1"/>
  <c r="AE21" i="537"/>
  <c r="AA21" i="536"/>
  <c r="N21" i="536"/>
  <c r="AB21" i="536"/>
  <c r="AC5" i="536" s="1"/>
  <c r="O123" i="537"/>
  <c r="H1" i="537"/>
  <c r="Q116" i="536"/>
  <c r="P116" i="536"/>
  <c r="AF72" i="537"/>
  <c r="AG56" i="537" s="1"/>
  <c r="AE72" i="537"/>
  <c r="N72" i="537"/>
  <c r="P89" i="537"/>
  <c r="Q89" i="537"/>
  <c r="R73" i="537" s="1"/>
  <c r="Q124" i="536"/>
  <c r="P124" i="536"/>
  <c r="Q112" i="536"/>
  <c r="P112" i="536"/>
  <c r="P38" i="537"/>
  <c r="Q38" i="537"/>
  <c r="R22" i="537" s="1"/>
  <c r="Q132" i="536"/>
  <c r="P132" i="536"/>
  <c r="Q108" i="536"/>
  <c r="P108" i="536"/>
  <c r="Q128" i="536"/>
  <c r="P128" i="536"/>
  <c r="Q89" i="536"/>
  <c r="R73" i="536" s="1"/>
  <c r="P89" i="536"/>
  <c r="Q46" i="536"/>
  <c r="P46" i="536"/>
  <c r="AA123" i="536"/>
  <c r="N123" i="536"/>
  <c r="AB123" i="536"/>
  <c r="AC107" i="536" s="1"/>
  <c r="AB38" i="536"/>
  <c r="AC22" i="536" s="1"/>
  <c r="AA38" i="536"/>
  <c r="N38" i="536"/>
  <c r="Q140" i="537"/>
  <c r="R124" i="537" s="1"/>
  <c r="P140" i="537"/>
  <c r="Q64" i="536"/>
  <c r="P64" i="536"/>
  <c r="Q106" i="537"/>
  <c r="R90" i="537" s="1"/>
  <c r="P106" i="537"/>
  <c r="Q6" i="536"/>
  <c r="P6" i="536"/>
  <c r="Q22" i="537"/>
  <c r="P22" i="537"/>
  <c r="Q42" i="536"/>
  <c r="P42" i="536"/>
  <c r="Q22" i="536"/>
  <c r="P22" i="536"/>
  <c r="Q60" i="536"/>
  <c r="P60" i="536"/>
  <c r="Q72" i="536"/>
  <c r="R56" i="536" s="1"/>
  <c r="P72" i="536"/>
  <c r="Q111" i="536"/>
  <c r="P111" i="536"/>
  <c r="Q73" i="537"/>
  <c r="P73" i="537"/>
  <c r="Q125" i="537"/>
  <c r="P125" i="537"/>
  <c r="Q61" i="537"/>
  <c r="P61" i="537"/>
  <c r="AB55" i="536"/>
  <c r="AC39" i="536" s="1"/>
  <c r="AA55" i="536"/>
  <c r="N55" i="536"/>
  <c r="Q6" i="537"/>
  <c r="P6" i="537"/>
  <c r="Q109" i="537"/>
  <c r="P109" i="537"/>
  <c r="AB106" i="536"/>
  <c r="AC90" i="536" s="1"/>
  <c r="AA106" i="536"/>
  <c r="N106" i="536"/>
  <c r="Q57" i="537"/>
  <c r="P57" i="537"/>
  <c r="N123" i="537"/>
  <c r="Q74" i="536"/>
  <c r="P74" i="536"/>
  <c r="Q55" i="537"/>
  <c r="R39" i="537" s="1"/>
  <c r="P55" i="537"/>
  <c r="Q22" i="534"/>
  <c r="P22" i="534"/>
  <c r="N21" i="534"/>
  <c r="AF21" i="534"/>
  <c r="AG5" i="534" s="1"/>
  <c r="AE21" i="534"/>
  <c r="Q39" i="533"/>
  <c r="P39" i="533"/>
  <c r="Q140" i="534"/>
  <c r="R124" i="534" s="1"/>
  <c r="P140" i="534"/>
  <c r="P38" i="534"/>
  <c r="Q38" i="534"/>
  <c r="R22" i="534" s="1"/>
  <c r="Q132" i="533"/>
  <c r="P132" i="533"/>
  <c r="Q6" i="534"/>
  <c r="P6" i="534"/>
  <c r="Q128" i="533"/>
  <c r="P128" i="533"/>
  <c r="Q112" i="533"/>
  <c r="P112" i="533"/>
  <c r="Q107" i="533"/>
  <c r="P107" i="533"/>
  <c r="Q65" i="533"/>
  <c r="P65" i="533"/>
  <c r="AA123" i="533"/>
  <c r="N123" i="533"/>
  <c r="AB123" i="533"/>
  <c r="AC107" i="533" s="1"/>
  <c r="Q7" i="533"/>
  <c r="P7" i="533"/>
  <c r="Q116" i="533"/>
  <c r="P116" i="533"/>
  <c r="Q56" i="534"/>
  <c r="P56" i="534"/>
  <c r="Q75" i="533"/>
  <c r="P75" i="533"/>
  <c r="AE72" i="534"/>
  <c r="N72" i="534"/>
  <c r="AF72" i="534"/>
  <c r="AG56" i="534" s="1"/>
  <c r="H1" i="534"/>
  <c r="Q108" i="533"/>
  <c r="P108" i="533"/>
  <c r="Q42" i="534"/>
  <c r="P42" i="534"/>
  <c r="Q55" i="534"/>
  <c r="R39" i="534" s="1"/>
  <c r="P55" i="534"/>
  <c r="Q89" i="533"/>
  <c r="R73" i="533" s="1"/>
  <c r="P89" i="533"/>
  <c r="Q61" i="534"/>
  <c r="P61" i="534"/>
  <c r="Q57" i="534"/>
  <c r="P57" i="534"/>
  <c r="Q5" i="533"/>
  <c r="P5" i="533"/>
  <c r="Q40" i="533"/>
  <c r="P40" i="533"/>
  <c r="Q72" i="533"/>
  <c r="R56" i="533" s="1"/>
  <c r="P72" i="533"/>
  <c r="AA21" i="533"/>
  <c r="AB21" i="533"/>
  <c r="AC5" i="533" s="1"/>
  <c r="N21" i="533"/>
  <c r="Q125" i="534"/>
  <c r="P125" i="534"/>
  <c r="AB106" i="533"/>
  <c r="AC90" i="533" s="1"/>
  <c r="AA106" i="533"/>
  <c r="N106" i="533"/>
  <c r="Q5" i="534"/>
  <c r="P5" i="534"/>
  <c r="Q56" i="533"/>
  <c r="P56" i="533"/>
  <c r="P134" i="533"/>
  <c r="Q134" i="533"/>
  <c r="Q57" i="533"/>
  <c r="P57" i="533"/>
  <c r="Q74" i="533"/>
  <c r="P74" i="533"/>
  <c r="Q73" i="534"/>
  <c r="P73" i="534"/>
  <c r="Q133" i="533"/>
  <c r="P133" i="533"/>
  <c r="P89" i="534"/>
  <c r="Q89" i="534"/>
  <c r="R73" i="534" s="1"/>
  <c r="Q123" i="534"/>
  <c r="R107" i="534" s="1"/>
  <c r="P123" i="534"/>
  <c r="AB55" i="533"/>
  <c r="AC39" i="533" s="1"/>
  <c r="N55" i="533"/>
  <c r="AA55" i="533"/>
  <c r="Q61" i="533"/>
  <c r="P61" i="533"/>
  <c r="Q129" i="533"/>
  <c r="P129" i="533"/>
  <c r="Q41" i="534"/>
  <c r="P41" i="534"/>
  <c r="Q126" i="534"/>
  <c r="P126" i="534"/>
  <c r="Q125" i="533"/>
  <c r="P125" i="533"/>
  <c r="P126" i="533"/>
  <c r="Q126" i="533"/>
  <c r="AB55" i="530"/>
  <c r="AC39" i="530" s="1"/>
  <c r="AA55" i="530"/>
  <c r="N55" i="530"/>
  <c r="P43" i="530"/>
  <c r="Q43" i="530"/>
  <c r="Q39" i="530"/>
  <c r="P39" i="530"/>
  <c r="P123" i="530"/>
  <c r="Q123" i="530"/>
  <c r="R107" i="530" s="1"/>
  <c r="Q130" i="530"/>
  <c r="P130" i="530"/>
  <c r="Q23" i="531"/>
  <c r="P23" i="531"/>
  <c r="Q21" i="531"/>
  <c r="R5" i="531" s="1"/>
  <c r="P21" i="531"/>
  <c r="D2" i="531"/>
  <c r="Q134" i="530"/>
  <c r="P134" i="530"/>
  <c r="P92" i="530"/>
  <c r="Q92" i="530"/>
  <c r="AF123" i="531"/>
  <c r="AG107" i="531" s="1"/>
  <c r="AE123" i="531"/>
  <c r="N123" i="531"/>
  <c r="Q6" i="530"/>
  <c r="P6" i="530"/>
  <c r="P47" i="530"/>
  <c r="Q47" i="530"/>
  <c r="Q126" i="530"/>
  <c r="P126" i="530"/>
  <c r="Q124" i="531"/>
  <c r="P124" i="531"/>
  <c r="N38" i="530"/>
  <c r="AB38" i="530"/>
  <c r="AC22" i="530" s="1"/>
  <c r="AA38" i="530"/>
  <c r="Q55" i="531"/>
  <c r="R39" i="531" s="1"/>
  <c r="P55" i="531"/>
  <c r="Q60" i="531"/>
  <c r="P60" i="531"/>
  <c r="H1" i="531"/>
  <c r="AA89" i="530"/>
  <c r="N89" i="530"/>
  <c r="AB89" i="530"/>
  <c r="AC73" i="530" s="1"/>
  <c r="AF72" i="531"/>
  <c r="AG56" i="531" s="1"/>
  <c r="AE72" i="531"/>
  <c r="N72" i="531"/>
  <c r="Q72" i="530"/>
  <c r="R56" i="530" s="1"/>
  <c r="P72" i="530"/>
  <c r="Q115" i="530"/>
  <c r="P115" i="530"/>
  <c r="Q124" i="530"/>
  <c r="P124" i="530"/>
  <c r="P111" i="530"/>
  <c r="Q111" i="530"/>
  <c r="P44" i="530"/>
  <c r="Q44" i="530"/>
  <c r="Q118" i="530"/>
  <c r="P118" i="530"/>
  <c r="AB106" i="530"/>
  <c r="AC90" i="530" s="1"/>
  <c r="AA106" i="530"/>
  <c r="N106" i="530"/>
  <c r="Q25" i="531"/>
  <c r="P25" i="531"/>
  <c r="Q140" i="531"/>
  <c r="R124" i="531" s="1"/>
  <c r="P140" i="531"/>
  <c r="Q63" i="530"/>
  <c r="P63" i="530"/>
  <c r="Q40" i="530"/>
  <c r="P40" i="530"/>
  <c r="Q64" i="530"/>
  <c r="P64" i="530"/>
  <c r="N38" i="531"/>
  <c r="AF38" i="531"/>
  <c r="AG22" i="531" s="1"/>
  <c r="AE38" i="531"/>
  <c r="N21" i="530"/>
  <c r="AB21" i="530"/>
  <c r="AC5" i="530" s="1"/>
  <c r="AA21" i="530"/>
  <c r="Q60" i="530"/>
  <c r="P60" i="530"/>
  <c r="Q109" i="531"/>
  <c r="P109" i="531"/>
  <c r="P7" i="527"/>
  <c r="Q7" i="527"/>
  <c r="Q58" i="528"/>
  <c r="P58" i="528"/>
  <c r="Q62" i="527"/>
  <c r="P62" i="527"/>
  <c r="N55" i="527"/>
  <c r="AB55" i="527"/>
  <c r="AC39" i="527" s="1"/>
  <c r="AA55" i="527"/>
  <c r="AF55" i="528"/>
  <c r="AG39" i="528" s="1"/>
  <c r="AE55" i="528"/>
  <c r="N55" i="528"/>
  <c r="P125" i="527"/>
  <c r="Q125" i="527"/>
  <c r="N140" i="527"/>
  <c r="AB140" i="527"/>
  <c r="AC124" i="527" s="1"/>
  <c r="AA140" i="527"/>
  <c r="P107" i="527"/>
  <c r="Q107" i="527"/>
  <c r="Q58" i="527"/>
  <c r="P58" i="527"/>
  <c r="Q40" i="527"/>
  <c r="P40" i="527"/>
  <c r="AF89" i="528"/>
  <c r="AG73" i="528" s="1"/>
  <c r="N89" i="528"/>
  <c r="AE89" i="528"/>
  <c r="Q124" i="527"/>
  <c r="P124" i="527"/>
  <c r="Q26" i="528"/>
  <c r="P26" i="528"/>
  <c r="Q57" i="527"/>
  <c r="P57" i="527"/>
  <c r="P89" i="527"/>
  <c r="Q89" i="527"/>
  <c r="R73" i="527" s="1"/>
  <c r="Q7" i="528"/>
  <c r="P7" i="528"/>
  <c r="N72" i="527"/>
  <c r="AA72" i="527"/>
  <c r="AB72" i="527"/>
  <c r="AC56" i="527" s="1"/>
  <c r="Q45" i="527"/>
  <c r="P45" i="527"/>
  <c r="Q61" i="527"/>
  <c r="P61" i="527"/>
  <c r="AE38" i="528"/>
  <c r="AF38" i="528"/>
  <c r="AG22" i="528" s="1"/>
  <c r="N38" i="528"/>
  <c r="Q44" i="527"/>
  <c r="P44" i="527"/>
  <c r="Q5" i="528"/>
  <c r="P5" i="528"/>
  <c r="AF21" i="528"/>
  <c r="AG5" i="528" s="1"/>
  <c r="AE21" i="528"/>
  <c r="N21" i="528"/>
  <c r="P109" i="527"/>
  <c r="Q109" i="527"/>
  <c r="Q6" i="528"/>
  <c r="P6" i="528"/>
  <c r="P129" i="527"/>
  <c r="Q129" i="527"/>
  <c r="Q25" i="528"/>
  <c r="P25" i="528"/>
  <c r="Q74" i="528"/>
  <c r="P74" i="528"/>
  <c r="Q109" i="528"/>
  <c r="P109" i="528"/>
  <c r="Q65" i="527"/>
  <c r="P65" i="527"/>
  <c r="AE72" i="528"/>
  <c r="N72" i="528"/>
  <c r="AF72" i="528"/>
  <c r="AG56" i="528" s="1"/>
  <c r="N123" i="527"/>
  <c r="AB123" i="527"/>
  <c r="AC107" i="527" s="1"/>
  <c r="AA123" i="527"/>
  <c r="N106" i="527"/>
  <c r="AB106" i="527"/>
  <c r="AC90" i="527" s="1"/>
  <c r="AA106" i="527"/>
  <c r="Q116" i="527"/>
  <c r="P116" i="527"/>
  <c r="P56" i="528"/>
  <c r="Q56" i="528"/>
  <c r="P125" i="528"/>
  <c r="Q125" i="528"/>
  <c r="N21" i="527"/>
  <c r="AB21" i="527"/>
  <c r="AC5" i="527" s="1"/>
  <c r="AA21" i="527"/>
  <c r="Q73" i="528"/>
  <c r="P73" i="528"/>
  <c r="AF140" i="528"/>
  <c r="AG124" i="528" s="1"/>
  <c r="AE140" i="528"/>
  <c r="N140" i="528"/>
  <c r="Q22" i="528"/>
  <c r="P22" i="528"/>
  <c r="P123" i="528"/>
  <c r="Q123" i="528"/>
  <c r="R107" i="528" s="1"/>
  <c r="P21" i="563" l="1"/>
  <c r="D2" i="563"/>
  <c r="Q21" i="563"/>
  <c r="R5" i="563" s="1"/>
  <c r="P106" i="564"/>
  <c r="Q106" i="564"/>
  <c r="R90" i="564" s="1"/>
  <c r="Q123" i="564"/>
  <c r="R107" i="564" s="1"/>
  <c r="P123" i="564"/>
  <c r="Q55" i="563"/>
  <c r="R39" i="563" s="1"/>
  <c r="P55" i="563"/>
  <c r="Q38" i="563"/>
  <c r="R22" i="563" s="1"/>
  <c r="P38" i="563"/>
  <c r="Q21" i="561"/>
  <c r="R5" i="561" s="1"/>
  <c r="P21" i="561"/>
  <c r="D2" i="561"/>
  <c r="Q38" i="560"/>
  <c r="R22" i="560" s="1"/>
  <c r="P38" i="560"/>
  <c r="Q123" i="560"/>
  <c r="R107" i="560" s="1"/>
  <c r="P123" i="560"/>
  <c r="Q123" i="561"/>
  <c r="R107" i="561" s="1"/>
  <c r="P123" i="561"/>
  <c r="Q72" i="560"/>
  <c r="R56" i="560" s="1"/>
  <c r="P72" i="560"/>
  <c r="Q38" i="561"/>
  <c r="R22" i="561" s="1"/>
  <c r="P38" i="561"/>
  <c r="Q140" i="560"/>
  <c r="R124" i="560" s="1"/>
  <c r="P140" i="560"/>
  <c r="Q106" i="561"/>
  <c r="R90" i="561" s="1"/>
  <c r="P106" i="561"/>
  <c r="Q106" i="558"/>
  <c r="R90" i="558" s="1"/>
  <c r="P106" i="558"/>
  <c r="Q140" i="557"/>
  <c r="R124" i="557" s="1"/>
  <c r="P140" i="557"/>
  <c r="Q89" i="557"/>
  <c r="R73" i="557" s="1"/>
  <c r="P89" i="557"/>
  <c r="Q21" i="558"/>
  <c r="R5" i="558" s="1"/>
  <c r="P21" i="558"/>
  <c r="D2" i="558"/>
  <c r="Q55" i="558"/>
  <c r="R39" i="558" s="1"/>
  <c r="P55" i="558"/>
  <c r="Q21" i="557"/>
  <c r="R5" i="557" s="1"/>
  <c r="P21" i="557"/>
  <c r="D2" i="557"/>
  <c r="Q89" i="558"/>
  <c r="R73" i="558" s="1"/>
  <c r="P89" i="558"/>
  <c r="Q123" i="558"/>
  <c r="R107" i="558" s="1"/>
  <c r="P123" i="558"/>
  <c r="Q55" i="555"/>
  <c r="R39" i="555" s="1"/>
  <c r="P55" i="555"/>
  <c r="Q21" i="555"/>
  <c r="R5" i="555" s="1"/>
  <c r="P21" i="555"/>
  <c r="D2" i="555"/>
  <c r="Q89" i="554"/>
  <c r="R73" i="554" s="1"/>
  <c r="P89" i="554"/>
  <c r="Q38" i="554"/>
  <c r="R22" i="554" s="1"/>
  <c r="P38" i="554"/>
  <c r="Q140" i="554"/>
  <c r="R124" i="554" s="1"/>
  <c r="P140" i="554"/>
  <c r="Q106" i="555"/>
  <c r="R90" i="555" s="1"/>
  <c r="P106" i="555"/>
  <c r="Q72" i="555"/>
  <c r="R56" i="555" s="1"/>
  <c r="P72" i="555"/>
  <c r="Q123" i="554"/>
  <c r="R107" i="554" s="1"/>
  <c r="P123" i="554"/>
  <c r="Q106" i="554"/>
  <c r="R90" i="554" s="1"/>
  <c r="P106" i="554"/>
  <c r="Q123" i="555"/>
  <c r="R107" i="555" s="1"/>
  <c r="P123" i="555"/>
  <c r="Q21" i="554"/>
  <c r="R5" i="554" s="1"/>
  <c r="P21" i="554"/>
  <c r="D2" i="554"/>
  <c r="P38" i="555"/>
  <c r="Q38" i="555"/>
  <c r="R22" i="555" s="1"/>
  <c r="Q123" i="551"/>
  <c r="R107" i="551" s="1"/>
  <c r="P123" i="551"/>
  <c r="Q72" i="552"/>
  <c r="R56" i="552" s="1"/>
  <c r="P72" i="552"/>
  <c r="Q89" i="551"/>
  <c r="R73" i="551" s="1"/>
  <c r="P89" i="551"/>
  <c r="Q21" i="552"/>
  <c r="R5" i="552" s="1"/>
  <c r="P21" i="552"/>
  <c r="D2" i="552"/>
  <c r="Q21" i="551"/>
  <c r="R5" i="551" s="1"/>
  <c r="P21" i="551"/>
  <c r="D2" i="551"/>
  <c r="Q72" i="551"/>
  <c r="R56" i="551" s="1"/>
  <c r="P72" i="551"/>
  <c r="Q123" i="552"/>
  <c r="R107" i="552" s="1"/>
  <c r="P123" i="552"/>
  <c r="Q106" i="551"/>
  <c r="R90" i="551" s="1"/>
  <c r="P106" i="551"/>
  <c r="Q140" i="551"/>
  <c r="R124" i="551" s="1"/>
  <c r="P140" i="551"/>
  <c r="Q55" i="551"/>
  <c r="R39" i="551" s="1"/>
  <c r="P55" i="551"/>
  <c r="Q55" i="552"/>
  <c r="R39" i="552" s="1"/>
  <c r="P55" i="552"/>
  <c r="Q123" i="549"/>
  <c r="R107" i="549" s="1"/>
  <c r="P123" i="549"/>
  <c r="Q106" i="548"/>
  <c r="R90" i="548" s="1"/>
  <c r="P106" i="548"/>
  <c r="Q106" i="549"/>
  <c r="R90" i="549" s="1"/>
  <c r="P106" i="549"/>
  <c r="Q123" i="548"/>
  <c r="R107" i="548" s="1"/>
  <c r="P123" i="548"/>
  <c r="Q140" i="549"/>
  <c r="R124" i="549" s="1"/>
  <c r="P140" i="549"/>
  <c r="Q72" i="549"/>
  <c r="R56" i="549" s="1"/>
  <c r="P72" i="549"/>
  <c r="Q21" i="548"/>
  <c r="R5" i="548" s="1"/>
  <c r="P21" i="548"/>
  <c r="D2" i="548"/>
  <c r="Q55" i="548"/>
  <c r="R39" i="548" s="1"/>
  <c r="P55" i="548"/>
  <c r="Q38" i="548"/>
  <c r="R22" i="548" s="1"/>
  <c r="P38" i="548"/>
  <c r="Q21" i="549"/>
  <c r="R5" i="549" s="1"/>
  <c r="P21" i="549"/>
  <c r="D2" i="549"/>
  <c r="Q38" i="549"/>
  <c r="R22" i="549" s="1"/>
  <c r="P38" i="549"/>
  <c r="Q55" i="545"/>
  <c r="R39" i="545" s="1"/>
  <c r="P55" i="545"/>
  <c r="Q123" i="546"/>
  <c r="R107" i="546" s="1"/>
  <c r="P123" i="546"/>
  <c r="Q72" i="546"/>
  <c r="R56" i="546" s="1"/>
  <c r="P72" i="546"/>
  <c r="P21" i="546"/>
  <c r="D2" i="546"/>
  <c r="Q21" i="546"/>
  <c r="R5" i="546" s="1"/>
  <c r="P123" i="545"/>
  <c r="Q123" i="545"/>
  <c r="R107" i="545" s="1"/>
  <c r="Q38" i="545"/>
  <c r="R22" i="545" s="1"/>
  <c r="P38" i="545"/>
  <c r="Q55" i="543"/>
  <c r="R39" i="543" s="1"/>
  <c r="P55" i="543"/>
  <c r="Q55" i="542"/>
  <c r="R39" i="542" s="1"/>
  <c r="P55" i="542"/>
  <c r="Q123" i="543"/>
  <c r="R107" i="543" s="1"/>
  <c r="P123" i="543"/>
  <c r="P123" i="542"/>
  <c r="Q123" i="542"/>
  <c r="R107" i="542" s="1"/>
  <c r="P21" i="542"/>
  <c r="D2" i="542"/>
  <c r="Q21" i="542"/>
  <c r="R5" i="542" s="1"/>
  <c r="P21" i="543"/>
  <c r="Q21" i="543"/>
  <c r="R5" i="543" s="1"/>
  <c r="D2" i="543"/>
  <c r="Q140" i="543"/>
  <c r="R124" i="543" s="1"/>
  <c r="P140" i="543"/>
  <c r="Q72" i="543"/>
  <c r="R56" i="543" s="1"/>
  <c r="P72" i="543"/>
  <c r="P106" i="543"/>
  <c r="Q106" i="543"/>
  <c r="R90" i="543" s="1"/>
  <c r="Q38" i="542"/>
  <c r="R22" i="542" s="1"/>
  <c r="P38" i="542"/>
  <c r="Q89" i="542"/>
  <c r="R73" i="542" s="1"/>
  <c r="P89" i="542"/>
  <c r="Q106" i="539"/>
  <c r="R90" i="539" s="1"/>
  <c r="P106" i="539"/>
  <c r="Q21" i="540"/>
  <c r="R5" i="540" s="1"/>
  <c r="P21" i="540"/>
  <c r="D2" i="540"/>
  <c r="D2" i="539"/>
  <c r="Q123" i="540"/>
  <c r="R107" i="540" s="1"/>
  <c r="P123" i="540"/>
  <c r="Q106" i="540"/>
  <c r="R90" i="540" s="1"/>
  <c r="P106" i="540"/>
  <c r="Q140" i="539"/>
  <c r="R124" i="539" s="1"/>
  <c r="P140" i="539"/>
  <c r="Q106" i="536"/>
  <c r="R90" i="536" s="1"/>
  <c r="P106" i="536"/>
  <c r="Q38" i="536"/>
  <c r="R22" i="536" s="1"/>
  <c r="P38" i="536"/>
  <c r="Q72" i="537"/>
  <c r="R56" i="537" s="1"/>
  <c r="P72" i="537"/>
  <c r="Q21" i="537"/>
  <c r="R5" i="537" s="1"/>
  <c r="P21" i="537"/>
  <c r="D2" i="537"/>
  <c r="Q140" i="536"/>
  <c r="R124" i="536" s="1"/>
  <c r="P140" i="536"/>
  <c r="Q123" i="536"/>
  <c r="R107" i="536" s="1"/>
  <c r="P123" i="536"/>
  <c r="Q55" i="536"/>
  <c r="R39" i="536" s="1"/>
  <c r="P55" i="536"/>
  <c r="Q21" i="536"/>
  <c r="R5" i="536" s="1"/>
  <c r="P21" i="536"/>
  <c r="D2" i="536"/>
  <c r="Q123" i="537"/>
  <c r="R107" i="537" s="1"/>
  <c r="P123" i="537"/>
  <c r="Q55" i="533"/>
  <c r="R39" i="533" s="1"/>
  <c r="P55" i="533"/>
  <c r="Q72" i="534"/>
  <c r="R56" i="534" s="1"/>
  <c r="P72" i="534"/>
  <c r="Q106" i="533"/>
  <c r="R90" i="533" s="1"/>
  <c r="P106" i="533"/>
  <c r="Q21" i="534"/>
  <c r="R5" i="534" s="1"/>
  <c r="P21" i="534"/>
  <c r="D2" i="534"/>
  <c r="Q21" i="533"/>
  <c r="R5" i="533" s="1"/>
  <c r="P21" i="533"/>
  <c r="D2" i="533"/>
  <c r="Q123" i="533"/>
  <c r="R107" i="533" s="1"/>
  <c r="P123" i="533"/>
  <c r="P38" i="531"/>
  <c r="Q38" i="531"/>
  <c r="R22" i="531" s="1"/>
  <c r="Q123" i="531"/>
  <c r="R107" i="531" s="1"/>
  <c r="P123" i="531"/>
  <c r="Q72" i="531"/>
  <c r="R56" i="531" s="1"/>
  <c r="P72" i="531"/>
  <c r="Q38" i="530"/>
  <c r="R22" i="530" s="1"/>
  <c r="P38" i="530"/>
  <c r="Q89" i="530"/>
  <c r="R73" i="530" s="1"/>
  <c r="P89" i="530"/>
  <c r="Q55" i="530"/>
  <c r="R39" i="530" s="1"/>
  <c r="P55" i="530"/>
  <c r="Q106" i="530"/>
  <c r="R90" i="530" s="1"/>
  <c r="P106" i="530"/>
  <c r="Q21" i="530"/>
  <c r="R5" i="530" s="1"/>
  <c r="P21" i="530"/>
  <c r="D2" i="530"/>
  <c r="Q55" i="528"/>
  <c r="R39" i="528" s="1"/>
  <c r="P55" i="528"/>
  <c r="Q38" i="528"/>
  <c r="R22" i="528" s="1"/>
  <c r="P38" i="528"/>
  <c r="Q72" i="528"/>
  <c r="R56" i="528" s="1"/>
  <c r="P72" i="528"/>
  <c r="P55" i="527"/>
  <c r="Q55" i="527"/>
  <c r="R39" i="527" s="1"/>
  <c r="Q140" i="528"/>
  <c r="R124" i="528" s="1"/>
  <c r="P140" i="528"/>
  <c r="D2" i="528"/>
  <c r="Q21" i="528"/>
  <c r="R5" i="528" s="1"/>
  <c r="P21" i="528"/>
  <c r="P123" i="527"/>
  <c r="Q123" i="527"/>
  <c r="R107" i="527" s="1"/>
  <c r="P140" i="527"/>
  <c r="Q140" i="527"/>
  <c r="R124" i="527" s="1"/>
  <c r="P21" i="527"/>
  <c r="D2" i="527"/>
  <c r="Q21" i="527"/>
  <c r="R5" i="527" s="1"/>
  <c r="P106" i="527"/>
  <c r="Q106" i="527"/>
  <c r="R90" i="527" s="1"/>
  <c r="Q72" i="527"/>
  <c r="R56" i="527" s="1"/>
  <c r="P72" i="527"/>
  <c r="P89" i="528"/>
  <c r="Q89" i="528"/>
  <c r="R73" i="528" s="1"/>
  <c r="AD140" i="525" l="1"/>
  <c r="Z140" i="525"/>
  <c r="Y140" i="525"/>
  <c r="M140" i="525"/>
  <c r="AF140" i="525" s="1"/>
  <c r="AG124" i="525" s="1"/>
  <c r="L140" i="525"/>
  <c r="O140" i="525" s="1"/>
  <c r="J140" i="525"/>
  <c r="K140" i="525" s="1"/>
  <c r="I140" i="525"/>
  <c r="O126" i="525"/>
  <c r="M126" i="525"/>
  <c r="AF126" i="525" s="1"/>
  <c r="K126" i="525"/>
  <c r="G126" i="525"/>
  <c r="AE125" i="525"/>
  <c r="O125" i="525"/>
  <c r="M125" i="525"/>
  <c r="AF125" i="525" s="1"/>
  <c r="K125" i="525"/>
  <c r="G125" i="525"/>
  <c r="AF124" i="525"/>
  <c r="AE124" i="525"/>
  <c r="Q124" i="525"/>
  <c r="P124" i="525"/>
  <c r="O124" i="525"/>
  <c r="N124" i="525"/>
  <c r="M124" i="525"/>
  <c r="K124" i="525"/>
  <c r="G124" i="525"/>
  <c r="AD123" i="525"/>
  <c r="Z123" i="525"/>
  <c r="Y123" i="525"/>
  <c r="M123" i="525"/>
  <c r="J123" i="525"/>
  <c r="K123" i="525" s="1"/>
  <c r="I123" i="525"/>
  <c r="AF109" i="525"/>
  <c r="M109" i="525"/>
  <c r="AE109" i="525" s="1"/>
  <c r="O109" i="525"/>
  <c r="K109" i="525"/>
  <c r="G109" i="525"/>
  <c r="AF108" i="525"/>
  <c r="AE108" i="525"/>
  <c r="O108" i="525"/>
  <c r="N108" i="525"/>
  <c r="P108" i="525" s="1"/>
  <c r="M108" i="525"/>
  <c r="L123" i="525"/>
  <c r="O123" i="525" s="1"/>
  <c r="K108" i="525"/>
  <c r="G108" i="525"/>
  <c r="AF107" i="525"/>
  <c r="AE107" i="525"/>
  <c r="Q107" i="525"/>
  <c r="O107" i="525"/>
  <c r="N107" i="525"/>
  <c r="P107" i="525" s="1"/>
  <c r="M107" i="525"/>
  <c r="K107" i="525"/>
  <c r="G107" i="525"/>
  <c r="AD106" i="525"/>
  <c r="Z106" i="525"/>
  <c r="Z2" i="525" s="1"/>
  <c r="P6" i="523" s="1"/>
  <c r="Y106" i="525"/>
  <c r="L106" i="525"/>
  <c r="K106" i="525"/>
  <c r="J106" i="525"/>
  <c r="I106" i="525"/>
  <c r="O106" i="525" s="1"/>
  <c r="AF91" i="525"/>
  <c r="AE91" i="525"/>
  <c r="O91" i="525"/>
  <c r="N91" i="525"/>
  <c r="P91" i="525" s="1"/>
  <c r="M91" i="525"/>
  <c r="K91" i="525"/>
  <c r="Q91" i="525" s="1"/>
  <c r="G91" i="525"/>
  <c r="AF90" i="525"/>
  <c r="AE90" i="525"/>
  <c r="O90" i="525"/>
  <c r="M90" i="525"/>
  <c r="N90" i="525" s="1"/>
  <c r="K90" i="525"/>
  <c r="G90" i="525"/>
  <c r="AD89" i="525"/>
  <c r="Z89" i="525"/>
  <c r="Y89" i="525"/>
  <c r="Y2" i="525" s="1"/>
  <c r="O6" i="523" s="1"/>
  <c r="L89" i="525"/>
  <c r="O89" i="525" s="1"/>
  <c r="J89" i="525"/>
  <c r="K89" i="525" s="1"/>
  <c r="I89" i="525"/>
  <c r="AF74" i="525"/>
  <c r="AE74" i="525"/>
  <c r="O74" i="525"/>
  <c r="M74" i="525"/>
  <c r="N74" i="525" s="1"/>
  <c r="K74" i="525"/>
  <c r="G74" i="525"/>
  <c r="AF73" i="525"/>
  <c r="AE73" i="525"/>
  <c r="O73" i="525"/>
  <c r="M73" i="525"/>
  <c r="N73" i="525" s="1"/>
  <c r="K73" i="525"/>
  <c r="G73" i="525"/>
  <c r="AD72" i="525"/>
  <c r="Z72" i="525"/>
  <c r="Y72" i="525"/>
  <c r="L72" i="525"/>
  <c r="O72" i="525" s="1"/>
  <c r="J72" i="525"/>
  <c r="I72" i="525"/>
  <c r="K72" i="525" s="1"/>
  <c r="AF61" i="525"/>
  <c r="AE61" i="525"/>
  <c r="O61" i="525"/>
  <c r="M61" i="525"/>
  <c r="N61" i="525" s="1"/>
  <c r="K61" i="525"/>
  <c r="G61" i="525"/>
  <c r="O60" i="525"/>
  <c r="M60" i="525"/>
  <c r="AF60" i="525" s="1"/>
  <c r="K60" i="525"/>
  <c r="G60" i="525"/>
  <c r="O59" i="525"/>
  <c r="N59" i="525"/>
  <c r="Q59" i="525" s="1"/>
  <c r="M59" i="525"/>
  <c r="AF59" i="525" s="1"/>
  <c r="K59" i="525"/>
  <c r="G59" i="525"/>
  <c r="AF58" i="525"/>
  <c r="O58" i="525"/>
  <c r="M58" i="525"/>
  <c r="N58" i="525" s="1"/>
  <c r="K58" i="525"/>
  <c r="G58" i="525"/>
  <c r="AF57" i="525"/>
  <c r="AE57" i="525"/>
  <c r="O57" i="525"/>
  <c r="M57" i="525"/>
  <c r="N57" i="525" s="1"/>
  <c r="K57" i="525"/>
  <c r="G57" i="525"/>
  <c r="AF56" i="525"/>
  <c r="AE56" i="525"/>
  <c r="P56" i="525"/>
  <c r="O56" i="525"/>
  <c r="N56" i="525"/>
  <c r="Q56" i="525" s="1"/>
  <c r="M56" i="525"/>
  <c r="K56" i="525"/>
  <c r="G56" i="525"/>
  <c r="AD55" i="525"/>
  <c r="Z55" i="525"/>
  <c r="Y55" i="525"/>
  <c r="O55" i="525"/>
  <c r="L55" i="525"/>
  <c r="J55" i="525"/>
  <c r="K55" i="525" s="1"/>
  <c r="I55" i="525"/>
  <c r="AF42" i="525"/>
  <c r="AE42" i="525"/>
  <c r="P42" i="525"/>
  <c r="O42" i="525"/>
  <c r="N42" i="525"/>
  <c r="Q42" i="525" s="1"/>
  <c r="M42" i="525"/>
  <c r="K42" i="525"/>
  <c r="G42" i="525"/>
  <c r="O41" i="525"/>
  <c r="M41" i="525"/>
  <c r="AF41" i="525" s="1"/>
  <c r="K41" i="525"/>
  <c r="G41" i="525"/>
  <c r="O40" i="525"/>
  <c r="M40" i="525"/>
  <c r="AF40" i="525" s="1"/>
  <c r="K40" i="525"/>
  <c r="G40" i="525"/>
  <c r="AF39" i="525"/>
  <c r="AE39" i="525"/>
  <c r="O39" i="525"/>
  <c r="N39" i="525"/>
  <c r="Q39" i="525" s="1"/>
  <c r="M39" i="525"/>
  <c r="M55" i="525" s="1"/>
  <c r="K39" i="525"/>
  <c r="G39" i="525"/>
  <c r="AD38" i="525"/>
  <c r="AD2" i="525" s="1"/>
  <c r="R6" i="523" s="1"/>
  <c r="Z38" i="525"/>
  <c r="Y38" i="525"/>
  <c r="L38" i="525"/>
  <c r="O38" i="525" s="1"/>
  <c r="J38" i="525"/>
  <c r="K38" i="525" s="1"/>
  <c r="I38" i="525"/>
  <c r="AF26" i="525"/>
  <c r="O26" i="525"/>
  <c r="N26" i="525"/>
  <c r="Q26" i="525" s="1"/>
  <c r="M26" i="525"/>
  <c r="AE26" i="525" s="1"/>
  <c r="K26" i="525"/>
  <c r="G26" i="525"/>
  <c r="AE25" i="525"/>
  <c r="O25" i="525"/>
  <c r="M25" i="525"/>
  <c r="N25" i="525" s="1"/>
  <c r="K25" i="525"/>
  <c r="G25" i="525"/>
  <c r="AE24" i="525"/>
  <c r="O24" i="525"/>
  <c r="N24" i="525"/>
  <c r="Q24" i="525" s="1"/>
  <c r="M24" i="525"/>
  <c r="AF24" i="525" s="1"/>
  <c r="K24" i="525"/>
  <c r="G24" i="525"/>
  <c r="O23" i="525"/>
  <c r="N23" i="525"/>
  <c r="Q23" i="525" s="1"/>
  <c r="M23" i="525"/>
  <c r="AF23" i="525" s="1"/>
  <c r="K23" i="525"/>
  <c r="G23" i="525"/>
  <c r="O22" i="525"/>
  <c r="M22" i="525"/>
  <c r="AF22" i="525" s="1"/>
  <c r="K22" i="525"/>
  <c r="G22" i="525"/>
  <c r="AD21" i="525"/>
  <c r="Z21" i="525"/>
  <c r="Y21" i="525"/>
  <c r="L21" i="525"/>
  <c r="K21" i="525"/>
  <c r="J21" i="525"/>
  <c r="I21" i="525"/>
  <c r="O7" i="525"/>
  <c r="M7" i="525"/>
  <c r="AF7" i="525" s="1"/>
  <c r="K7" i="525"/>
  <c r="G7" i="525"/>
  <c r="AF6" i="525"/>
  <c r="AE6" i="525"/>
  <c r="O6" i="525"/>
  <c r="M6" i="525"/>
  <c r="N6" i="525" s="1"/>
  <c r="K6" i="525"/>
  <c r="G6" i="525"/>
  <c r="F1" i="525" s="1"/>
  <c r="F2" i="525" s="1"/>
  <c r="AF5" i="525"/>
  <c r="AE5" i="525"/>
  <c r="O5" i="525"/>
  <c r="M5" i="525"/>
  <c r="N5" i="525" s="1"/>
  <c r="K5" i="525"/>
  <c r="G5" i="525"/>
  <c r="H2" i="525"/>
  <c r="D1" i="525"/>
  <c r="O140" i="524"/>
  <c r="M140" i="524"/>
  <c r="AB140" i="524" s="1"/>
  <c r="AC124" i="524" s="1"/>
  <c r="L140" i="524"/>
  <c r="K140" i="524"/>
  <c r="J140" i="524"/>
  <c r="I140" i="524"/>
  <c r="O135" i="524"/>
  <c r="M135" i="524"/>
  <c r="AB135" i="524" s="1"/>
  <c r="K135" i="524"/>
  <c r="G135" i="524"/>
  <c r="O134" i="524"/>
  <c r="M134" i="524"/>
  <c r="AB134" i="524" s="1"/>
  <c r="K134" i="524"/>
  <c r="G134" i="524"/>
  <c r="AB133" i="524"/>
  <c r="AA133" i="524"/>
  <c r="O133" i="524"/>
  <c r="M133" i="524"/>
  <c r="N133" i="524" s="1"/>
  <c r="K133" i="524"/>
  <c r="G133" i="524"/>
  <c r="AB132" i="524"/>
  <c r="AA132" i="524"/>
  <c r="O132" i="524"/>
  <c r="M132" i="524"/>
  <c r="N132" i="524" s="1"/>
  <c r="K132" i="524"/>
  <c r="G132" i="524"/>
  <c r="O131" i="524"/>
  <c r="M131" i="524"/>
  <c r="AB131" i="524" s="1"/>
  <c r="K131" i="524"/>
  <c r="G131" i="524"/>
  <c r="O130" i="524"/>
  <c r="M130" i="524"/>
  <c r="AB130" i="524" s="1"/>
  <c r="K130" i="524"/>
  <c r="G130" i="524"/>
  <c r="AB129" i="524"/>
  <c r="AA129" i="524"/>
  <c r="O129" i="524"/>
  <c r="M129" i="524"/>
  <c r="N129" i="524" s="1"/>
  <c r="K129" i="524"/>
  <c r="G129" i="524"/>
  <c r="AB128" i="524"/>
  <c r="AA128" i="524"/>
  <c r="O128" i="524"/>
  <c r="M128" i="524"/>
  <c r="N128" i="524" s="1"/>
  <c r="K128" i="524"/>
  <c r="G128" i="524"/>
  <c r="O127" i="524"/>
  <c r="M127" i="524"/>
  <c r="AB127" i="524" s="1"/>
  <c r="K127" i="524"/>
  <c r="G127" i="524"/>
  <c r="O126" i="524"/>
  <c r="M126" i="524"/>
  <c r="AB126" i="524" s="1"/>
  <c r="K126" i="524"/>
  <c r="G126" i="524"/>
  <c r="AB125" i="524"/>
  <c r="AA125" i="524"/>
  <c r="P125" i="524"/>
  <c r="O125" i="524"/>
  <c r="N125" i="524"/>
  <c r="Q125" i="524" s="1"/>
  <c r="M125" i="524"/>
  <c r="K125" i="524"/>
  <c r="G125" i="524"/>
  <c r="AB124" i="524"/>
  <c r="AA124" i="524"/>
  <c r="O124" i="524"/>
  <c r="M124" i="524"/>
  <c r="N124" i="524" s="1"/>
  <c r="K124" i="524"/>
  <c r="G124" i="524"/>
  <c r="O123" i="524"/>
  <c r="L123" i="524"/>
  <c r="J123" i="524"/>
  <c r="K123" i="524" s="1"/>
  <c r="I123" i="524"/>
  <c r="O118" i="524"/>
  <c r="M118" i="524"/>
  <c r="AB118" i="524" s="1"/>
  <c r="K118" i="524"/>
  <c r="G118" i="524"/>
  <c r="O117" i="524"/>
  <c r="M117" i="524"/>
  <c r="AB117" i="524" s="1"/>
  <c r="K117" i="524"/>
  <c r="G117" i="524"/>
  <c r="AB116" i="524"/>
  <c r="AA116" i="524"/>
  <c r="Q116" i="524"/>
  <c r="O116" i="524"/>
  <c r="N116" i="524"/>
  <c r="P116" i="524" s="1"/>
  <c r="M116" i="524"/>
  <c r="K116" i="524"/>
  <c r="G116" i="524"/>
  <c r="AB115" i="524"/>
  <c r="Q115" i="524"/>
  <c r="P115" i="524"/>
  <c r="O115" i="524"/>
  <c r="N115" i="524"/>
  <c r="M115" i="524"/>
  <c r="AA115" i="524" s="1"/>
  <c r="K115" i="524"/>
  <c r="G115" i="524"/>
  <c r="O114" i="524"/>
  <c r="M114" i="524"/>
  <c r="AB114" i="524" s="1"/>
  <c r="K114" i="524"/>
  <c r="G114" i="524"/>
  <c r="O113" i="524"/>
  <c r="M113" i="524"/>
  <c r="AB113" i="524" s="1"/>
  <c r="K113" i="524"/>
  <c r="G113" i="524"/>
  <c r="AB112" i="524"/>
  <c r="Q112" i="524"/>
  <c r="O112" i="524"/>
  <c r="N112" i="524"/>
  <c r="P112" i="524" s="1"/>
  <c r="M112" i="524"/>
  <c r="AA112" i="524" s="1"/>
  <c r="K112" i="524"/>
  <c r="G112" i="524"/>
  <c r="AB111" i="524"/>
  <c r="Q111" i="524"/>
  <c r="P111" i="524"/>
  <c r="O111" i="524"/>
  <c r="N111" i="524"/>
  <c r="M111" i="524"/>
  <c r="AA111" i="524" s="1"/>
  <c r="K111" i="524"/>
  <c r="G111" i="524"/>
  <c r="O110" i="524"/>
  <c r="M110" i="524"/>
  <c r="AB110" i="524" s="1"/>
  <c r="K110" i="524"/>
  <c r="G110" i="524"/>
  <c r="O109" i="524"/>
  <c r="M109" i="524"/>
  <c r="AB109" i="524" s="1"/>
  <c r="K109" i="524"/>
  <c r="G109" i="524"/>
  <c r="AB108" i="524"/>
  <c r="AA108" i="524"/>
  <c r="O108" i="524"/>
  <c r="N108" i="524"/>
  <c r="Q108" i="524" s="1"/>
  <c r="M108" i="524"/>
  <c r="K108" i="524"/>
  <c r="G108" i="524"/>
  <c r="AA107" i="524"/>
  <c r="O107" i="524"/>
  <c r="M107" i="524"/>
  <c r="N107" i="524" s="1"/>
  <c r="K107" i="524"/>
  <c r="G107" i="524"/>
  <c r="O106" i="524"/>
  <c r="L106" i="524"/>
  <c r="J106" i="524"/>
  <c r="K106" i="524" s="1"/>
  <c r="I106" i="524"/>
  <c r="AA92" i="524"/>
  <c r="O92" i="524"/>
  <c r="N92" i="524"/>
  <c r="Q92" i="524" s="1"/>
  <c r="M92" i="524"/>
  <c r="AB92" i="524" s="1"/>
  <c r="K92" i="524"/>
  <c r="G92" i="524"/>
  <c r="AA91" i="524"/>
  <c r="O91" i="524"/>
  <c r="N91" i="524"/>
  <c r="Q91" i="524" s="1"/>
  <c r="M91" i="524"/>
  <c r="AB91" i="524" s="1"/>
  <c r="K91" i="524"/>
  <c r="G91" i="524"/>
  <c r="O90" i="524"/>
  <c r="M90" i="524"/>
  <c r="M106" i="524" s="1"/>
  <c r="K90" i="524"/>
  <c r="G90" i="524"/>
  <c r="L89" i="524"/>
  <c r="O89" i="524" s="1"/>
  <c r="J89" i="524"/>
  <c r="K89" i="524" s="1"/>
  <c r="I89" i="524"/>
  <c r="AB75" i="524"/>
  <c r="AA75" i="524"/>
  <c r="O75" i="524"/>
  <c r="M75" i="524"/>
  <c r="N75" i="524" s="1"/>
  <c r="K75" i="524"/>
  <c r="G75" i="524"/>
  <c r="AB74" i="524"/>
  <c r="AA74" i="524"/>
  <c r="O74" i="524"/>
  <c r="M74" i="524"/>
  <c r="N74" i="524" s="1"/>
  <c r="K74" i="524"/>
  <c r="G74" i="524"/>
  <c r="AB73" i="524"/>
  <c r="AA73" i="524"/>
  <c r="O73" i="524"/>
  <c r="N73" i="524"/>
  <c r="Q73" i="524" s="1"/>
  <c r="M73" i="524"/>
  <c r="M89" i="524" s="1"/>
  <c r="K73" i="524"/>
  <c r="G73" i="524"/>
  <c r="L72" i="524"/>
  <c r="O72" i="524" s="1"/>
  <c r="K72" i="524"/>
  <c r="J72" i="524"/>
  <c r="I72" i="524"/>
  <c r="O65" i="524"/>
  <c r="M65" i="524"/>
  <c r="AB65" i="524" s="1"/>
  <c r="K65" i="524"/>
  <c r="G65" i="524"/>
  <c r="AB64" i="524"/>
  <c r="O64" i="524"/>
  <c r="M64" i="524"/>
  <c r="N64" i="524" s="1"/>
  <c r="K64" i="524"/>
  <c r="G64" i="524"/>
  <c r="AB63" i="524"/>
  <c r="O63" i="524"/>
  <c r="M63" i="524"/>
  <c r="N63" i="524" s="1"/>
  <c r="K63" i="524"/>
  <c r="G63" i="524"/>
  <c r="O62" i="524"/>
  <c r="M62" i="524"/>
  <c r="AB62" i="524" s="1"/>
  <c r="K62" i="524"/>
  <c r="G62" i="524"/>
  <c r="O61" i="524"/>
  <c r="M61" i="524"/>
  <c r="AB61" i="524" s="1"/>
  <c r="K61" i="524"/>
  <c r="G61" i="524"/>
  <c r="AB60" i="524"/>
  <c r="AA60" i="524"/>
  <c r="O60" i="524"/>
  <c r="M60" i="524"/>
  <c r="N60" i="524" s="1"/>
  <c r="K60" i="524"/>
  <c r="G60" i="524"/>
  <c r="AB59" i="524"/>
  <c r="AA59" i="524"/>
  <c r="Q59" i="524"/>
  <c r="P59" i="524"/>
  <c r="O59" i="524"/>
  <c r="N59" i="524"/>
  <c r="M59" i="524"/>
  <c r="K59" i="524"/>
  <c r="G59" i="524"/>
  <c r="O58" i="524"/>
  <c r="M58" i="524"/>
  <c r="AB58" i="524" s="1"/>
  <c r="K58" i="524"/>
  <c r="G58" i="524"/>
  <c r="O57" i="524"/>
  <c r="M57" i="524"/>
  <c r="AB57" i="524" s="1"/>
  <c r="K57" i="524"/>
  <c r="G57" i="524"/>
  <c r="O56" i="524"/>
  <c r="M56" i="524"/>
  <c r="AA56" i="524" s="1"/>
  <c r="K56" i="524"/>
  <c r="G56" i="524"/>
  <c r="L55" i="524"/>
  <c r="O55" i="524" s="1"/>
  <c r="J55" i="524"/>
  <c r="K55" i="524" s="1"/>
  <c r="I55" i="524"/>
  <c r="AB47" i="524"/>
  <c r="AA47" i="524"/>
  <c r="Q47" i="524"/>
  <c r="O47" i="524"/>
  <c r="N47" i="524"/>
  <c r="M47" i="524"/>
  <c r="K47" i="524"/>
  <c r="P47" i="524" s="1"/>
  <c r="G47" i="524"/>
  <c r="AA46" i="524"/>
  <c r="O46" i="524"/>
  <c r="N46" i="524"/>
  <c r="Q46" i="524" s="1"/>
  <c r="M46" i="524"/>
  <c r="AB46" i="524" s="1"/>
  <c r="K46" i="524"/>
  <c r="G46" i="524"/>
  <c r="O45" i="524"/>
  <c r="N45" i="524"/>
  <c r="Q45" i="524" s="1"/>
  <c r="M45" i="524"/>
  <c r="AB45" i="524" s="1"/>
  <c r="K45" i="524"/>
  <c r="G45" i="524"/>
  <c r="AB44" i="524"/>
  <c r="AA44" i="524"/>
  <c r="O44" i="524"/>
  <c r="N44" i="524"/>
  <c r="Q44" i="524" s="1"/>
  <c r="M44" i="524"/>
  <c r="K44" i="524"/>
  <c r="G44" i="524"/>
  <c r="AB43" i="524"/>
  <c r="AA43" i="524"/>
  <c r="Q43" i="524"/>
  <c r="O43" i="524"/>
  <c r="N43" i="524"/>
  <c r="M43" i="524"/>
  <c r="K43" i="524"/>
  <c r="P43" i="524" s="1"/>
  <c r="G43" i="524"/>
  <c r="AA42" i="524"/>
  <c r="O42" i="524"/>
  <c r="N42" i="524"/>
  <c r="Q42" i="524" s="1"/>
  <c r="M42" i="524"/>
  <c r="AB42" i="524" s="1"/>
  <c r="K42" i="524"/>
  <c r="G42" i="524"/>
  <c r="O41" i="524"/>
  <c r="N41" i="524"/>
  <c r="Q41" i="524" s="1"/>
  <c r="M41" i="524"/>
  <c r="AB41" i="524" s="1"/>
  <c r="K41" i="524"/>
  <c r="G41" i="524"/>
  <c r="AB40" i="524"/>
  <c r="AA40" i="524"/>
  <c r="O40" i="524"/>
  <c r="N40" i="524"/>
  <c r="Q40" i="524" s="1"/>
  <c r="M40" i="524"/>
  <c r="K40" i="524"/>
  <c r="G40" i="524"/>
  <c r="AB39" i="524"/>
  <c r="AA39" i="524"/>
  <c r="O39" i="524"/>
  <c r="N39" i="524"/>
  <c r="Q39" i="524" s="1"/>
  <c r="M39" i="524"/>
  <c r="M55" i="524" s="1"/>
  <c r="K39" i="524"/>
  <c r="G39" i="524"/>
  <c r="O38" i="524"/>
  <c r="L38" i="524"/>
  <c r="K38" i="524"/>
  <c r="J38" i="524"/>
  <c r="I38" i="524"/>
  <c r="AB22" i="524"/>
  <c r="AA22" i="524"/>
  <c r="Q22" i="524"/>
  <c r="O22" i="524"/>
  <c r="N22" i="524"/>
  <c r="M22" i="524"/>
  <c r="M38" i="524" s="1"/>
  <c r="K22" i="524"/>
  <c r="P22" i="524" s="1"/>
  <c r="G22" i="524"/>
  <c r="L21" i="524"/>
  <c r="O21" i="524" s="1"/>
  <c r="J21" i="524"/>
  <c r="K21" i="524" s="1"/>
  <c r="I21" i="524"/>
  <c r="O8" i="524"/>
  <c r="M8" i="524"/>
  <c r="AB8" i="524" s="1"/>
  <c r="K8" i="524"/>
  <c r="G8" i="524"/>
  <c r="O7" i="524"/>
  <c r="N7" i="524"/>
  <c r="Q7" i="524" s="1"/>
  <c r="M7" i="524"/>
  <c r="AB7" i="524" s="1"/>
  <c r="K7" i="524"/>
  <c r="G7" i="524"/>
  <c r="AB6" i="524"/>
  <c r="AA6" i="524"/>
  <c r="O6" i="524"/>
  <c r="N6" i="524"/>
  <c r="Q6" i="524" s="1"/>
  <c r="M6" i="524"/>
  <c r="K6" i="524"/>
  <c r="G6" i="524"/>
  <c r="O5" i="524"/>
  <c r="M5" i="524"/>
  <c r="N5" i="524" s="1"/>
  <c r="K5" i="524"/>
  <c r="G5" i="524"/>
  <c r="H2" i="524"/>
  <c r="H1" i="524"/>
  <c r="F1" i="524"/>
  <c r="I3" i="523" s="1"/>
  <c r="D1" i="524"/>
  <c r="X34" i="523"/>
  <c r="W34" i="523"/>
  <c r="V34" i="523"/>
  <c r="P34" i="523"/>
  <c r="O34" i="523"/>
  <c r="N34" i="523"/>
  <c r="M34" i="523"/>
  <c r="K8" i="523" s="1"/>
  <c r="G34" i="523"/>
  <c r="O16" i="523"/>
  <c r="M16" i="523"/>
  <c r="J16" i="523"/>
  <c r="I16" i="523"/>
  <c r="G8" i="523" s="1"/>
  <c r="H16" i="523"/>
  <c r="G16" i="523"/>
  <c r="F16" i="523"/>
  <c r="E16" i="523"/>
  <c r="M8" i="523"/>
  <c r="I8" i="523"/>
  <c r="F8" i="523"/>
  <c r="M7" i="523"/>
  <c r="K7" i="523"/>
  <c r="I7" i="523"/>
  <c r="G7" i="523"/>
  <c r="F7" i="523"/>
  <c r="E7" i="523"/>
  <c r="Q6" i="523"/>
  <c r="M6" i="523"/>
  <c r="K6" i="523"/>
  <c r="I6" i="523"/>
  <c r="G6" i="523"/>
  <c r="F6" i="523"/>
  <c r="E6" i="523"/>
  <c r="F3" i="523"/>
  <c r="AD140" i="522"/>
  <c r="Z140" i="522"/>
  <c r="Y140" i="522"/>
  <c r="M140" i="522"/>
  <c r="AF140" i="522" s="1"/>
  <c r="AG124" i="522" s="1"/>
  <c r="L140" i="522"/>
  <c r="O140" i="522" s="1"/>
  <c r="J140" i="522"/>
  <c r="K140" i="522" s="1"/>
  <c r="I140" i="522"/>
  <c r="O126" i="522"/>
  <c r="M126" i="522"/>
  <c r="AF126" i="522" s="1"/>
  <c r="K126" i="522"/>
  <c r="G126" i="522"/>
  <c r="AE125" i="522"/>
  <c r="Q125" i="522"/>
  <c r="P125" i="522"/>
  <c r="O125" i="522"/>
  <c r="N125" i="522"/>
  <c r="M125" i="522"/>
  <c r="AF125" i="522" s="1"/>
  <c r="K125" i="522"/>
  <c r="G125" i="522"/>
  <c r="AF124" i="522"/>
  <c r="AE124" i="522"/>
  <c r="O124" i="522"/>
  <c r="M124" i="522"/>
  <c r="N124" i="522" s="1"/>
  <c r="K124" i="522"/>
  <c r="G124" i="522"/>
  <c r="AD123" i="522"/>
  <c r="Z123" i="522"/>
  <c r="Y123" i="522"/>
  <c r="J123" i="522"/>
  <c r="K123" i="522" s="1"/>
  <c r="I123" i="522"/>
  <c r="AF109" i="522"/>
  <c r="O109" i="522"/>
  <c r="M109" i="522"/>
  <c r="AE109" i="522" s="1"/>
  <c r="K109" i="522"/>
  <c r="G109" i="522"/>
  <c r="AE108" i="522"/>
  <c r="M108" i="522"/>
  <c r="N108" i="522" s="1"/>
  <c r="O108" i="522"/>
  <c r="K108" i="522"/>
  <c r="G108" i="522"/>
  <c r="O107" i="522"/>
  <c r="M107" i="522"/>
  <c r="N107" i="522" s="1"/>
  <c r="K107" i="522"/>
  <c r="G107" i="522"/>
  <c r="AD106" i="522"/>
  <c r="Z106" i="522"/>
  <c r="Z2" i="522" s="1"/>
  <c r="P6" i="520" s="1"/>
  <c r="Y106" i="522"/>
  <c r="M106" i="522"/>
  <c r="N106" i="522" s="1"/>
  <c r="L106" i="522"/>
  <c r="O106" i="522" s="1"/>
  <c r="J106" i="522"/>
  <c r="K106" i="522" s="1"/>
  <c r="I106" i="522"/>
  <c r="AE91" i="522"/>
  <c r="O91" i="522"/>
  <c r="M91" i="522"/>
  <c r="N91" i="522" s="1"/>
  <c r="K91" i="522"/>
  <c r="G91" i="522"/>
  <c r="O90" i="522"/>
  <c r="M90" i="522"/>
  <c r="N90" i="522" s="1"/>
  <c r="K90" i="522"/>
  <c r="G90" i="522"/>
  <c r="AD89" i="522"/>
  <c r="Z89" i="522"/>
  <c r="Y89" i="522"/>
  <c r="M89" i="522"/>
  <c r="N89" i="522" s="1"/>
  <c r="L89" i="522"/>
  <c r="O89" i="522" s="1"/>
  <c r="J89" i="522"/>
  <c r="K89" i="522" s="1"/>
  <c r="I89" i="522"/>
  <c r="O74" i="522"/>
  <c r="M74" i="522"/>
  <c r="N74" i="522" s="1"/>
  <c r="K74" i="522"/>
  <c r="G74" i="522"/>
  <c r="AF73" i="522"/>
  <c r="AE73" i="522"/>
  <c r="P73" i="522"/>
  <c r="O73" i="522"/>
  <c r="N73" i="522"/>
  <c r="Q73" i="522" s="1"/>
  <c r="M73" i="522"/>
  <c r="K73" i="522"/>
  <c r="G73" i="522"/>
  <c r="AD72" i="522"/>
  <c r="Z72" i="522"/>
  <c r="Y72" i="522"/>
  <c r="L72" i="522"/>
  <c r="O72" i="522" s="1"/>
  <c r="K72" i="522"/>
  <c r="J72" i="522"/>
  <c r="I72" i="522"/>
  <c r="AF61" i="522"/>
  <c r="AE61" i="522"/>
  <c r="P61" i="522"/>
  <c r="O61" i="522"/>
  <c r="N61" i="522"/>
  <c r="Q61" i="522" s="1"/>
  <c r="M61" i="522"/>
  <c r="K61" i="522"/>
  <c r="G61" i="522"/>
  <c r="O60" i="522"/>
  <c r="M60" i="522"/>
  <c r="AF60" i="522" s="1"/>
  <c r="K60" i="522"/>
  <c r="G60" i="522"/>
  <c r="AE59" i="522"/>
  <c r="Q59" i="522"/>
  <c r="P59" i="522"/>
  <c r="O59" i="522"/>
  <c r="N59" i="522"/>
  <c r="M59" i="522"/>
  <c r="AF59" i="522" s="1"/>
  <c r="K59" i="522"/>
  <c r="G59" i="522"/>
  <c r="AE58" i="522"/>
  <c r="O58" i="522"/>
  <c r="M58" i="522"/>
  <c r="N58" i="522" s="1"/>
  <c r="K58" i="522"/>
  <c r="G58" i="522"/>
  <c r="AF57" i="522"/>
  <c r="AE57" i="522"/>
  <c r="P57" i="522"/>
  <c r="O57" i="522"/>
  <c r="N57" i="522"/>
  <c r="Q57" i="522" s="1"/>
  <c r="M57" i="522"/>
  <c r="K57" i="522"/>
  <c r="G57" i="522"/>
  <c r="O56" i="522"/>
  <c r="N56" i="522"/>
  <c r="Q56" i="522" s="1"/>
  <c r="M56" i="522"/>
  <c r="M72" i="522" s="1"/>
  <c r="K56" i="522"/>
  <c r="G56" i="522"/>
  <c r="AD55" i="522"/>
  <c r="Z55" i="522"/>
  <c r="Y55" i="522"/>
  <c r="O55" i="522"/>
  <c r="L55" i="522"/>
  <c r="J55" i="522"/>
  <c r="K55" i="522" s="1"/>
  <c r="I55" i="522"/>
  <c r="O42" i="522"/>
  <c r="N42" i="522"/>
  <c r="Q42" i="522" s="1"/>
  <c r="M42" i="522"/>
  <c r="AF42" i="522" s="1"/>
  <c r="K42" i="522"/>
  <c r="G42" i="522"/>
  <c r="AF41" i="522"/>
  <c r="AE41" i="522"/>
  <c r="O41" i="522"/>
  <c r="N41" i="522"/>
  <c r="Q41" i="522" s="1"/>
  <c r="M41" i="522"/>
  <c r="K41" i="522"/>
  <c r="G41" i="522"/>
  <c r="AF40" i="522"/>
  <c r="Q40" i="522"/>
  <c r="P40" i="522"/>
  <c r="O40" i="522"/>
  <c r="N40" i="522"/>
  <c r="M40" i="522"/>
  <c r="AE40" i="522" s="1"/>
  <c r="K40" i="522"/>
  <c r="G40" i="522"/>
  <c r="AF39" i="522"/>
  <c r="AE39" i="522"/>
  <c r="O39" i="522"/>
  <c r="N39" i="522"/>
  <c r="Q39" i="522" s="1"/>
  <c r="M39" i="522"/>
  <c r="M55" i="522" s="1"/>
  <c r="K39" i="522"/>
  <c r="G39" i="522"/>
  <c r="AD38" i="522"/>
  <c r="AD2" i="522" s="1"/>
  <c r="R6" i="520" s="1"/>
  <c r="Q6" i="520"/>
  <c r="Z38" i="522"/>
  <c r="Y38" i="522"/>
  <c r="L38" i="522"/>
  <c r="J38" i="522"/>
  <c r="K38" i="522" s="1"/>
  <c r="I38" i="522"/>
  <c r="O38" i="522" s="1"/>
  <c r="AF26" i="522"/>
  <c r="AE26" i="522"/>
  <c r="O26" i="522"/>
  <c r="N26" i="522"/>
  <c r="Q26" i="522" s="1"/>
  <c r="M26" i="522"/>
  <c r="K26" i="522"/>
  <c r="G26" i="522"/>
  <c r="AE25" i="522"/>
  <c r="O25" i="522"/>
  <c r="M25" i="522"/>
  <c r="N25" i="522" s="1"/>
  <c r="K25" i="522"/>
  <c r="G25" i="522"/>
  <c r="O24" i="522"/>
  <c r="M24" i="522"/>
  <c r="AF24" i="522" s="1"/>
  <c r="K24" i="522"/>
  <c r="G24" i="522"/>
  <c r="AE23" i="522"/>
  <c r="Q23" i="522"/>
  <c r="O23" i="522"/>
  <c r="N23" i="522"/>
  <c r="P23" i="522" s="1"/>
  <c r="M23" i="522"/>
  <c r="AF23" i="522" s="1"/>
  <c r="K23" i="522"/>
  <c r="G23" i="522"/>
  <c r="O22" i="522"/>
  <c r="M22" i="522"/>
  <c r="AE22" i="522" s="1"/>
  <c r="K22" i="522"/>
  <c r="G22" i="522"/>
  <c r="AD21" i="522"/>
  <c r="Z21" i="522"/>
  <c r="Y21" i="522"/>
  <c r="Y2" i="522" s="1"/>
  <c r="O6" i="520" s="1"/>
  <c r="L21" i="522"/>
  <c r="J21" i="522"/>
  <c r="K21" i="522" s="1"/>
  <c r="I21" i="522"/>
  <c r="O7" i="522"/>
  <c r="M7" i="522"/>
  <c r="AF7" i="522" s="1"/>
  <c r="K7" i="522"/>
  <c r="G7" i="522"/>
  <c r="F1" i="522" s="1"/>
  <c r="F2" i="522" s="1"/>
  <c r="AE6" i="522"/>
  <c r="O6" i="522"/>
  <c r="M6" i="522"/>
  <c r="N6" i="522" s="1"/>
  <c r="K6" i="522"/>
  <c r="G6" i="522"/>
  <c r="O5" i="522"/>
  <c r="M5" i="522"/>
  <c r="N5" i="522" s="1"/>
  <c r="K5" i="522"/>
  <c r="G5" i="522"/>
  <c r="H2" i="522"/>
  <c r="D1" i="522"/>
  <c r="L140" i="521"/>
  <c r="O140" i="521" s="1"/>
  <c r="J140" i="521"/>
  <c r="K140" i="521" s="1"/>
  <c r="I140" i="521"/>
  <c r="AB135" i="521"/>
  <c r="AA135" i="521"/>
  <c r="O135" i="521"/>
  <c r="M135" i="521"/>
  <c r="N135" i="521" s="1"/>
  <c r="K135" i="521"/>
  <c r="G135" i="521"/>
  <c r="O134" i="521"/>
  <c r="M134" i="521"/>
  <c r="AA134" i="521" s="1"/>
  <c r="K134" i="521"/>
  <c r="G134" i="521"/>
  <c r="AA133" i="521"/>
  <c r="O133" i="521"/>
  <c r="M133" i="521"/>
  <c r="N133" i="521" s="1"/>
  <c r="K133" i="521"/>
  <c r="G133" i="521"/>
  <c r="AB132" i="521"/>
  <c r="O132" i="521"/>
  <c r="N132" i="521"/>
  <c r="Q132" i="521" s="1"/>
  <c r="M132" i="521"/>
  <c r="AA132" i="521" s="1"/>
  <c r="K132" i="521"/>
  <c r="G132" i="521"/>
  <c r="AB131" i="521"/>
  <c r="AA131" i="521"/>
  <c r="O131" i="521"/>
  <c r="M131" i="521"/>
  <c r="N131" i="521" s="1"/>
  <c r="K131" i="521"/>
  <c r="G131" i="521"/>
  <c r="O130" i="521"/>
  <c r="M130" i="521"/>
  <c r="AA130" i="521" s="1"/>
  <c r="K130" i="521"/>
  <c r="G130" i="521"/>
  <c r="AA129" i="521"/>
  <c r="O129" i="521"/>
  <c r="M129" i="521"/>
  <c r="N129" i="521" s="1"/>
  <c r="K129" i="521"/>
  <c r="G129" i="521"/>
  <c r="O128" i="521"/>
  <c r="N128" i="521"/>
  <c r="Q128" i="521" s="1"/>
  <c r="M128" i="521"/>
  <c r="AB128" i="521" s="1"/>
  <c r="K128" i="521"/>
  <c r="G128" i="521"/>
  <c r="AB127" i="521"/>
  <c r="AA127" i="521"/>
  <c r="O127" i="521"/>
  <c r="M127" i="521"/>
  <c r="N127" i="521" s="1"/>
  <c r="K127" i="521"/>
  <c r="G127" i="521"/>
  <c r="O126" i="521"/>
  <c r="M126" i="521"/>
  <c r="AA126" i="521" s="1"/>
  <c r="K126" i="521"/>
  <c r="G126" i="521"/>
  <c r="AA125" i="521"/>
  <c r="O125" i="521"/>
  <c r="M125" i="521"/>
  <c r="N125" i="521" s="1"/>
  <c r="K125" i="521"/>
  <c r="G125" i="521"/>
  <c r="AB124" i="521"/>
  <c r="Q124" i="521"/>
  <c r="P124" i="521"/>
  <c r="O124" i="521"/>
  <c r="N124" i="521"/>
  <c r="M124" i="521"/>
  <c r="AA124" i="521" s="1"/>
  <c r="K124" i="521"/>
  <c r="G124" i="521"/>
  <c r="L123" i="521"/>
  <c r="O123" i="521" s="1"/>
  <c r="J123" i="521"/>
  <c r="K123" i="521" s="1"/>
  <c r="I123" i="521"/>
  <c r="O118" i="521"/>
  <c r="M118" i="521"/>
  <c r="AB118" i="521" s="1"/>
  <c r="K118" i="521"/>
  <c r="G118" i="521"/>
  <c r="AB117" i="521"/>
  <c r="AA117" i="521"/>
  <c r="O117" i="521"/>
  <c r="M117" i="521"/>
  <c r="N117" i="521" s="1"/>
  <c r="K117" i="521"/>
  <c r="G117" i="521"/>
  <c r="AB116" i="521"/>
  <c r="AA116" i="521"/>
  <c r="O116" i="521"/>
  <c r="N116" i="521"/>
  <c r="P116" i="521" s="1"/>
  <c r="M116" i="521"/>
  <c r="K116" i="521"/>
  <c r="G116" i="521"/>
  <c r="O115" i="521"/>
  <c r="M115" i="521"/>
  <c r="AB115" i="521" s="1"/>
  <c r="K115" i="521"/>
  <c r="G115" i="521"/>
  <c r="O114" i="521"/>
  <c r="M114" i="521"/>
  <c r="AB114" i="521" s="1"/>
  <c r="K114" i="521"/>
  <c r="G114" i="521"/>
  <c r="AB113" i="521"/>
  <c r="AA113" i="521"/>
  <c r="O113" i="521"/>
  <c r="M113" i="521"/>
  <c r="N113" i="521" s="1"/>
  <c r="K113" i="521"/>
  <c r="G113" i="521"/>
  <c r="AB112" i="521"/>
  <c r="AA112" i="521"/>
  <c r="O112" i="521"/>
  <c r="N112" i="521"/>
  <c r="P112" i="521" s="1"/>
  <c r="M112" i="521"/>
  <c r="K112" i="521"/>
  <c r="G112" i="521"/>
  <c r="O111" i="521"/>
  <c r="M111" i="521"/>
  <c r="AB111" i="521" s="1"/>
  <c r="K111" i="521"/>
  <c r="G111" i="521"/>
  <c r="O110" i="521"/>
  <c r="M110" i="521"/>
  <c r="AB110" i="521" s="1"/>
  <c r="K110" i="521"/>
  <c r="G110" i="521"/>
  <c r="AB109" i="521"/>
  <c r="AA109" i="521"/>
  <c r="O109" i="521"/>
  <c r="M109" i="521"/>
  <c r="N109" i="521" s="1"/>
  <c r="K109" i="521"/>
  <c r="G109" i="521"/>
  <c r="AB108" i="521"/>
  <c r="AA108" i="521"/>
  <c r="O108" i="521"/>
  <c r="N108" i="521"/>
  <c r="P108" i="521" s="1"/>
  <c r="M108" i="521"/>
  <c r="K108" i="521"/>
  <c r="G108" i="521"/>
  <c r="O107" i="521"/>
  <c r="M107" i="521"/>
  <c r="N107" i="521" s="1"/>
  <c r="K107" i="521"/>
  <c r="G107" i="521"/>
  <c r="O106" i="521"/>
  <c r="L106" i="521"/>
  <c r="J106" i="521"/>
  <c r="K106" i="521" s="1"/>
  <c r="I106" i="521"/>
  <c r="O92" i="521"/>
  <c r="M92" i="521"/>
  <c r="AB92" i="521" s="1"/>
  <c r="K92" i="521"/>
  <c r="G92" i="521"/>
  <c r="AB91" i="521"/>
  <c r="AA91" i="521"/>
  <c r="O91" i="521"/>
  <c r="M91" i="521"/>
  <c r="N91" i="521" s="1"/>
  <c r="K91" i="521"/>
  <c r="G91" i="521"/>
  <c r="AB90" i="521"/>
  <c r="AA90" i="521"/>
  <c r="Q90" i="521"/>
  <c r="P90" i="521"/>
  <c r="O90" i="521"/>
  <c r="N90" i="521"/>
  <c r="M90" i="521"/>
  <c r="M106" i="521" s="1"/>
  <c r="K90" i="521"/>
  <c r="G90" i="521"/>
  <c r="L89" i="521"/>
  <c r="O89" i="521" s="1"/>
  <c r="J89" i="521"/>
  <c r="K89" i="521" s="1"/>
  <c r="I89" i="521"/>
  <c r="AA75" i="521"/>
  <c r="O75" i="521"/>
  <c r="M75" i="521"/>
  <c r="N75" i="521" s="1"/>
  <c r="K75" i="521"/>
  <c r="G75" i="521"/>
  <c r="O74" i="521"/>
  <c r="N74" i="521"/>
  <c r="Q74" i="521" s="1"/>
  <c r="M74" i="521"/>
  <c r="AB74" i="521" s="1"/>
  <c r="K74" i="521"/>
  <c r="G74" i="521"/>
  <c r="O73" i="521"/>
  <c r="N73" i="521"/>
  <c r="Q73" i="521" s="1"/>
  <c r="M73" i="521"/>
  <c r="M89" i="521" s="1"/>
  <c r="K73" i="521"/>
  <c r="G73" i="521"/>
  <c r="L72" i="521"/>
  <c r="O72" i="521" s="1"/>
  <c r="J72" i="521"/>
  <c r="K72" i="521" s="1"/>
  <c r="I72" i="521"/>
  <c r="AB65" i="521"/>
  <c r="O65" i="521"/>
  <c r="M65" i="521"/>
  <c r="AA65" i="521" s="1"/>
  <c r="K65" i="521"/>
  <c r="G65" i="521"/>
  <c r="AB64" i="521"/>
  <c r="AA64" i="521"/>
  <c r="O64" i="521"/>
  <c r="M64" i="521"/>
  <c r="N64" i="521" s="1"/>
  <c r="K64" i="521"/>
  <c r="G64" i="521"/>
  <c r="O63" i="521"/>
  <c r="M63" i="521"/>
  <c r="AB63" i="521" s="1"/>
  <c r="K63" i="521"/>
  <c r="G63" i="521"/>
  <c r="O62" i="521"/>
  <c r="M62" i="521"/>
  <c r="AB62" i="521" s="1"/>
  <c r="K62" i="521"/>
  <c r="G62" i="521"/>
  <c r="O61" i="521"/>
  <c r="M61" i="521"/>
  <c r="AB61" i="521" s="1"/>
  <c r="K61" i="521"/>
  <c r="G61" i="521"/>
  <c r="AB60" i="521"/>
  <c r="AA60" i="521"/>
  <c r="O60" i="521"/>
  <c r="M60" i="521"/>
  <c r="N60" i="521" s="1"/>
  <c r="K60" i="521"/>
  <c r="G60" i="521"/>
  <c r="O59" i="521"/>
  <c r="M59" i="521"/>
  <c r="AB59" i="521" s="1"/>
  <c r="K59" i="521"/>
  <c r="G59" i="521"/>
  <c r="O58" i="521"/>
  <c r="M58" i="521"/>
  <c r="AB58" i="521" s="1"/>
  <c r="K58" i="521"/>
  <c r="G58" i="521"/>
  <c r="O57" i="521"/>
  <c r="M57" i="521"/>
  <c r="AB57" i="521" s="1"/>
  <c r="K57" i="521"/>
  <c r="G57" i="521"/>
  <c r="AB56" i="521"/>
  <c r="AA56" i="521"/>
  <c r="O56" i="521"/>
  <c r="M56" i="521"/>
  <c r="N56" i="521" s="1"/>
  <c r="K56" i="521"/>
  <c r="G56" i="521"/>
  <c r="L55" i="521"/>
  <c r="O55" i="521" s="1"/>
  <c r="J55" i="521"/>
  <c r="K55" i="521" s="1"/>
  <c r="I55" i="521"/>
  <c r="AB47" i="521"/>
  <c r="P47" i="521"/>
  <c r="O47" i="521"/>
  <c r="N47" i="521"/>
  <c r="M47" i="521"/>
  <c r="AA47" i="521" s="1"/>
  <c r="K47" i="521"/>
  <c r="Q47" i="521" s="1"/>
  <c r="G47" i="521"/>
  <c r="O46" i="521"/>
  <c r="M46" i="521"/>
  <c r="AB46" i="521" s="1"/>
  <c r="K46" i="521"/>
  <c r="G46" i="521"/>
  <c r="AA45" i="521"/>
  <c r="O45" i="521"/>
  <c r="M45" i="521"/>
  <c r="AB45" i="521" s="1"/>
  <c r="K45" i="521"/>
  <c r="G45" i="521"/>
  <c r="AB44" i="521"/>
  <c r="AA44" i="521"/>
  <c r="O44" i="521"/>
  <c r="N44" i="521"/>
  <c r="Q44" i="521" s="1"/>
  <c r="M44" i="521"/>
  <c r="K44" i="521"/>
  <c r="G44" i="521"/>
  <c r="AB43" i="521"/>
  <c r="Q43" i="521"/>
  <c r="P43" i="521"/>
  <c r="O43" i="521"/>
  <c r="N43" i="521"/>
  <c r="M43" i="521"/>
  <c r="AA43" i="521" s="1"/>
  <c r="K43" i="521"/>
  <c r="G43" i="521"/>
  <c r="O42" i="521"/>
  <c r="M42" i="521"/>
  <c r="AB42" i="521" s="1"/>
  <c r="K42" i="521"/>
  <c r="G42" i="521"/>
  <c r="AA41" i="521"/>
  <c r="Q41" i="521"/>
  <c r="O41" i="521"/>
  <c r="N41" i="521"/>
  <c r="P41" i="521" s="1"/>
  <c r="M41" i="521"/>
  <c r="AB41" i="521" s="1"/>
  <c r="K41" i="521"/>
  <c r="G41" i="521"/>
  <c r="AB40" i="521"/>
  <c r="AA40" i="521"/>
  <c r="O40" i="521"/>
  <c r="N40" i="521"/>
  <c r="Q40" i="521" s="1"/>
  <c r="M40" i="521"/>
  <c r="K40" i="521"/>
  <c r="G40" i="521"/>
  <c r="O39" i="521"/>
  <c r="M39" i="521"/>
  <c r="N39" i="521" s="1"/>
  <c r="K39" i="521"/>
  <c r="G39" i="521"/>
  <c r="O38" i="521"/>
  <c r="L38" i="521"/>
  <c r="J38" i="521"/>
  <c r="K38" i="521" s="1"/>
  <c r="I38" i="521"/>
  <c r="P22" i="521"/>
  <c r="O22" i="521"/>
  <c r="N22" i="521"/>
  <c r="M22" i="521"/>
  <c r="M38" i="521" s="1"/>
  <c r="K22" i="521"/>
  <c r="Q22" i="521" s="1"/>
  <c r="G22" i="521"/>
  <c r="F1" i="521" s="1"/>
  <c r="L21" i="521"/>
  <c r="O21" i="521" s="1"/>
  <c r="J21" i="521"/>
  <c r="K21" i="521" s="1"/>
  <c r="I21" i="521"/>
  <c r="AB8" i="521"/>
  <c r="O8" i="521"/>
  <c r="M8" i="521"/>
  <c r="AA8" i="521" s="1"/>
  <c r="K8" i="521"/>
  <c r="G8" i="521"/>
  <c r="AA7" i="521"/>
  <c r="O7" i="521"/>
  <c r="M7" i="521"/>
  <c r="AB7" i="521" s="1"/>
  <c r="K7" i="521"/>
  <c r="G7" i="521"/>
  <c r="AA6" i="521"/>
  <c r="O6" i="521"/>
  <c r="M6" i="521"/>
  <c r="N6" i="521" s="1"/>
  <c r="K6" i="521"/>
  <c r="G6" i="521"/>
  <c r="O5" i="521"/>
  <c r="M5" i="521"/>
  <c r="N5" i="521" s="1"/>
  <c r="K5" i="521"/>
  <c r="G5" i="521"/>
  <c r="H2" i="521"/>
  <c r="D1" i="521"/>
  <c r="F3" i="520" s="1"/>
  <c r="X34" i="520"/>
  <c r="W34" i="520"/>
  <c r="V34" i="520"/>
  <c r="P34" i="520"/>
  <c r="O34" i="520"/>
  <c r="N34" i="520"/>
  <c r="M34" i="520"/>
  <c r="K8" i="520" s="1"/>
  <c r="G34" i="520"/>
  <c r="O16" i="520"/>
  <c r="M16" i="520"/>
  <c r="J16" i="520"/>
  <c r="I16" i="520"/>
  <c r="H16" i="520"/>
  <c r="G16" i="520"/>
  <c r="F16" i="520"/>
  <c r="E16" i="520"/>
  <c r="G8" i="520" s="1"/>
  <c r="M8" i="520"/>
  <c r="I8" i="520"/>
  <c r="F8" i="520"/>
  <c r="M7" i="520"/>
  <c r="K7" i="520"/>
  <c r="I7" i="520"/>
  <c r="G7" i="520"/>
  <c r="F7" i="520"/>
  <c r="E7" i="520"/>
  <c r="M6" i="520"/>
  <c r="K6" i="520"/>
  <c r="I6" i="520"/>
  <c r="G6" i="520"/>
  <c r="F6" i="520"/>
  <c r="E6" i="520"/>
  <c r="AD140" i="519"/>
  <c r="Z140" i="519"/>
  <c r="Y140" i="519"/>
  <c r="M140" i="519"/>
  <c r="AF140" i="519" s="1"/>
  <c r="AG124" i="519" s="1"/>
  <c r="L140" i="519"/>
  <c r="O140" i="519" s="1"/>
  <c r="J140" i="519"/>
  <c r="K140" i="519" s="1"/>
  <c r="I140" i="519"/>
  <c r="O126" i="519"/>
  <c r="N126" i="519"/>
  <c r="Q126" i="519" s="1"/>
  <c r="M126" i="519"/>
  <c r="AF126" i="519" s="1"/>
  <c r="K126" i="519"/>
  <c r="G126" i="519"/>
  <c r="AE125" i="519"/>
  <c r="O125" i="519"/>
  <c r="M125" i="519"/>
  <c r="AF125" i="519" s="1"/>
  <c r="K125" i="519"/>
  <c r="G125" i="519"/>
  <c r="AF124" i="519"/>
  <c r="AE124" i="519"/>
  <c r="Q124" i="519"/>
  <c r="P124" i="519"/>
  <c r="O124" i="519"/>
  <c r="N124" i="519"/>
  <c r="M124" i="519"/>
  <c r="K124" i="519"/>
  <c r="G124" i="519"/>
  <c r="AD123" i="519"/>
  <c r="Z123" i="519"/>
  <c r="Y123" i="519"/>
  <c r="L123" i="519"/>
  <c r="O123" i="519" s="1"/>
  <c r="J123" i="519"/>
  <c r="I123" i="519"/>
  <c r="K123" i="519" s="1"/>
  <c r="AF109" i="519"/>
  <c r="Q109" i="519"/>
  <c r="P109" i="519"/>
  <c r="O109" i="519"/>
  <c r="N109" i="519"/>
  <c r="M109" i="519"/>
  <c r="AE109" i="519" s="1"/>
  <c r="K109" i="519"/>
  <c r="G109" i="519"/>
  <c r="O108" i="519"/>
  <c r="M108" i="519"/>
  <c r="N108" i="519" s="1"/>
  <c r="K108" i="519"/>
  <c r="G108" i="519"/>
  <c r="AE107" i="519"/>
  <c r="O107" i="519"/>
  <c r="M107" i="519"/>
  <c r="N107" i="519" s="1"/>
  <c r="K107" i="519"/>
  <c r="G107" i="519"/>
  <c r="AD106" i="519"/>
  <c r="Z106" i="519"/>
  <c r="Y106" i="519"/>
  <c r="M106" i="519"/>
  <c r="N106" i="519" s="1"/>
  <c r="L106" i="519"/>
  <c r="O106" i="519" s="1"/>
  <c r="J106" i="519"/>
  <c r="K106" i="519" s="1"/>
  <c r="I106" i="519"/>
  <c r="AF91" i="519"/>
  <c r="AE91" i="519"/>
  <c r="O91" i="519"/>
  <c r="M91" i="519"/>
  <c r="N91" i="519" s="1"/>
  <c r="K91" i="519"/>
  <c r="G91" i="519"/>
  <c r="AF90" i="519"/>
  <c r="AE90" i="519"/>
  <c r="O90" i="519"/>
  <c r="N90" i="519"/>
  <c r="Q90" i="519" s="1"/>
  <c r="M90" i="519"/>
  <c r="K90" i="519"/>
  <c r="G90" i="519"/>
  <c r="AD89" i="519"/>
  <c r="Z89" i="519"/>
  <c r="Y89" i="519"/>
  <c r="L89" i="519"/>
  <c r="O89" i="519" s="1"/>
  <c r="J89" i="519"/>
  <c r="K89" i="519" s="1"/>
  <c r="I89" i="519"/>
  <c r="AF74" i="519"/>
  <c r="AE74" i="519"/>
  <c r="O74" i="519"/>
  <c r="N74" i="519"/>
  <c r="Q74" i="519" s="1"/>
  <c r="M74" i="519"/>
  <c r="K74" i="519"/>
  <c r="G74" i="519"/>
  <c r="O73" i="519"/>
  <c r="M73" i="519"/>
  <c r="M89" i="519" s="1"/>
  <c r="K73" i="519"/>
  <c r="G73" i="519"/>
  <c r="AD72" i="519"/>
  <c r="Z72" i="519"/>
  <c r="Y72" i="519"/>
  <c r="O72" i="519"/>
  <c r="L72" i="519"/>
  <c r="K72" i="519"/>
  <c r="J72" i="519"/>
  <c r="I72" i="519"/>
  <c r="O61" i="519"/>
  <c r="M61" i="519"/>
  <c r="AF61" i="519" s="1"/>
  <c r="K61" i="519"/>
  <c r="G61" i="519"/>
  <c r="AF60" i="519"/>
  <c r="O60" i="519"/>
  <c r="N60" i="519"/>
  <c r="Q60" i="519" s="1"/>
  <c r="M60" i="519"/>
  <c r="AE60" i="519" s="1"/>
  <c r="K60" i="519"/>
  <c r="G60" i="519"/>
  <c r="AF59" i="519"/>
  <c r="P59" i="519"/>
  <c r="O59" i="519"/>
  <c r="N59" i="519"/>
  <c r="Q59" i="519" s="1"/>
  <c r="M59" i="519"/>
  <c r="AE59" i="519" s="1"/>
  <c r="K59" i="519"/>
  <c r="G59" i="519"/>
  <c r="O58" i="519"/>
  <c r="M58" i="519"/>
  <c r="N58" i="519" s="1"/>
  <c r="K58" i="519"/>
  <c r="G58" i="519"/>
  <c r="O57" i="519"/>
  <c r="M57" i="519"/>
  <c r="AF57" i="519" s="1"/>
  <c r="K57" i="519"/>
  <c r="G57" i="519"/>
  <c r="O56" i="519"/>
  <c r="M56" i="519"/>
  <c r="M72" i="519" s="1"/>
  <c r="K56" i="519"/>
  <c r="G56" i="519"/>
  <c r="AD55" i="519"/>
  <c r="Z55" i="519"/>
  <c r="Y55" i="519"/>
  <c r="L55" i="519"/>
  <c r="J55" i="519"/>
  <c r="K55" i="519" s="1"/>
  <c r="I55" i="519"/>
  <c r="O55" i="519" s="1"/>
  <c r="O42" i="519"/>
  <c r="M42" i="519"/>
  <c r="AF42" i="519" s="1"/>
  <c r="K42" i="519"/>
  <c r="G42" i="519"/>
  <c r="AE41" i="519"/>
  <c r="O41" i="519"/>
  <c r="M41" i="519"/>
  <c r="AF41" i="519" s="1"/>
  <c r="K41" i="519"/>
  <c r="G41" i="519"/>
  <c r="AF40" i="519"/>
  <c r="AE40" i="519"/>
  <c r="O40" i="519"/>
  <c r="M40" i="519"/>
  <c r="N40" i="519" s="1"/>
  <c r="K40" i="519"/>
  <c r="G40" i="519"/>
  <c r="AF39" i="519"/>
  <c r="O39" i="519"/>
  <c r="N39" i="519"/>
  <c r="P39" i="519" s="1"/>
  <c r="M39" i="519"/>
  <c r="AE39" i="519" s="1"/>
  <c r="K39" i="519"/>
  <c r="G39" i="519"/>
  <c r="AD38" i="519"/>
  <c r="Z38" i="519"/>
  <c r="Z2" i="519" s="1"/>
  <c r="P6" i="517" s="1"/>
  <c r="Y38" i="519"/>
  <c r="O38" i="519"/>
  <c r="L38" i="519"/>
  <c r="J38" i="519"/>
  <c r="K38" i="519" s="1"/>
  <c r="I38" i="519"/>
  <c r="AE26" i="519"/>
  <c r="O26" i="519"/>
  <c r="N26" i="519"/>
  <c r="P26" i="519" s="1"/>
  <c r="M26" i="519"/>
  <c r="AF26" i="519" s="1"/>
  <c r="K26" i="519"/>
  <c r="G26" i="519"/>
  <c r="AE25" i="519"/>
  <c r="O25" i="519"/>
  <c r="N25" i="519"/>
  <c r="Q25" i="519" s="1"/>
  <c r="M25" i="519"/>
  <c r="AF25" i="519" s="1"/>
  <c r="K25" i="519"/>
  <c r="G25" i="519"/>
  <c r="AE24" i="519"/>
  <c r="O24" i="519"/>
  <c r="N24" i="519"/>
  <c r="Q24" i="519" s="1"/>
  <c r="M24" i="519"/>
  <c r="AF24" i="519" s="1"/>
  <c r="K24" i="519"/>
  <c r="G24" i="519"/>
  <c r="Q23" i="519"/>
  <c r="O23" i="519"/>
  <c r="N23" i="519"/>
  <c r="P23" i="519" s="1"/>
  <c r="M23" i="519"/>
  <c r="AF23" i="519" s="1"/>
  <c r="K23" i="519"/>
  <c r="G23" i="519"/>
  <c r="AF22" i="519"/>
  <c r="AE22" i="519"/>
  <c r="O22" i="519"/>
  <c r="M22" i="519"/>
  <c r="M38" i="519" s="1"/>
  <c r="K22" i="519"/>
  <c r="G22" i="519"/>
  <c r="AD21" i="519"/>
  <c r="AD2" i="519" s="1"/>
  <c r="R6" i="517" s="1"/>
  <c r="Q6" i="517"/>
  <c r="Z21" i="519"/>
  <c r="Y21" i="519"/>
  <c r="L21" i="519"/>
  <c r="O21" i="519" s="1"/>
  <c r="J21" i="519"/>
  <c r="I21" i="519"/>
  <c r="K21" i="519" s="1"/>
  <c r="AF7" i="519"/>
  <c r="O7" i="519"/>
  <c r="M7" i="519"/>
  <c r="AE7" i="519" s="1"/>
  <c r="K7" i="519"/>
  <c r="G7" i="519"/>
  <c r="F1" i="519" s="1"/>
  <c r="F2" i="519" s="1"/>
  <c r="O6" i="519"/>
  <c r="M6" i="519"/>
  <c r="N6" i="519" s="1"/>
  <c r="K6" i="519"/>
  <c r="G6" i="519"/>
  <c r="AF5" i="519"/>
  <c r="AE5" i="519"/>
  <c r="O5" i="519"/>
  <c r="N5" i="519"/>
  <c r="M5" i="519"/>
  <c r="M21" i="519" s="1"/>
  <c r="K5" i="519"/>
  <c r="Q5" i="519" s="1"/>
  <c r="G5" i="519"/>
  <c r="Y2" i="519"/>
  <c r="H2" i="519"/>
  <c r="D1" i="519"/>
  <c r="O140" i="518"/>
  <c r="L140" i="518"/>
  <c r="K140" i="518"/>
  <c r="J140" i="518"/>
  <c r="I140" i="518"/>
  <c r="O135" i="518"/>
  <c r="M135" i="518"/>
  <c r="AB135" i="518" s="1"/>
  <c r="K135" i="518"/>
  <c r="G135" i="518"/>
  <c r="AB134" i="518"/>
  <c r="AA134" i="518"/>
  <c r="O134" i="518"/>
  <c r="M134" i="518"/>
  <c r="N134" i="518" s="1"/>
  <c r="K134" i="518"/>
  <c r="G134" i="518"/>
  <c r="AB133" i="518"/>
  <c r="AA133" i="518"/>
  <c r="O133" i="518"/>
  <c r="N133" i="518"/>
  <c r="M133" i="518"/>
  <c r="K133" i="518"/>
  <c r="Q133" i="518" s="1"/>
  <c r="G133" i="518"/>
  <c r="O132" i="518"/>
  <c r="M132" i="518"/>
  <c r="AB132" i="518" s="1"/>
  <c r="K132" i="518"/>
  <c r="G132" i="518"/>
  <c r="O131" i="518"/>
  <c r="M131" i="518"/>
  <c r="AB131" i="518" s="1"/>
  <c r="K131" i="518"/>
  <c r="G131" i="518"/>
  <c r="AB130" i="518"/>
  <c r="AA130" i="518"/>
  <c r="O130" i="518"/>
  <c r="M130" i="518"/>
  <c r="N130" i="518" s="1"/>
  <c r="K130" i="518"/>
  <c r="G130" i="518"/>
  <c r="AB129" i="518"/>
  <c r="AA129" i="518"/>
  <c r="O129" i="518"/>
  <c r="N129" i="518"/>
  <c r="Q129" i="518" s="1"/>
  <c r="M129" i="518"/>
  <c r="K129" i="518"/>
  <c r="P129" i="518" s="1"/>
  <c r="G129" i="518"/>
  <c r="O128" i="518"/>
  <c r="M128" i="518"/>
  <c r="AB128" i="518" s="1"/>
  <c r="K128" i="518"/>
  <c r="G128" i="518"/>
  <c r="O127" i="518"/>
  <c r="M127" i="518"/>
  <c r="AB127" i="518" s="1"/>
  <c r="K127" i="518"/>
  <c r="G127" i="518"/>
  <c r="AB126" i="518"/>
  <c r="AA126" i="518"/>
  <c r="O126" i="518"/>
  <c r="M126" i="518"/>
  <c r="N126" i="518" s="1"/>
  <c r="K126" i="518"/>
  <c r="G126" i="518"/>
  <c r="AB125" i="518"/>
  <c r="AA125" i="518"/>
  <c r="O125" i="518"/>
  <c r="N125" i="518"/>
  <c r="Q125" i="518" s="1"/>
  <c r="M125" i="518"/>
  <c r="K125" i="518"/>
  <c r="P125" i="518" s="1"/>
  <c r="G125" i="518"/>
  <c r="AA124" i="518"/>
  <c r="O124" i="518"/>
  <c r="N124" i="518"/>
  <c r="Q124" i="518" s="1"/>
  <c r="M124" i="518"/>
  <c r="AB124" i="518" s="1"/>
  <c r="K124" i="518"/>
  <c r="G124" i="518"/>
  <c r="O123" i="518"/>
  <c r="L123" i="518"/>
  <c r="K123" i="518"/>
  <c r="J123" i="518"/>
  <c r="I123" i="518"/>
  <c r="AB118" i="518"/>
  <c r="O118" i="518"/>
  <c r="N118" i="518"/>
  <c r="Q118" i="518" s="1"/>
  <c r="M118" i="518"/>
  <c r="AA118" i="518" s="1"/>
  <c r="K118" i="518"/>
  <c r="G118" i="518"/>
  <c r="AB117" i="518"/>
  <c r="O117" i="518"/>
  <c r="M117" i="518"/>
  <c r="AA117" i="518" s="1"/>
  <c r="K117" i="518"/>
  <c r="G117" i="518"/>
  <c r="O116" i="518"/>
  <c r="M116" i="518"/>
  <c r="N116" i="518" s="1"/>
  <c r="K116" i="518"/>
  <c r="G116" i="518"/>
  <c r="Q115" i="518"/>
  <c r="O115" i="518"/>
  <c r="N115" i="518"/>
  <c r="P115" i="518" s="1"/>
  <c r="M115" i="518"/>
  <c r="AB115" i="518" s="1"/>
  <c r="K115" i="518"/>
  <c r="G115" i="518"/>
  <c r="AB114" i="518"/>
  <c r="O114" i="518"/>
  <c r="N114" i="518"/>
  <c r="Q114" i="518" s="1"/>
  <c r="M114" i="518"/>
  <c r="AA114" i="518" s="1"/>
  <c r="K114" i="518"/>
  <c r="G114" i="518"/>
  <c r="AB113" i="518"/>
  <c r="AA113" i="518"/>
  <c r="O113" i="518"/>
  <c r="M113" i="518"/>
  <c r="N113" i="518" s="1"/>
  <c r="K113" i="518"/>
  <c r="G113" i="518"/>
  <c r="O112" i="518"/>
  <c r="M112" i="518"/>
  <c r="N112" i="518" s="1"/>
  <c r="K112" i="518"/>
  <c r="G112" i="518"/>
  <c r="Q111" i="518"/>
  <c r="O111" i="518"/>
  <c r="N111" i="518"/>
  <c r="P111" i="518" s="1"/>
  <c r="M111" i="518"/>
  <c r="AB111" i="518" s="1"/>
  <c r="K111" i="518"/>
  <c r="G111" i="518"/>
  <c r="AB110" i="518"/>
  <c r="O110" i="518"/>
  <c r="N110" i="518"/>
  <c r="Q110" i="518" s="1"/>
  <c r="M110" i="518"/>
  <c r="AA110" i="518" s="1"/>
  <c r="K110" i="518"/>
  <c r="G110" i="518"/>
  <c r="AB109" i="518"/>
  <c r="AA109" i="518"/>
  <c r="O109" i="518"/>
  <c r="M109" i="518"/>
  <c r="N109" i="518" s="1"/>
  <c r="K109" i="518"/>
  <c r="G109" i="518"/>
  <c r="O108" i="518"/>
  <c r="M108" i="518"/>
  <c r="N108" i="518" s="1"/>
  <c r="K108" i="518"/>
  <c r="G108" i="518"/>
  <c r="AA107" i="518"/>
  <c r="O107" i="518"/>
  <c r="N107" i="518"/>
  <c r="Q107" i="518" s="1"/>
  <c r="M107" i="518"/>
  <c r="AB107" i="518" s="1"/>
  <c r="K107" i="518"/>
  <c r="P107" i="518" s="1"/>
  <c r="G107" i="518"/>
  <c r="M106" i="518"/>
  <c r="AB106" i="518" s="1"/>
  <c r="AC90" i="518" s="1"/>
  <c r="L106" i="518"/>
  <c r="O106" i="518" s="1"/>
  <c r="J106" i="518"/>
  <c r="K106" i="518" s="1"/>
  <c r="I106" i="518"/>
  <c r="O92" i="518"/>
  <c r="N92" i="518"/>
  <c r="Q92" i="518" s="1"/>
  <c r="M92" i="518"/>
  <c r="AB92" i="518" s="1"/>
  <c r="K92" i="518"/>
  <c r="G92" i="518"/>
  <c r="AA91" i="518"/>
  <c r="O91" i="518"/>
  <c r="M91" i="518"/>
  <c r="AB91" i="518" s="1"/>
  <c r="K91" i="518"/>
  <c r="G91" i="518"/>
  <c r="AB90" i="518"/>
  <c r="AA90" i="518"/>
  <c r="O90" i="518"/>
  <c r="M90" i="518"/>
  <c r="N90" i="518" s="1"/>
  <c r="K90" i="518"/>
  <c r="G90" i="518"/>
  <c r="M89" i="518"/>
  <c r="N89" i="518" s="1"/>
  <c r="L89" i="518"/>
  <c r="O89" i="518" s="1"/>
  <c r="J89" i="518"/>
  <c r="K89" i="518" s="1"/>
  <c r="I89" i="518"/>
  <c r="AB75" i="518"/>
  <c r="AA75" i="518"/>
  <c r="O75" i="518"/>
  <c r="M75" i="518"/>
  <c r="N75" i="518" s="1"/>
  <c r="K75" i="518"/>
  <c r="G75" i="518"/>
  <c r="O74" i="518"/>
  <c r="M74" i="518"/>
  <c r="AB74" i="518" s="1"/>
  <c r="K74" i="518"/>
  <c r="G74" i="518"/>
  <c r="AB73" i="518"/>
  <c r="AA73" i="518"/>
  <c r="O73" i="518"/>
  <c r="N73" i="518"/>
  <c r="Q73" i="518" s="1"/>
  <c r="M73" i="518"/>
  <c r="K73" i="518"/>
  <c r="G73" i="518"/>
  <c r="L72" i="518"/>
  <c r="O72" i="518" s="1"/>
  <c r="J72" i="518"/>
  <c r="K72" i="518" s="1"/>
  <c r="I72" i="518"/>
  <c r="AB66" i="518"/>
  <c r="O66" i="518"/>
  <c r="M66" i="518"/>
  <c r="AA66" i="518" s="1"/>
  <c r="K66" i="518"/>
  <c r="G66" i="518"/>
  <c r="O65" i="518"/>
  <c r="M65" i="518"/>
  <c r="N65" i="518" s="1"/>
  <c r="K65" i="518"/>
  <c r="G65" i="518"/>
  <c r="Q64" i="518"/>
  <c r="O64" i="518"/>
  <c r="N64" i="518"/>
  <c r="P64" i="518" s="1"/>
  <c r="M64" i="518"/>
  <c r="AB64" i="518" s="1"/>
  <c r="K64" i="518"/>
  <c r="G64" i="518"/>
  <c r="AB63" i="518"/>
  <c r="O63" i="518"/>
  <c r="N63" i="518"/>
  <c r="Q63" i="518" s="1"/>
  <c r="M63" i="518"/>
  <c r="AA63" i="518" s="1"/>
  <c r="K63" i="518"/>
  <c r="G63" i="518"/>
  <c r="AB62" i="518"/>
  <c r="O62" i="518"/>
  <c r="M62" i="518"/>
  <c r="AA62" i="518" s="1"/>
  <c r="K62" i="518"/>
  <c r="G62" i="518"/>
  <c r="O61" i="518"/>
  <c r="M61" i="518"/>
  <c r="N61" i="518" s="1"/>
  <c r="K61" i="518"/>
  <c r="G61" i="518"/>
  <c r="Q60" i="518"/>
  <c r="O60" i="518"/>
  <c r="N60" i="518"/>
  <c r="P60" i="518" s="1"/>
  <c r="M60" i="518"/>
  <c r="AB60" i="518" s="1"/>
  <c r="K60" i="518"/>
  <c r="G60" i="518"/>
  <c r="AB59" i="518"/>
  <c r="O59" i="518"/>
  <c r="N59" i="518"/>
  <c r="Q59" i="518" s="1"/>
  <c r="M59" i="518"/>
  <c r="AA59" i="518" s="1"/>
  <c r="K59" i="518"/>
  <c r="G59" i="518"/>
  <c r="AB58" i="518"/>
  <c r="O58" i="518"/>
  <c r="M58" i="518"/>
  <c r="AA58" i="518" s="1"/>
  <c r="K58" i="518"/>
  <c r="G58" i="518"/>
  <c r="O57" i="518"/>
  <c r="M57" i="518"/>
  <c r="N57" i="518" s="1"/>
  <c r="K57" i="518"/>
  <c r="G57" i="518"/>
  <c r="AB56" i="518"/>
  <c r="AA56" i="518"/>
  <c r="O56" i="518"/>
  <c r="N56" i="518"/>
  <c r="M56" i="518"/>
  <c r="M72" i="518" s="1"/>
  <c r="K56" i="518"/>
  <c r="Q56" i="518" s="1"/>
  <c r="G56" i="518"/>
  <c r="L55" i="518"/>
  <c r="O55" i="518" s="1"/>
  <c r="J55" i="518"/>
  <c r="K55" i="518" s="1"/>
  <c r="I55" i="518"/>
  <c r="O43" i="518"/>
  <c r="M43" i="518"/>
  <c r="AB43" i="518" s="1"/>
  <c r="K43" i="518"/>
  <c r="G43" i="518"/>
  <c r="O42" i="518"/>
  <c r="M42" i="518"/>
  <c r="AB42" i="518" s="1"/>
  <c r="K42" i="518"/>
  <c r="G42" i="518"/>
  <c r="AA41" i="518"/>
  <c r="O41" i="518"/>
  <c r="N41" i="518"/>
  <c r="P41" i="518" s="1"/>
  <c r="M41" i="518"/>
  <c r="AB41" i="518" s="1"/>
  <c r="K41" i="518"/>
  <c r="G41" i="518"/>
  <c r="AB40" i="518"/>
  <c r="AA40" i="518"/>
  <c r="O40" i="518"/>
  <c r="N40" i="518"/>
  <c r="Q40" i="518" s="1"/>
  <c r="M40" i="518"/>
  <c r="K40" i="518"/>
  <c r="G40" i="518"/>
  <c r="Q39" i="518"/>
  <c r="O39" i="518"/>
  <c r="N39" i="518"/>
  <c r="P39" i="518" s="1"/>
  <c r="M39" i="518"/>
  <c r="AB39" i="518" s="1"/>
  <c r="K39" i="518"/>
  <c r="G39" i="518"/>
  <c r="L38" i="518"/>
  <c r="O38" i="518" s="1"/>
  <c r="K38" i="518"/>
  <c r="J38" i="518"/>
  <c r="I38" i="518"/>
  <c r="AB22" i="518"/>
  <c r="O22" i="518"/>
  <c r="M22" i="518"/>
  <c r="AA22" i="518" s="1"/>
  <c r="K22" i="518"/>
  <c r="G22" i="518"/>
  <c r="L21" i="518"/>
  <c r="O21" i="518" s="1"/>
  <c r="J21" i="518"/>
  <c r="K21" i="518" s="1"/>
  <c r="I21" i="518"/>
  <c r="AB8" i="518"/>
  <c r="O8" i="518"/>
  <c r="M8" i="518"/>
  <c r="AA8" i="518" s="1"/>
  <c r="K8" i="518"/>
  <c r="G8" i="518"/>
  <c r="F1" i="518" s="1"/>
  <c r="O7" i="518"/>
  <c r="M7" i="518"/>
  <c r="N7" i="518" s="1"/>
  <c r="K7" i="518"/>
  <c r="G7" i="518"/>
  <c r="Q6" i="518"/>
  <c r="O6" i="518"/>
  <c r="N6" i="518"/>
  <c r="P6" i="518" s="1"/>
  <c r="M6" i="518"/>
  <c r="AB6" i="518" s="1"/>
  <c r="K6" i="518"/>
  <c r="G6" i="518"/>
  <c r="O5" i="518"/>
  <c r="M5" i="518"/>
  <c r="AB5" i="518" s="1"/>
  <c r="K5" i="518"/>
  <c r="G5" i="518"/>
  <c r="H2" i="518"/>
  <c r="D1" i="518"/>
  <c r="X34" i="517"/>
  <c r="M8" i="517" s="1"/>
  <c r="W34" i="517"/>
  <c r="V34" i="517"/>
  <c r="P34" i="517"/>
  <c r="O34" i="517"/>
  <c r="N34" i="517"/>
  <c r="M34" i="517"/>
  <c r="G34" i="517"/>
  <c r="K8" i="517" s="1"/>
  <c r="O16" i="517"/>
  <c r="M16" i="517"/>
  <c r="J16" i="517"/>
  <c r="I16" i="517"/>
  <c r="H16" i="517"/>
  <c r="G16" i="517"/>
  <c r="F16" i="517"/>
  <c r="E16" i="517"/>
  <c r="E8" i="517" s="1"/>
  <c r="I8" i="517"/>
  <c r="G8" i="517"/>
  <c r="F8" i="517"/>
  <c r="M7" i="517"/>
  <c r="K7" i="517"/>
  <c r="I7" i="517"/>
  <c r="G7" i="517"/>
  <c r="F7" i="517"/>
  <c r="E7" i="517"/>
  <c r="O6" i="517"/>
  <c r="M6" i="517"/>
  <c r="K6" i="517"/>
  <c r="I6" i="517"/>
  <c r="G6" i="517"/>
  <c r="F6" i="517"/>
  <c r="E6" i="517"/>
  <c r="F3" i="517"/>
  <c r="AD140" i="516"/>
  <c r="Z140" i="516"/>
  <c r="Y140" i="516"/>
  <c r="T140" i="516"/>
  <c r="S140" i="516"/>
  <c r="O140" i="516"/>
  <c r="L140" i="516"/>
  <c r="K140" i="516"/>
  <c r="J140" i="516"/>
  <c r="I140" i="516"/>
  <c r="AE126" i="516"/>
  <c r="O126" i="516"/>
  <c r="N126" i="516"/>
  <c r="Q126" i="516" s="1"/>
  <c r="M126" i="516"/>
  <c r="AF126" i="516" s="1"/>
  <c r="K126" i="516"/>
  <c r="G126" i="516"/>
  <c r="AF125" i="516"/>
  <c r="O125" i="516"/>
  <c r="M125" i="516"/>
  <c r="AE125" i="516" s="1"/>
  <c r="K125" i="516"/>
  <c r="G125" i="516"/>
  <c r="AF124" i="516"/>
  <c r="AE124" i="516"/>
  <c r="O124" i="516"/>
  <c r="N124" i="516"/>
  <c r="Q124" i="516" s="1"/>
  <c r="M124" i="516"/>
  <c r="M140" i="516" s="1"/>
  <c r="K124" i="516"/>
  <c r="G124" i="516"/>
  <c r="AD123" i="516"/>
  <c r="Z123" i="516"/>
  <c r="Y123" i="516"/>
  <c r="T123" i="516"/>
  <c r="S123" i="516"/>
  <c r="L123" i="516"/>
  <c r="O123" i="516" s="1"/>
  <c r="J123" i="516"/>
  <c r="K123" i="516" s="1"/>
  <c r="I123" i="516"/>
  <c r="AE109" i="516"/>
  <c r="O109" i="516"/>
  <c r="M109" i="516"/>
  <c r="AF109" i="516" s="1"/>
  <c r="K109" i="516"/>
  <c r="G109" i="516"/>
  <c r="O108" i="516"/>
  <c r="M108" i="516"/>
  <c r="AF108" i="516" s="1"/>
  <c r="K108" i="516"/>
  <c r="G108" i="516"/>
  <c r="AF107" i="516"/>
  <c r="AE107" i="516"/>
  <c r="O107" i="516"/>
  <c r="N107" i="516"/>
  <c r="Q107" i="516" s="1"/>
  <c r="M107" i="516"/>
  <c r="K107" i="516"/>
  <c r="P107" i="516" s="1"/>
  <c r="G107" i="516"/>
  <c r="AD106" i="516"/>
  <c r="Z106" i="516"/>
  <c r="Y106" i="516"/>
  <c r="T106" i="516"/>
  <c r="S106" i="516"/>
  <c r="O106" i="516"/>
  <c r="L106" i="516"/>
  <c r="K106" i="516"/>
  <c r="J106" i="516"/>
  <c r="I106" i="516"/>
  <c r="AF91" i="516"/>
  <c r="AE91" i="516"/>
  <c r="O91" i="516"/>
  <c r="N91" i="516"/>
  <c r="Q91" i="516" s="1"/>
  <c r="M91" i="516"/>
  <c r="K91" i="516"/>
  <c r="G91" i="516"/>
  <c r="O90" i="516"/>
  <c r="M90" i="516"/>
  <c r="AE90" i="516" s="1"/>
  <c r="K90" i="516"/>
  <c r="G90" i="516"/>
  <c r="AE89" i="516"/>
  <c r="AD89" i="516"/>
  <c r="Z89" i="516"/>
  <c r="Y89" i="516"/>
  <c r="Y2" i="516" s="1"/>
  <c r="O6" i="514" s="1"/>
  <c r="T89" i="516"/>
  <c r="S89" i="516"/>
  <c r="M89" i="516"/>
  <c r="N89" i="516" s="1"/>
  <c r="L89" i="516"/>
  <c r="O89" i="516" s="1"/>
  <c r="J89" i="516"/>
  <c r="K89" i="516" s="1"/>
  <c r="I89" i="516"/>
  <c r="AF74" i="516"/>
  <c r="AE74" i="516"/>
  <c r="O74" i="516"/>
  <c r="M74" i="516"/>
  <c r="N74" i="516" s="1"/>
  <c r="K74" i="516"/>
  <c r="G74" i="516"/>
  <c r="AF73" i="516"/>
  <c r="AE73" i="516"/>
  <c r="O73" i="516"/>
  <c r="N73" i="516"/>
  <c r="Q73" i="516" s="1"/>
  <c r="M73" i="516"/>
  <c r="K73" i="516"/>
  <c r="G73" i="516"/>
  <c r="AD72" i="516"/>
  <c r="Z72" i="516"/>
  <c r="Y72" i="516"/>
  <c r="T72" i="516"/>
  <c r="S72" i="516"/>
  <c r="L72" i="516"/>
  <c r="O72" i="516" s="1"/>
  <c r="J72" i="516"/>
  <c r="I72" i="516"/>
  <c r="K72" i="516" s="1"/>
  <c r="AF61" i="516"/>
  <c r="AE61" i="516"/>
  <c r="O61" i="516"/>
  <c r="M61" i="516"/>
  <c r="N61" i="516" s="1"/>
  <c r="K61" i="516"/>
  <c r="G61" i="516"/>
  <c r="O60" i="516"/>
  <c r="M60" i="516"/>
  <c r="AF60" i="516" s="1"/>
  <c r="K60" i="516"/>
  <c r="G60" i="516"/>
  <c r="AE59" i="516"/>
  <c r="O59" i="516"/>
  <c r="N59" i="516"/>
  <c r="P59" i="516" s="1"/>
  <c r="M59" i="516"/>
  <c r="AF59" i="516" s="1"/>
  <c r="K59" i="516"/>
  <c r="G59" i="516"/>
  <c r="AF58" i="516"/>
  <c r="O58" i="516"/>
  <c r="M58" i="516"/>
  <c r="AE58" i="516" s="1"/>
  <c r="K58" i="516"/>
  <c r="G58" i="516"/>
  <c r="AF57" i="516"/>
  <c r="AE57" i="516"/>
  <c r="O57" i="516"/>
  <c r="M57" i="516"/>
  <c r="N57" i="516" s="1"/>
  <c r="K57" i="516"/>
  <c r="G57" i="516"/>
  <c r="AF56" i="516"/>
  <c r="AE56" i="516"/>
  <c r="O56" i="516"/>
  <c r="M56" i="516"/>
  <c r="N56" i="516" s="1"/>
  <c r="K56" i="516"/>
  <c r="G56" i="516"/>
  <c r="AD55" i="516"/>
  <c r="Q6" i="514"/>
  <c r="Z55" i="516"/>
  <c r="Y55" i="516"/>
  <c r="T55" i="516"/>
  <c r="S55" i="516"/>
  <c r="L55" i="516"/>
  <c r="O55" i="516" s="1"/>
  <c r="J55" i="516"/>
  <c r="K55" i="516" s="1"/>
  <c r="I55" i="516"/>
  <c r="AF42" i="516"/>
  <c r="O42" i="516"/>
  <c r="M42" i="516"/>
  <c r="AE42" i="516" s="1"/>
  <c r="K42" i="516"/>
  <c r="G42" i="516"/>
  <c r="AF41" i="516"/>
  <c r="AE41" i="516"/>
  <c r="O41" i="516"/>
  <c r="N41" i="516"/>
  <c r="Q41" i="516" s="1"/>
  <c r="M41" i="516"/>
  <c r="K41" i="516"/>
  <c r="G41" i="516"/>
  <c r="O40" i="516"/>
  <c r="M40" i="516"/>
  <c r="N40" i="516" s="1"/>
  <c r="K40" i="516"/>
  <c r="G40" i="516"/>
  <c r="F1" i="516" s="1"/>
  <c r="F2" i="516" s="1"/>
  <c r="O39" i="516"/>
  <c r="N39" i="516"/>
  <c r="P39" i="516" s="1"/>
  <c r="M39" i="516"/>
  <c r="AF39" i="516" s="1"/>
  <c r="K39" i="516"/>
  <c r="G39" i="516"/>
  <c r="AD38" i="516"/>
  <c r="Z38" i="516"/>
  <c r="Y38" i="516"/>
  <c r="T38" i="516"/>
  <c r="S38" i="516"/>
  <c r="O38" i="516"/>
  <c r="L38" i="516"/>
  <c r="J38" i="516"/>
  <c r="K38" i="516" s="1"/>
  <c r="I38" i="516"/>
  <c r="AF26" i="516"/>
  <c r="AE26" i="516"/>
  <c r="P26" i="516"/>
  <c r="O26" i="516"/>
  <c r="N26" i="516"/>
  <c r="Q26" i="516" s="1"/>
  <c r="M26" i="516"/>
  <c r="K26" i="516"/>
  <c r="G26" i="516"/>
  <c r="O25" i="516"/>
  <c r="M25" i="516"/>
  <c r="N25" i="516" s="1"/>
  <c r="K25" i="516"/>
  <c r="G25" i="516"/>
  <c r="AE24" i="516"/>
  <c r="O24" i="516"/>
  <c r="M24" i="516"/>
  <c r="AF24" i="516" s="1"/>
  <c r="K24" i="516"/>
  <c r="G24" i="516"/>
  <c r="AF23" i="516"/>
  <c r="AE23" i="516"/>
  <c r="O23" i="516"/>
  <c r="M23" i="516"/>
  <c r="N23" i="516" s="1"/>
  <c r="K23" i="516"/>
  <c r="G23" i="516"/>
  <c r="AF22" i="516"/>
  <c r="AE22" i="516"/>
  <c r="O22" i="516"/>
  <c r="N22" i="516"/>
  <c r="Q22" i="516" s="1"/>
  <c r="M22" i="516"/>
  <c r="K22" i="516"/>
  <c r="G22" i="516"/>
  <c r="AD21" i="516"/>
  <c r="AD2" i="516" s="1"/>
  <c r="R6" i="514" s="1"/>
  <c r="Z21" i="516"/>
  <c r="Z2" i="516" s="1"/>
  <c r="P6" i="514" s="1"/>
  <c r="Y21" i="516"/>
  <c r="T21" i="516"/>
  <c r="S21" i="516"/>
  <c r="L21" i="516"/>
  <c r="O21" i="516" s="1"/>
  <c r="J21" i="516"/>
  <c r="I21" i="516"/>
  <c r="K21" i="516" s="1"/>
  <c r="AF7" i="516"/>
  <c r="AE7" i="516"/>
  <c r="O7" i="516"/>
  <c r="M7" i="516"/>
  <c r="N7" i="516" s="1"/>
  <c r="K7" i="516"/>
  <c r="G7" i="516"/>
  <c r="O6" i="516"/>
  <c r="M6" i="516"/>
  <c r="AF6" i="516" s="1"/>
  <c r="K6" i="516"/>
  <c r="G6" i="516"/>
  <c r="AF5" i="516"/>
  <c r="AE5" i="516"/>
  <c r="P5" i="516"/>
  <c r="O5" i="516"/>
  <c r="N5" i="516"/>
  <c r="Q5" i="516" s="1"/>
  <c r="M5" i="516"/>
  <c r="K5" i="516"/>
  <c r="G5" i="516"/>
  <c r="H2" i="516"/>
  <c r="H1" i="516"/>
  <c r="D1" i="516"/>
  <c r="T140" i="515"/>
  <c r="S140" i="515"/>
  <c r="M140" i="515"/>
  <c r="N140" i="515" s="1"/>
  <c r="L140" i="515"/>
  <c r="J140" i="515"/>
  <c r="I140" i="515"/>
  <c r="O140" i="515" s="1"/>
  <c r="AA134" i="515"/>
  <c r="O134" i="515"/>
  <c r="N134" i="515"/>
  <c r="Q134" i="515" s="1"/>
  <c r="M134" i="515"/>
  <c r="AB134" i="515" s="1"/>
  <c r="K134" i="515"/>
  <c r="G134" i="515"/>
  <c r="AB133" i="515"/>
  <c r="O133" i="515"/>
  <c r="M133" i="515"/>
  <c r="AA133" i="515" s="1"/>
  <c r="K133" i="515"/>
  <c r="G133" i="515"/>
  <c r="AB132" i="515"/>
  <c r="AA132" i="515"/>
  <c r="O132" i="515"/>
  <c r="N132" i="515"/>
  <c r="Q132" i="515" s="1"/>
  <c r="M132" i="515"/>
  <c r="K132" i="515"/>
  <c r="G132" i="515"/>
  <c r="O131" i="515"/>
  <c r="M131" i="515"/>
  <c r="N131" i="515" s="1"/>
  <c r="K131" i="515"/>
  <c r="G131" i="515"/>
  <c r="AA130" i="515"/>
  <c r="O130" i="515"/>
  <c r="N130" i="515"/>
  <c r="Q130" i="515" s="1"/>
  <c r="M130" i="515"/>
  <c r="AB130" i="515" s="1"/>
  <c r="K130" i="515"/>
  <c r="G130" i="515"/>
  <c r="AB129" i="515"/>
  <c r="Q129" i="515"/>
  <c r="O129" i="515"/>
  <c r="N129" i="515"/>
  <c r="P129" i="515" s="1"/>
  <c r="M129" i="515"/>
  <c r="AA129" i="515" s="1"/>
  <c r="K129" i="515"/>
  <c r="G129" i="515"/>
  <c r="AB128" i="515"/>
  <c r="AA128" i="515"/>
  <c r="O128" i="515"/>
  <c r="N128" i="515"/>
  <c r="Q128" i="515" s="1"/>
  <c r="M128" i="515"/>
  <c r="K128" i="515"/>
  <c r="G128" i="515"/>
  <c r="O127" i="515"/>
  <c r="M127" i="515"/>
  <c r="N127" i="515" s="1"/>
  <c r="K127" i="515"/>
  <c r="G127" i="515"/>
  <c r="AA126" i="515"/>
  <c r="O126" i="515"/>
  <c r="N126" i="515"/>
  <c r="Q126" i="515" s="1"/>
  <c r="M126" i="515"/>
  <c r="AB126" i="515" s="1"/>
  <c r="K126" i="515"/>
  <c r="G126" i="515"/>
  <c r="AB125" i="515"/>
  <c r="Q125" i="515"/>
  <c r="O125" i="515"/>
  <c r="N125" i="515"/>
  <c r="P125" i="515" s="1"/>
  <c r="M125" i="515"/>
  <c r="AA125" i="515" s="1"/>
  <c r="K125" i="515"/>
  <c r="G125" i="515"/>
  <c r="AB124" i="515"/>
  <c r="O124" i="515"/>
  <c r="M124" i="515"/>
  <c r="AA124" i="515" s="1"/>
  <c r="K124" i="515"/>
  <c r="G124" i="515"/>
  <c r="T123" i="515"/>
  <c r="S123" i="515"/>
  <c r="O123" i="515"/>
  <c r="L123" i="515"/>
  <c r="J123" i="515"/>
  <c r="K123" i="515" s="1"/>
  <c r="I123" i="515"/>
  <c r="AA117" i="515"/>
  <c r="O117" i="515"/>
  <c r="N117" i="515"/>
  <c r="Q117" i="515" s="1"/>
  <c r="M117" i="515"/>
  <c r="AB117" i="515" s="1"/>
  <c r="K117" i="515"/>
  <c r="G117" i="515"/>
  <c r="O116" i="515"/>
  <c r="M116" i="515"/>
  <c r="N116" i="515" s="1"/>
  <c r="K116" i="515"/>
  <c r="G116" i="515"/>
  <c r="AA115" i="515"/>
  <c r="O115" i="515"/>
  <c r="N115" i="515"/>
  <c r="Q115" i="515" s="1"/>
  <c r="M115" i="515"/>
  <c r="AB115" i="515" s="1"/>
  <c r="K115" i="515"/>
  <c r="G115" i="515"/>
  <c r="AB114" i="515"/>
  <c r="Q114" i="515"/>
  <c r="O114" i="515"/>
  <c r="N114" i="515"/>
  <c r="P114" i="515" s="1"/>
  <c r="M114" i="515"/>
  <c r="AA114" i="515" s="1"/>
  <c r="K114" i="515"/>
  <c r="G114" i="515"/>
  <c r="AA113" i="515"/>
  <c r="O113" i="515"/>
  <c r="N113" i="515"/>
  <c r="Q113" i="515" s="1"/>
  <c r="M113" i="515"/>
  <c r="AB113" i="515" s="1"/>
  <c r="K113" i="515"/>
  <c r="G113" i="515"/>
  <c r="O112" i="515"/>
  <c r="M112" i="515"/>
  <c r="N112" i="515" s="1"/>
  <c r="K112" i="515"/>
  <c r="G112" i="515"/>
  <c r="AA111" i="515"/>
  <c r="O111" i="515"/>
  <c r="N111" i="515"/>
  <c r="Q111" i="515" s="1"/>
  <c r="M111" i="515"/>
  <c r="AB111" i="515" s="1"/>
  <c r="K111" i="515"/>
  <c r="G111" i="515"/>
  <c r="AB110" i="515"/>
  <c r="Q110" i="515"/>
  <c r="O110" i="515"/>
  <c r="N110" i="515"/>
  <c r="P110" i="515" s="1"/>
  <c r="M110" i="515"/>
  <c r="AA110" i="515" s="1"/>
  <c r="K110" i="515"/>
  <c r="G110" i="515"/>
  <c r="AB109" i="515"/>
  <c r="AA109" i="515"/>
  <c r="O109" i="515"/>
  <c r="N109" i="515"/>
  <c r="Q109" i="515" s="1"/>
  <c r="M109" i="515"/>
  <c r="K109" i="515"/>
  <c r="G109" i="515"/>
  <c r="AA108" i="515"/>
  <c r="O108" i="515"/>
  <c r="M108" i="515"/>
  <c r="N108" i="515" s="1"/>
  <c r="K108" i="515"/>
  <c r="G108" i="515"/>
  <c r="AB107" i="515"/>
  <c r="AA107" i="515"/>
  <c r="O107" i="515"/>
  <c r="N107" i="515"/>
  <c r="P107" i="515" s="1"/>
  <c r="M107" i="515"/>
  <c r="M123" i="515" s="1"/>
  <c r="K107" i="515"/>
  <c r="G107" i="515"/>
  <c r="T106" i="515"/>
  <c r="S106" i="515"/>
  <c r="M106" i="515"/>
  <c r="N106" i="515" s="1"/>
  <c r="L106" i="515"/>
  <c r="J106" i="515"/>
  <c r="I106" i="515"/>
  <c r="O106" i="515" s="1"/>
  <c r="AA92" i="515"/>
  <c r="O92" i="515"/>
  <c r="N92" i="515"/>
  <c r="P92" i="515" s="1"/>
  <c r="M92" i="515"/>
  <c r="AB92" i="515" s="1"/>
  <c r="K92" i="515"/>
  <c r="Q92" i="515" s="1"/>
  <c r="G92" i="515"/>
  <c r="AB91" i="515"/>
  <c r="AA91" i="515"/>
  <c r="Q91" i="515"/>
  <c r="O91" i="515"/>
  <c r="N91" i="515"/>
  <c r="P91" i="515" s="1"/>
  <c r="M91" i="515"/>
  <c r="K91" i="515"/>
  <c r="G91" i="515"/>
  <c r="AB90" i="515"/>
  <c r="P90" i="515"/>
  <c r="O90" i="515"/>
  <c r="N90" i="515"/>
  <c r="Q90" i="515" s="1"/>
  <c r="M90" i="515"/>
  <c r="AA90" i="515" s="1"/>
  <c r="K90" i="515"/>
  <c r="G90" i="515"/>
  <c r="T89" i="515"/>
  <c r="S89" i="515"/>
  <c r="O89" i="515"/>
  <c r="M89" i="515"/>
  <c r="AB89" i="515" s="1"/>
  <c r="AC73" i="515" s="1"/>
  <c r="L89" i="515"/>
  <c r="J89" i="515"/>
  <c r="K89" i="515" s="1"/>
  <c r="I89" i="515"/>
  <c r="AA75" i="515"/>
  <c r="O75" i="515"/>
  <c r="N75" i="515"/>
  <c r="Q75" i="515" s="1"/>
  <c r="M75" i="515"/>
  <c r="AB75" i="515" s="1"/>
  <c r="K75" i="515"/>
  <c r="G75" i="515"/>
  <c r="AA74" i="515"/>
  <c r="O74" i="515"/>
  <c r="M74" i="515"/>
  <c r="N74" i="515" s="1"/>
  <c r="K74" i="515"/>
  <c r="G74" i="515"/>
  <c r="AB73" i="515"/>
  <c r="AA73" i="515"/>
  <c r="O73" i="515"/>
  <c r="N73" i="515"/>
  <c r="P73" i="515" s="1"/>
  <c r="M73" i="515"/>
  <c r="K73" i="515"/>
  <c r="G73" i="515"/>
  <c r="T72" i="515"/>
  <c r="S72" i="515"/>
  <c r="M72" i="515"/>
  <c r="N72" i="515" s="1"/>
  <c r="L72" i="515"/>
  <c r="J72" i="515"/>
  <c r="I72" i="515"/>
  <c r="O72" i="515" s="1"/>
  <c r="AA60" i="515"/>
  <c r="O60" i="515"/>
  <c r="N60" i="515"/>
  <c r="P60" i="515" s="1"/>
  <c r="M60" i="515"/>
  <c r="AB60" i="515" s="1"/>
  <c r="K60" i="515"/>
  <c r="Q60" i="515" s="1"/>
  <c r="G60" i="515"/>
  <c r="AB59" i="515"/>
  <c r="AA59" i="515"/>
  <c r="Q59" i="515"/>
  <c r="O59" i="515"/>
  <c r="N59" i="515"/>
  <c r="P59" i="515" s="1"/>
  <c r="M59" i="515"/>
  <c r="K59" i="515"/>
  <c r="G59" i="515"/>
  <c r="AA58" i="515"/>
  <c r="O58" i="515"/>
  <c r="N58" i="515"/>
  <c r="Q58" i="515" s="1"/>
  <c r="M58" i="515"/>
  <c r="AB58" i="515" s="1"/>
  <c r="K58" i="515"/>
  <c r="G58" i="515"/>
  <c r="AA57" i="515"/>
  <c r="O57" i="515"/>
  <c r="M57" i="515"/>
  <c r="N57" i="515" s="1"/>
  <c r="K57" i="515"/>
  <c r="G57" i="515"/>
  <c r="AB56" i="515"/>
  <c r="AA56" i="515"/>
  <c r="O56" i="515"/>
  <c r="N56" i="515"/>
  <c r="P56" i="515" s="1"/>
  <c r="M56" i="515"/>
  <c r="K56" i="515"/>
  <c r="G56" i="515"/>
  <c r="T55" i="515"/>
  <c r="S55" i="515"/>
  <c r="M55" i="515"/>
  <c r="N55" i="515" s="1"/>
  <c r="L55" i="515"/>
  <c r="J55" i="515"/>
  <c r="I55" i="515"/>
  <c r="O55" i="515" s="1"/>
  <c r="AA49" i="515"/>
  <c r="O49" i="515"/>
  <c r="N49" i="515"/>
  <c r="P49" i="515" s="1"/>
  <c r="M49" i="515"/>
  <c r="AB49" i="515" s="1"/>
  <c r="K49" i="515"/>
  <c r="Q49" i="515" s="1"/>
  <c r="G49" i="515"/>
  <c r="AB48" i="515"/>
  <c r="AA48" i="515"/>
  <c r="Q48" i="515"/>
  <c r="O48" i="515"/>
  <c r="N48" i="515"/>
  <c r="P48" i="515" s="1"/>
  <c r="M48" i="515"/>
  <c r="K48" i="515"/>
  <c r="G48" i="515"/>
  <c r="AA47" i="515"/>
  <c r="O47" i="515"/>
  <c r="N47" i="515"/>
  <c r="Q47" i="515" s="1"/>
  <c r="M47" i="515"/>
  <c r="AB47" i="515" s="1"/>
  <c r="K47" i="515"/>
  <c r="G47" i="515"/>
  <c r="AA46" i="515"/>
  <c r="O46" i="515"/>
  <c r="M46" i="515"/>
  <c r="N46" i="515" s="1"/>
  <c r="K46" i="515"/>
  <c r="G46" i="515"/>
  <c r="AA45" i="515"/>
  <c r="O45" i="515"/>
  <c r="N45" i="515"/>
  <c r="P45" i="515" s="1"/>
  <c r="M45" i="515"/>
  <c r="AB45" i="515" s="1"/>
  <c r="K45" i="515"/>
  <c r="Q45" i="515" s="1"/>
  <c r="G45" i="515"/>
  <c r="AB44" i="515"/>
  <c r="AA44" i="515"/>
  <c r="Q44" i="515"/>
  <c r="O44" i="515"/>
  <c r="N44" i="515"/>
  <c r="P44" i="515" s="1"/>
  <c r="M44" i="515"/>
  <c r="K44" i="515"/>
  <c r="G44" i="515"/>
  <c r="AA43" i="515"/>
  <c r="O43" i="515"/>
  <c r="N43" i="515"/>
  <c r="Q43" i="515" s="1"/>
  <c r="M43" i="515"/>
  <c r="AB43" i="515" s="1"/>
  <c r="K43" i="515"/>
  <c r="G43" i="515"/>
  <c r="AA42" i="515"/>
  <c r="O42" i="515"/>
  <c r="M42" i="515"/>
  <c r="N42" i="515" s="1"/>
  <c r="K42" i="515"/>
  <c r="G42" i="515"/>
  <c r="AA41" i="515"/>
  <c r="O41" i="515"/>
  <c r="N41" i="515"/>
  <c r="P41" i="515" s="1"/>
  <c r="M41" i="515"/>
  <c r="AB41" i="515" s="1"/>
  <c r="K41" i="515"/>
  <c r="Q41" i="515" s="1"/>
  <c r="G41" i="515"/>
  <c r="AB40" i="515"/>
  <c r="AA40" i="515"/>
  <c r="Q40" i="515"/>
  <c r="O40" i="515"/>
  <c r="N40" i="515"/>
  <c r="P40" i="515" s="1"/>
  <c r="M40" i="515"/>
  <c r="K40" i="515"/>
  <c r="G40" i="515"/>
  <c r="AB39" i="515"/>
  <c r="P39" i="515"/>
  <c r="O39" i="515"/>
  <c r="N39" i="515"/>
  <c r="Q39" i="515" s="1"/>
  <c r="M39" i="515"/>
  <c r="AA39" i="515" s="1"/>
  <c r="K39" i="515"/>
  <c r="G39" i="515"/>
  <c r="T38" i="515"/>
  <c r="S38" i="515"/>
  <c r="O38" i="515"/>
  <c r="M38" i="515"/>
  <c r="AB38" i="515" s="1"/>
  <c r="AC22" i="515" s="1"/>
  <c r="L38" i="515"/>
  <c r="J38" i="515"/>
  <c r="K38" i="515" s="1"/>
  <c r="I38" i="515"/>
  <c r="AB22" i="515"/>
  <c r="P22" i="515"/>
  <c r="O22" i="515"/>
  <c r="N22" i="515"/>
  <c r="Q22" i="515" s="1"/>
  <c r="M22" i="515"/>
  <c r="AA22" i="515" s="1"/>
  <c r="K22" i="515"/>
  <c r="G22" i="515"/>
  <c r="T21" i="515"/>
  <c r="S21" i="515"/>
  <c r="O21" i="515"/>
  <c r="L21" i="515"/>
  <c r="J21" i="515"/>
  <c r="K21" i="515" s="1"/>
  <c r="I21" i="515"/>
  <c r="AA8" i="515"/>
  <c r="O8" i="515"/>
  <c r="N8" i="515"/>
  <c r="Q8" i="515" s="1"/>
  <c r="M8" i="515"/>
  <c r="AB8" i="515" s="1"/>
  <c r="K8" i="515"/>
  <c r="G8" i="515"/>
  <c r="AA7" i="515"/>
  <c r="O7" i="515"/>
  <c r="M7" i="515"/>
  <c r="N7" i="515" s="1"/>
  <c r="K7" i="515"/>
  <c r="G7" i="515"/>
  <c r="AA6" i="515"/>
  <c r="O6" i="515"/>
  <c r="N6" i="515"/>
  <c r="Q6" i="515" s="1"/>
  <c r="M6" i="515"/>
  <c r="AB6" i="515" s="1"/>
  <c r="K6" i="515"/>
  <c r="G6" i="515"/>
  <c r="AA5" i="515"/>
  <c r="O5" i="515"/>
  <c r="N5" i="515"/>
  <c r="Q5" i="515" s="1"/>
  <c r="M5" i="515"/>
  <c r="AB5" i="515" s="1"/>
  <c r="K5" i="515"/>
  <c r="G5" i="515"/>
  <c r="F1" i="515" s="1"/>
  <c r="H2" i="515"/>
  <c r="H1" i="515"/>
  <c r="D1" i="515"/>
  <c r="X34" i="514"/>
  <c r="W34" i="514"/>
  <c r="V34" i="514"/>
  <c r="P34" i="514"/>
  <c r="M8" i="514" s="1"/>
  <c r="O34" i="514"/>
  <c r="N34" i="514"/>
  <c r="E8" i="514" s="1"/>
  <c r="M34" i="514"/>
  <c r="G34" i="514"/>
  <c r="O16" i="514"/>
  <c r="M16" i="514"/>
  <c r="I8" i="514" s="1"/>
  <c r="J16" i="514"/>
  <c r="I16" i="514"/>
  <c r="H16" i="514"/>
  <c r="G16" i="514"/>
  <c r="F16" i="514"/>
  <c r="E16" i="514"/>
  <c r="G8" i="514" s="1"/>
  <c r="K8" i="514"/>
  <c r="F8" i="514"/>
  <c r="M7" i="514"/>
  <c r="K7" i="514"/>
  <c r="I7" i="514"/>
  <c r="G7" i="514"/>
  <c r="F7" i="514"/>
  <c r="E7" i="514"/>
  <c r="M6" i="514"/>
  <c r="K6" i="514"/>
  <c r="I6" i="514"/>
  <c r="G6" i="514"/>
  <c r="F6" i="514"/>
  <c r="E6" i="514"/>
  <c r="F3" i="514"/>
  <c r="AD140" i="513"/>
  <c r="Z140" i="513"/>
  <c r="Y140" i="513"/>
  <c r="M140" i="513"/>
  <c r="AF140" i="513" s="1"/>
  <c r="AG124" i="513" s="1"/>
  <c r="L140" i="513"/>
  <c r="O140" i="513" s="1"/>
  <c r="J140" i="513"/>
  <c r="K140" i="513" s="1"/>
  <c r="I140" i="513"/>
  <c r="O126" i="513"/>
  <c r="M126" i="513"/>
  <c r="AF126" i="513" s="1"/>
  <c r="K126" i="513"/>
  <c r="G126" i="513"/>
  <c r="AE125" i="513"/>
  <c r="O125" i="513"/>
  <c r="M125" i="513"/>
  <c r="AF125" i="513" s="1"/>
  <c r="K125" i="513"/>
  <c r="G125" i="513"/>
  <c r="AF124" i="513"/>
  <c r="AE124" i="513"/>
  <c r="Q124" i="513"/>
  <c r="P124" i="513"/>
  <c r="O124" i="513"/>
  <c r="N124" i="513"/>
  <c r="M124" i="513"/>
  <c r="K124" i="513"/>
  <c r="G124" i="513"/>
  <c r="AD123" i="513"/>
  <c r="Z123" i="513"/>
  <c r="Y123" i="513"/>
  <c r="M123" i="513"/>
  <c r="J123" i="513"/>
  <c r="AE123" i="513" s="1"/>
  <c r="I123" i="513"/>
  <c r="AF109" i="513"/>
  <c r="AE109" i="513"/>
  <c r="M109" i="513"/>
  <c r="L109" i="513"/>
  <c r="O109" i="513" s="1"/>
  <c r="K109" i="513"/>
  <c r="G109" i="513"/>
  <c r="AF108" i="513"/>
  <c r="AE108" i="513"/>
  <c r="Q108" i="513"/>
  <c r="O108" i="513"/>
  <c r="N108" i="513"/>
  <c r="P108" i="513" s="1"/>
  <c r="M108" i="513"/>
  <c r="L108" i="513"/>
  <c r="K108" i="513"/>
  <c r="G108" i="513"/>
  <c r="AE107" i="513"/>
  <c r="Q107" i="513"/>
  <c r="O107" i="513"/>
  <c r="N107" i="513"/>
  <c r="P107" i="513" s="1"/>
  <c r="M107" i="513"/>
  <c r="AF107" i="513" s="1"/>
  <c r="K107" i="513"/>
  <c r="G107" i="513"/>
  <c r="AD106" i="513"/>
  <c r="Q6" i="511"/>
  <c r="Z106" i="513"/>
  <c r="Y106" i="513"/>
  <c r="O106" i="513"/>
  <c r="L106" i="513"/>
  <c r="J106" i="513"/>
  <c r="K106" i="513" s="1"/>
  <c r="I106" i="513"/>
  <c r="AF91" i="513"/>
  <c r="AE91" i="513"/>
  <c r="Q91" i="513"/>
  <c r="O91" i="513"/>
  <c r="N91" i="513"/>
  <c r="P91" i="513" s="1"/>
  <c r="M91" i="513"/>
  <c r="K91" i="513"/>
  <c r="G91" i="513"/>
  <c r="AF90" i="513"/>
  <c r="Q90" i="513"/>
  <c r="O90" i="513"/>
  <c r="N90" i="513"/>
  <c r="P90" i="513" s="1"/>
  <c r="M90" i="513"/>
  <c r="M106" i="513" s="1"/>
  <c r="K90" i="513"/>
  <c r="G90" i="513"/>
  <c r="AD89" i="513"/>
  <c r="Z89" i="513"/>
  <c r="Z2" i="513" s="1"/>
  <c r="P6" i="511" s="1"/>
  <c r="Y89" i="513"/>
  <c r="Y2" i="513" s="1"/>
  <c r="O6" i="511" s="1"/>
  <c r="L89" i="513"/>
  <c r="J89" i="513"/>
  <c r="K89" i="513" s="1"/>
  <c r="I89" i="513"/>
  <c r="O89" i="513" s="1"/>
  <c r="AE74" i="513"/>
  <c r="O74" i="513"/>
  <c r="M74" i="513"/>
  <c r="N74" i="513" s="1"/>
  <c r="K74" i="513"/>
  <c r="G74" i="513"/>
  <c r="AE73" i="513"/>
  <c r="O73" i="513"/>
  <c r="M73" i="513"/>
  <c r="N73" i="513" s="1"/>
  <c r="K73" i="513"/>
  <c r="G73" i="513"/>
  <c r="AD72" i="513"/>
  <c r="Z72" i="513"/>
  <c r="Y72" i="513"/>
  <c r="L72" i="513"/>
  <c r="O72" i="513" s="1"/>
  <c r="J72" i="513"/>
  <c r="I72" i="513"/>
  <c r="K72" i="513" s="1"/>
  <c r="AF61" i="513"/>
  <c r="O61" i="513"/>
  <c r="M61" i="513"/>
  <c r="N61" i="513" s="1"/>
  <c r="K61" i="513"/>
  <c r="G61" i="513"/>
  <c r="O60" i="513"/>
  <c r="M60" i="513"/>
  <c r="AF60" i="513" s="1"/>
  <c r="K60" i="513"/>
  <c r="G60" i="513"/>
  <c r="O59" i="513"/>
  <c r="M59" i="513"/>
  <c r="AF59" i="513" s="1"/>
  <c r="K59" i="513"/>
  <c r="G59" i="513"/>
  <c r="AF58" i="513"/>
  <c r="AE58" i="513"/>
  <c r="O58" i="513"/>
  <c r="N58" i="513"/>
  <c r="Q58" i="513" s="1"/>
  <c r="M58" i="513"/>
  <c r="K58" i="513"/>
  <c r="G58" i="513"/>
  <c r="AF57" i="513"/>
  <c r="O57" i="513"/>
  <c r="M57" i="513"/>
  <c r="N57" i="513" s="1"/>
  <c r="K57" i="513"/>
  <c r="G57" i="513"/>
  <c r="AE56" i="513"/>
  <c r="P56" i="513"/>
  <c r="O56" i="513"/>
  <c r="N56" i="513"/>
  <c r="Q56" i="513" s="1"/>
  <c r="M56" i="513"/>
  <c r="AF56" i="513" s="1"/>
  <c r="K56" i="513"/>
  <c r="G56" i="513"/>
  <c r="AD55" i="513"/>
  <c r="Z55" i="513"/>
  <c r="Y55" i="513"/>
  <c r="L55" i="513"/>
  <c r="O55" i="513" s="1"/>
  <c r="J55" i="513"/>
  <c r="K55" i="513" s="1"/>
  <c r="I55" i="513"/>
  <c r="AF42" i="513"/>
  <c r="AE42" i="513"/>
  <c r="P42" i="513"/>
  <c r="O42" i="513"/>
  <c r="N42" i="513"/>
  <c r="Q42" i="513" s="1"/>
  <c r="M42" i="513"/>
  <c r="K42" i="513"/>
  <c r="G42" i="513"/>
  <c r="O41" i="513"/>
  <c r="M41" i="513"/>
  <c r="AF41" i="513" s="1"/>
  <c r="K41" i="513"/>
  <c r="G41" i="513"/>
  <c r="O40" i="513"/>
  <c r="M40" i="513"/>
  <c r="AF40" i="513" s="1"/>
  <c r="K40" i="513"/>
  <c r="G40" i="513"/>
  <c r="AF39" i="513"/>
  <c r="AE39" i="513"/>
  <c r="P39" i="513"/>
  <c r="O39" i="513"/>
  <c r="N39" i="513"/>
  <c r="Q39" i="513" s="1"/>
  <c r="M39" i="513"/>
  <c r="M55" i="513" s="1"/>
  <c r="K39" i="513"/>
  <c r="G39" i="513"/>
  <c r="AD38" i="513"/>
  <c r="AD2" i="513" s="1"/>
  <c r="R6" i="511" s="1"/>
  <c r="Z38" i="513"/>
  <c r="Y38" i="513"/>
  <c r="L38" i="513"/>
  <c r="O38" i="513" s="1"/>
  <c r="J38" i="513"/>
  <c r="K38" i="513" s="1"/>
  <c r="I38" i="513"/>
  <c r="AF26" i="513"/>
  <c r="O26" i="513"/>
  <c r="N26" i="513"/>
  <c r="Q26" i="513" s="1"/>
  <c r="M26" i="513"/>
  <c r="AE26" i="513" s="1"/>
  <c r="K26" i="513"/>
  <c r="P26" i="513" s="1"/>
  <c r="G26" i="513"/>
  <c r="AE25" i="513"/>
  <c r="O25" i="513"/>
  <c r="M25" i="513"/>
  <c r="N25" i="513" s="1"/>
  <c r="K25" i="513"/>
  <c r="G25" i="513"/>
  <c r="AE24" i="513"/>
  <c r="O24" i="513"/>
  <c r="N24" i="513"/>
  <c r="Q24" i="513" s="1"/>
  <c r="M24" i="513"/>
  <c r="AF24" i="513" s="1"/>
  <c r="K24" i="513"/>
  <c r="G24" i="513"/>
  <c r="AF23" i="513"/>
  <c r="AE23" i="513"/>
  <c r="O23" i="513"/>
  <c r="N23" i="513"/>
  <c r="Q23" i="513" s="1"/>
  <c r="M23" i="513"/>
  <c r="K23" i="513"/>
  <c r="G23" i="513"/>
  <c r="O22" i="513"/>
  <c r="M22" i="513"/>
  <c r="AF22" i="513" s="1"/>
  <c r="K22" i="513"/>
  <c r="G22" i="513"/>
  <c r="AD21" i="513"/>
  <c r="Z21" i="513"/>
  <c r="Y21" i="513"/>
  <c r="L21" i="513"/>
  <c r="K21" i="513"/>
  <c r="J21" i="513"/>
  <c r="I21" i="513"/>
  <c r="O7" i="513"/>
  <c r="M7" i="513"/>
  <c r="AF7" i="513" s="1"/>
  <c r="K7" i="513"/>
  <c r="G7" i="513"/>
  <c r="F1" i="513" s="1"/>
  <c r="F2" i="513" s="1"/>
  <c r="AF6" i="513"/>
  <c r="O6" i="513"/>
  <c r="M6" i="513"/>
  <c r="N6" i="513" s="1"/>
  <c r="K6" i="513"/>
  <c r="G6" i="513"/>
  <c r="AE5" i="513"/>
  <c r="O5" i="513"/>
  <c r="M5" i="513"/>
  <c r="N5" i="513" s="1"/>
  <c r="K5" i="513"/>
  <c r="G5" i="513"/>
  <c r="H2" i="513"/>
  <c r="D1" i="513"/>
  <c r="O140" i="512"/>
  <c r="M140" i="512"/>
  <c r="N140" i="512" s="1"/>
  <c r="L140" i="512"/>
  <c r="K140" i="512"/>
  <c r="J140" i="512"/>
  <c r="I140" i="512"/>
  <c r="O135" i="512"/>
  <c r="M135" i="512"/>
  <c r="AB135" i="512" s="1"/>
  <c r="K135" i="512"/>
  <c r="G135" i="512"/>
  <c r="O134" i="512"/>
  <c r="M134" i="512"/>
  <c r="AB134" i="512" s="1"/>
  <c r="K134" i="512"/>
  <c r="G134" i="512"/>
  <c r="AB133" i="512"/>
  <c r="AA133" i="512"/>
  <c r="O133" i="512"/>
  <c r="M133" i="512"/>
  <c r="N133" i="512" s="1"/>
  <c r="K133" i="512"/>
  <c r="G133" i="512"/>
  <c r="O132" i="512"/>
  <c r="M132" i="512"/>
  <c r="AB132" i="512" s="1"/>
  <c r="K132" i="512"/>
  <c r="G132" i="512"/>
  <c r="O131" i="512"/>
  <c r="M131" i="512"/>
  <c r="AB131" i="512" s="1"/>
  <c r="K131" i="512"/>
  <c r="G131" i="512"/>
  <c r="O130" i="512"/>
  <c r="M130" i="512"/>
  <c r="AB130" i="512" s="1"/>
  <c r="K130" i="512"/>
  <c r="G130" i="512"/>
  <c r="AB129" i="512"/>
  <c r="AA129" i="512"/>
  <c r="O129" i="512"/>
  <c r="M129" i="512"/>
  <c r="N129" i="512" s="1"/>
  <c r="K129" i="512"/>
  <c r="G129" i="512"/>
  <c r="O128" i="512"/>
  <c r="M128" i="512"/>
  <c r="AB128" i="512" s="1"/>
  <c r="K128" i="512"/>
  <c r="G128" i="512"/>
  <c r="O127" i="512"/>
  <c r="M127" i="512"/>
  <c r="AB127" i="512" s="1"/>
  <c r="K127" i="512"/>
  <c r="G127" i="512"/>
  <c r="O126" i="512"/>
  <c r="M126" i="512"/>
  <c r="AB126" i="512" s="1"/>
  <c r="K126" i="512"/>
  <c r="G126" i="512"/>
  <c r="AB125" i="512"/>
  <c r="AA125" i="512"/>
  <c r="O125" i="512"/>
  <c r="M125" i="512"/>
  <c r="N125" i="512" s="1"/>
  <c r="K125" i="512"/>
  <c r="G125" i="512"/>
  <c r="AB124" i="512"/>
  <c r="AA124" i="512"/>
  <c r="O124" i="512"/>
  <c r="M124" i="512"/>
  <c r="N124" i="512" s="1"/>
  <c r="K124" i="512"/>
  <c r="G124" i="512"/>
  <c r="O123" i="512"/>
  <c r="L123" i="512"/>
  <c r="J123" i="512"/>
  <c r="K123" i="512" s="1"/>
  <c r="I123" i="512"/>
  <c r="O118" i="512"/>
  <c r="M118" i="512"/>
  <c r="N118" i="512" s="1"/>
  <c r="K118" i="512"/>
  <c r="G118" i="512"/>
  <c r="O117" i="512"/>
  <c r="M117" i="512"/>
  <c r="AB117" i="512" s="1"/>
  <c r="K117" i="512"/>
  <c r="G117" i="512"/>
  <c r="AB116" i="512"/>
  <c r="O116" i="512"/>
  <c r="N116" i="512"/>
  <c r="Q116" i="512" s="1"/>
  <c r="M116" i="512"/>
  <c r="AA116" i="512" s="1"/>
  <c r="K116" i="512"/>
  <c r="G116" i="512"/>
  <c r="AB115" i="512"/>
  <c r="AA115" i="512"/>
  <c r="Q115" i="512"/>
  <c r="P115" i="512"/>
  <c r="O115" i="512"/>
  <c r="N115" i="512"/>
  <c r="M115" i="512"/>
  <c r="K115" i="512"/>
  <c r="G115" i="512"/>
  <c r="O114" i="512"/>
  <c r="M114" i="512"/>
  <c r="AB114" i="512" s="1"/>
  <c r="K114" i="512"/>
  <c r="G114" i="512"/>
  <c r="O113" i="512"/>
  <c r="M113" i="512"/>
  <c r="AB113" i="512" s="1"/>
  <c r="K113" i="512"/>
  <c r="G113" i="512"/>
  <c r="AB112" i="512"/>
  <c r="O112" i="512"/>
  <c r="N112" i="512"/>
  <c r="Q112" i="512" s="1"/>
  <c r="M112" i="512"/>
  <c r="AA112" i="512" s="1"/>
  <c r="K112" i="512"/>
  <c r="G112" i="512"/>
  <c r="AB111" i="512"/>
  <c r="AA111" i="512"/>
  <c r="Q111" i="512"/>
  <c r="P111" i="512"/>
  <c r="O111" i="512"/>
  <c r="N111" i="512"/>
  <c r="M111" i="512"/>
  <c r="K111" i="512"/>
  <c r="G111" i="512"/>
  <c r="O110" i="512"/>
  <c r="M110" i="512"/>
  <c r="N110" i="512" s="1"/>
  <c r="K110" i="512"/>
  <c r="G110" i="512"/>
  <c r="O109" i="512"/>
  <c r="M109" i="512"/>
  <c r="AB109" i="512" s="1"/>
  <c r="K109" i="512"/>
  <c r="G109" i="512"/>
  <c r="AB108" i="512"/>
  <c r="AA108" i="512"/>
  <c r="O108" i="512"/>
  <c r="N108" i="512"/>
  <c r="Q108" i="512" s="1"/>
  <c r="M108" i="512"/>
  <c r="K108" i="512"/>
  <c r="G108" i="512"/>
  <c r="AA107" i="512"/>
  <c r="O107" i="512"/>
  <c r="M107" i="512"/>
  <c r="N107" i="512" s="1"/>
  <c r="K107" i="512"/>
  <c r="G107" i="512"/>
  <c r="O106" i="512"/>
  <c r="L106" i="512"/>
  <c r="J106" i="512"/>
  <c r="K106" i="512" s="1"/>
  <c r="I106" i="512"/>
  <c r="O92" i="512"/>
  <c r="N92" i="512"/>
  <c r="Q92" i="512" s="1"/>
  <c r="M92" i="512"/>
  <c r="AB92" i="512" s="1"/>
  <c r="K92" i="512"/>
  <c r="G92" i="512"/>
  <c r="AB91" i="512"/>
  <c r="AA91" i="512"/>
  <c r="O91" i="512"/>
  <c r="M91" i="512"/>
  <c r="N91" i="512" s="1"/>
  <c r="K91" i="512"/>
  <c r="G91" i="512"/>
  <c r="AB90" i="512"/>
  <c r="O90" i="512"/>
  <c r="M90" i="512"/>
  <c r="M106" i="512" s="1"/>
  <c r="K90" i="512"/>
  <c r="G90" i="512"/>
  <c r="L89" i="512"/>
  <c r="J89" i="512"/>
  <c r="K89" i="512" s="1"/>
  <c r="I89" i="512"/>
  <c r="O89" i="512" s="1"/>
  <c r="AB75" i="512"/>
  <c r="AA75" i="512"/>
  <c r="O75" i="512"/>
  <c r="M75" i="512"/>
  <c r="N75" i="512" s="1"/>
  <c r="K75" i="512"/>
  <c r="G75" i="512"/>
  <c r="O74" i="512"/>
  <c r="M74" i="512"/>
  <c r="AB74" i="512" s="1"/>
  <c r="K74" i="512"/>
  <c r="G74" i="512"/>
  <c r="AB73" i="512"/>
  <c r="O73" i="512"/>
  <c r="N73" i="512"/>
  <c r="Q73" i="512" s="1"/>
  <c r="M73" i="512"/>
  <c r="M89" i="512" s="1"/>
  <c r="K73" i="512"/>
  <c r="G73" i="512"/>
  <c r="L72" i="512"/>
  <c r="O72" i="512" s="1"/>
  <c r="K72" i="512"/>
  <c r="J72" i="512"/>
  <c r="I72" i="512"/>
  <c r="O65" i="512"/>
  <c r="M65" i="512"/>
  <c r="AB65" i="512" s="1"/>
  <c r="K65" i="512"/>
  <c r="G65" i="512"/>
  <c r="AB64" i="512"/>
  <c r="O64" i="512"/>
  <c r="M64" i="512"/>
  <c r="N64" i="512" s="1"/>
  <c r="K64" i="512"/>
  <c r="G64" i="512"/>
  <c r="AA63" i="512"/>
  <c r="Q63" i="512"/>
  <c r="P63" i="512"/>
  <c r="O63" i="512"/>
  <c r="N63" i="512"/>
  <c r="M63" i="512"/>
  <c r="AB63" i="512" s="1"/>
  <c r="K63" i="512"/>
  <c r="G63" i="512"/>
  <c r="O62" i="512"/>
  <c r="M62" i="512"/>
  <c r="AB62" i="512" s="1"/>
  <c r="K62" i="512"/>
  <c r="G62" i="512"/>
  <c r="O61" i="512"/>
  <c r="M61" i="512"/>
  <c r="AB61" i="512" s="1"/>
  <c r="K61" i="512"/>
  <c r="G61" i="512"/>
  <c r="AB60" i="512"/>
  <c r="O60" i="512"/>
  <c r="M60" i="512"/>
  <c r="N60" i="512" s="1"/>
  <c r="K60" i="512"/>
  <c r="G60" i="512"/>
  <c r="AA59" i="512"/>
  <c r="Q59" i="512"/>
  <c r="P59" i="512"/>
  <c r="O59" i="512"/>
  <c r="N59" i="512"/>
  <c r="M59" i="512"/>
  <c r="AB59" i="512" s="1"/>
  <c r="K59" i="512"/>
  <c r="G59" i="512"/>
  <c r="O58" i="512"/>
  <c r="M58" i="512"/>
  <c r="AB58" i="512" s="1"/>
  <c r="K58" i="512"/>
  <c r="G58" i="512"/>
  <c r="O57" i="512"/>
  <c r="M57" i="512"/>
  <c r="AB57" i="512" s="1"/>
  <c r="K57" i="512"/>
  <c r="G57" i="512"/>
  <c r="AB56" i="512"/>
  <c r="AA56" i="512"/>
  <c r="O56" i="512"/>
  <c r="M56" i="512"/>
  <c r="N56" i="512" s="1"/>
  <c r="K56" i="512"/>
  <c r="G56" i="512"/>
  <c r="L55" i="512"/>
  <c r="O55" i="512" s="1"/>
  <c r="J55" i="512"/>
  <c r="K55" i="512" s="1"/>
  <c r="I55" i="512"/>
  <c r="AB47" i="512"/>
  <c r="AA47" i="512"/>
  <c r="Q47" i="512"/>
  <c r="P47" i="512"/>
  <c r="O47" i="512"/>
  <c r="N47" i="512"/>
  <c r="M47" i="512"/>
  <c r="K47" i="512"/>
  <c r="G47" i="512"/>
  <c r="O46" i="512"/>
  <c r="N46" i="512"/>
  <c r="Q46" i="512" s="1"/>
  <c r="M46" i="512"/>
  <c r="AB46" i="512" s="1"/>
  <c r="K46" i="512"/>
  <c r="G46" i="512"/>
  <c r="O45" i="512"/>
  <c r="M45" i="512"/>
  <c r="AB45" i="512" s="1"/>
  <c r="K45" i="512"/>
  <c r="G45" i="512"/>
  <c r="AB44" i="512"/>
  <c r="AA44" i="512"/>
  <c r="O44" i="512"/>
  <c r="N44" i="512"/>
  <c r="Q44" i="512" s="1"/>
  <c r="M44" i="512"/>
  <c r="K44" i="512"/>
  <c r="G44" i="512"/>
  <c r="AB43" i="512"/>
  <c r="AA43" i="512"/>
  <c r="Q43" i="512"/>
  <c r="O43" i="512"/>
  <c r="N43" i="512"/>
  <c r="M43" i="512"/>
  <c r="K43" i="512"/>
  <c r="P43" i="512" s="1"/>
  <c r="G43" i="512"/>
  <c r="O42" i="512"/>
  <c r="N42" i="512"/>
  <c r="Q42" i="512" s="1"/>
  <c r="M42" i="512"/>
  <c r="AB42" i="512" s="1"/>
  <c r="K42" i="512"/>
  <c r="G42" i="512"/>
  <c r="AA41" i="512"/>
  <c r="O41" i="512"/>
  <c r="N41" i="512"/>
  <c r="P41" i="512" s="1"/>
  <c r="M41" i="512"/>
  <c r="AB41" i="512" s="1"/>
  <c r="K41" i="512"/>
  <c r="Q41" i="512" s="1"/>
  <c r="G41" i="512"/>
  <c r="AB40" i="512"/>
  <c r="AA40" i="512"/>
  <c r="O40" i="512"/>
  <c r="N40" i="512"/>
  <c r="Q40" i="512" s="1"/>
  <c r="M40" i="512"/>
  <c r="K40" i="512"/>
  <c r="G40" i="512"/>
  <c r="AB39" i="512"/>
  <c r="AA39" i="512"/>
  <c r="O39" i="512"/>
  <c r="M39" i="512"/>
  <c r="M55" i="512" s="1"/>
  <c r="K39" i="512"/>
  <c r="G39" i="512"/>
  <c r="O38" i="512"/>
  <c r="M38" i="512"/>
  <c r="N38" i="512" s="1"/>
  <c r="L38" i="512"/>
  <c r="J38" i="512"/>
  <c r="K38" i="512" s="1"/>
  <c r="I38" i="512"/>
  <c r="Q22" i="512"/>
  <c r="O22" i="512"/>
  <c r="N22" i="512"/>
  <c r="P22" i="512" s="1"/>
  <c r="M22" i="512"/>
  <c r="AB22" i="512" s="1"/>
  <c r="K22" i="512"/>
  <c r="G22" i="512"/>
  <c r="O21" i="512"/>
  <c r="L21" i="512"/>
  <c r="K21" i="512"/>
  <c r="J21" i="512"/>
  <c r="I21" i="512"/>
  <c r="O8" i="512"/>
  <c r="M8" i="512"/>
  <c r="AB8" i="512" s="1"/>
  <c r="K8" i="512"/>
  <c r="G8" i="512"/>
  <c r="AB7" i="512"/>
  <c r="AA7" i="512"/>
  <c r="Q7" i="512"/>
  <c r="P7" i="512"/>
  <c r="O7" i="512"/>
  <c r="N7" i="512"/>
  <c r="M7" i="512"/>
  <c r="K7" i="512"/>
  <c r="G7" i="512"/>
  <c r="AB6" i="512"/>
  <c r="O6" i="512"/>
  <c r="M6" i="512"/>
  <c r="N6" i="512" s="1"/>
  <c r="K6" i="512"/>
  <c r="G6" i="512"/>
  <c r="AA5" i="512"/>
  <c r="O5" i="512"/>
  <c r="M5" i="512"/>
  <c r="N5" i="512" s="1"/>
  <c r="K5" i="512"/>
  <c r="G5" i="512"/>
  <c r="H2" i="512"/>
  <c r="H1" i="512"/>
  <c r="F1" i="512"/>
  <c r="D1" i="512"/>
  <c r="X34" i="511"/>
  <c r="W34" i="511"/>
  <c r="V34" i="511"/>
  <c r="P34" i="511"/>
  <c r="O34" i="511"/>
  <c r="N34" i="511"/>
  <c r="M34" i="511"/>
  <c r="K8" i="511" s="1"/>
  <c r="G34" i="511"/>
  <c r="O16" i="511"/>
  <c r="M16" i="511"/>
  <c r="I8" i="511" s="1"/>
  <c r="J16" i="511"/>
  <c r="E8" i="511" s="1"/>
  <c r="I16" i="511"/>
  <c r="H16" i="511"/>
  <c r="G16" i="511"/>
  <c r="F16" i="511"/>
  <c r="E16" i="511"/>
  <c r="G8" i="511" s="1"/>
  <c r="M8" i="511"/>
  <c r="F8" i="511"/>
  <c r="M7" i="511"/>
  <c r="K7" i="511"/>
  <c r="I7" i="511"/>
  <c r="G7" i="511"/>
  <c r="F7" i="511"/>
  <c r="E7" i="511"/>
  <c r="M6" i="511"/>
  <c r="K6" i="511"/>
  <c r="I6" i="511"/>
  <c r="G6" i="511"/>
  <c r="F6" i="511"/>
  <c r="E6" i="511"/>
  <c r="F3" i="511"/>
  <c r="AD157" i="510"/>
  <c r="Z157" i="510"/>
  <c r="Y157" i="510"/>
  <c r="M157" i="510"/>
  <c r="AF157" i="510" s="1"/>
  <c r="AG141" i="510" s="1"/>
  <c r="L157" i="510"/>
  <c r="O157" i="510" s="1"/>
  <c r="J157" i="510"/>
  <c r="K157" i="510" s="1"/>
  <c r="I157" i="510"/>
  <c r="O143" i="510"/>
  <c r="M143" i="510"/>
  <c r="AF143" i="510" s="1"/>
  <c r="K143" i="510"/>
  <c r="G143" i="510"/>
  <c r="AE142" i="510"/>
  <c r="Q142" i="510"/>
  <c r="P142" i="510"/>
  <c r="O142" i="510"/>
  <c r="N142" i="510"/>
  <c r="M142" i="510"/>
  <c r="AF142" i="510" s="1"/>
  <c r="K142" i="510"/>
  <c r="G142" i="510"/>
  <c r="AF141" i="510"/>
  <c r="AE141" i="510"/>
  <c r="O141" i="510"/>
  <c r="N141" i="510"/>
  <c r="Q141" i="510" s="1"/>
  <c r="M141" i="510"/>
  <c r="K141" i="510"/>
  <c r="G141" i="510"/>
  <c r="AD140" i="510"/>
  <c r="Z140" i="510"/>
  <c r="Y140" i="510"/>
  <c r="L140" i="510"/>
  <c r="J140" i="510"/>
  <c r="K140" i="510" s="1"/>
  <c r="I140" i="510"/>
  <c r="O140" i="510" s="1"/>
  <c r="AF125" i="510"/>
  <c r="O125" i="510"/>
  <c r="N125" i="510"/>
  <c r="Q125" i="510" s="1"/>
  <c r="M125" i="510"/>
  <c r="AE125" i="510" s="1"/>
  <c r="K125" i="510"/>
  <c r="G125" i="510"/>
  <c r="AE124" i="510"/>
  <c r="O124" i="510"/>
  <c r="M124" i="510"/>
  <c r="N124" i="510" s="1"/>
  <c r="K124" i="510"/>
  <c r="G124" i="510"/>
  <c r="AD123" i="510"/>
  <c r="Z123" i="510"/>
  <c r="Y123" i="510"/>
  <c r="L123" i="510"/>
  <c r="J123" i="510"/>
  <c r="I123" i="510"/>
  <c r="O123" i="510" s="1"/>
  <c r="AF107" i="510"/>
  <c r="O107" i="510"/>
  <c r="M107" i="510"/>
  <c r="AE107" i="510" s="1"/>
  <c r="K107" i="510"/>
  <c r="G107" i="510"/>
  <c r="AD106" i="510"/>
  <c r="Z106" i="510"/>
  <c r="Y106" i="510"/>
  <c r="L106" i="510"/>
  <c r="O106" i="510" s="1"/>
  <c r="J106" i="510"/>
  <c r="K106" i="510" s="1"/>
  <c r="I106" i="510"/>
  <c r="O91" i="510"/>
  <c r="M91" i="510"/>
  <c r="AF91" i="510" s="1"/>
  <c r="K91" i="510"/>
  <c r="G91" i="510"/>
  <c r="AF90" i="510"/>
  <c r="AE90" i="510"/>
  <c r="O90" i="510"/>
  <c r="N90" i="510"/>
  <c r="Q90" i="510" s="1"/>
  <c r="M90" i="510"/>
  <c r="K90" i="510"/>
  <c r="G90" i="510"/>
  <c r="AD89" i="510"/>
  <c r="Z89" i="510"/>
  <c r="Y89" i="510"/>
  <c r="L89" i="510"/>
  <c r="J89" i="510"/>
  <c r="K89" i="510" s="1"/>
  <c r="I89" i="510"/>
  <c r="O89" i="510" s="1"/>
  <c r="AF74" i="510"/>
  <c r="AE74" i="510"/>
  <c r="O74" i="510"/>
  <c r="N74" i="510"/>
  <c r="Q74" i="510" s="1"/>
  <c r="M74" i="510"/>
  <c r="K74" i="510"/>
  <c r="G74" i="510"/>
  <c r="AF73" i="510"/>
  <c r="AE73" i="510"/>
  <c r="O73" i="510"/>
  <c r="M73" i="510"/>
  <c r="N73" i="510" s="1"/>
  <c r="K73" i="510"/>
  <c r="G73" i="510"/>
  <c r="AD72" i="510"/>
  <c r="Z72" i="510"/>
  <c r="Y72" i="510"/>
  <c r="L72" i="510"/>
  <c r="J72" i="510"/>
  <c r="I72" i="510"/>
  <c r="O72" i="510" s="1"/>
  <c r="AF61" i="510"/>
  <c r="O61" i="510"/>
  <c r="M61" i="510"/>
  <c r="N61" i="510" s="1"/>
  <c r="K61" i="510"/>
  <c r="G61" i="510"/>
  <c r="AF60" i="510"/>
  <c r="O60" i="510"/>
  <c r="M60" i="510"/>
  <c r="N60" i="510" s="1"/>
  <c r="K60" i="510"/>
  <c r="G60" i="510"/>
  <c r="O59" i="510"/>
  <c r="M59" i="510"/>
  <c r="AF59" i="510" s="1"/>
  <c r="K59" i="510"/>
  <c r="G59" i="510"/>
  <c r="O58" i="510"/>
  <c r="M58" i="510"/>
  <c r="AF58" i="510" s="1"/>
  <c r="K58" i="510"/>
  <c r="G58" i="510"/>
  <c r="AF57" i="510"/>
  <c r="O57" i="510"/>
  <c r="M57" i="510"/>
  <c r="N57" i="510" s="1"/>
  <c r="K57" i="510"/>
  <c r="G57" i="510"/>
  <c r="AE56" i="510"/>
  <c r="O56" i="510"/>
  <c r="M56" i="510"/>
  <c r="N56" i="510" s="1"/>
  <c r="K56" i="510"/>
  <c r="G56" i="510"/>
  <c r="AD55" i="510"/>
  <c r="Z55" i="510"/>
  <c r="Y55" i="510"/>
  <c r="L55" i="510"/>
  <c r="O55" i="510" s="1"/>
  <c r="J55" i="510"/>
  <c r="K55" i="510" s="1"/>
  <c r="I55" i="510"/>
  <c r="AF42" i="510"/>
  <c r="AE42" i="510"/>
  <c r="O42" i="510"/>
  <c r="M42" i="510"/>
  <c r="N42" i="510" s="1"/>
  <c r="K42" i="510"/>
  <c r="G42" i="510"/>
  <c r="AF41" i="510"/>
  <c r="AE41" i="510"/>
  <c r="P41" i="510"/>
  <c r="O41" i="510"/>
  <c r="N41" i="510"/>
  <c r="Q41" i="510" s="1"/>
  <c r="M41" i="510"/>
  <c r="K41" i="510"/>
  <c r="G41" i="510"/>
  <c r="O40" i="510"/>
  <c r="M40" i="510"/>
  <c r="AF40" i="510" s="1"/>
  <c r="K40" i="510"/>
  <c r="G40" i="510"/>
  <c r="O39" i="510"/>
  <c r="N39" i="510"/>
  <c r="P39" i="510" s="1"/>
  <c r="M39" i="510"/>
  <c r="AF39" i="510" s="1"/>
  <c r="K39" i="510"/>
  <c r="Q39" i="510" s="1"/>
  <c r="G39" i="510"/>
  <c r="AD38" i="510"/>
  <c r="Z38" i="510"/>
  <c r="Z2" i="510" s="1"/>
  <c r="P6" i="508" s="1"/>
  <c r="Y38" i="510"/>
  <c r="Y2" i="510" s="1"/>
  <c r="O6" i="508" s="1"/>
  <c r="L38" i="510"/>
  <c r="O38" i="510" s="1"/>
  <c r="K38" i="510"/>
  <c r="J38" i="510"/>
  <c r="I38" i="510"/>
  <c r="AE26" i="510"/>
  <c r="O26" i="510"/>
  <c r="N26" i="510"/>
  <c r="P26" i="510" s="1"/>
  <c r="M26" i="510"/>
  <c r="AF26" i="510" s="1"/>
  <c r="K26" i="510"/>
  <c r="Q26" i="510" s="1"/>
  <c r="G26" i="510"/>
  <c r="AF25" i="510"/>
  <c r="AE25" i="510"/>
  <c r="O25" i="510"/>
  <c r="N25" i="510"/>
  <c r="Q25" i="510" s="1"/>
  <c r="M25" i="510"/>
  <c r="K25" i="510"/>
  <c r="G25" i="510"/>
  <c r="AF24" i="510"/>
  <c r="AE24" i="510"/>
  <c r="Q24" i="510"/>
  <c r="O24" i="510"/>
  <c r="N24" i="510"/>
  <c r="M24" i="510"/>
  <c r="K24" i="510"/>
  <c r="P24" i="510" s="1"/>
  <c r="G24" i="510"/>
  <c r="O23" i="510"/>
  <c r="N23" i="510"/>
  <c r="Q23" i="510" s="1"/>
  <c r="M23" i="510"/>
  <c r="AF23" i="510" s="1"/>
  <c r="K23" i="510"/>
  <c r="G23" i="510"/>
  <c r="O22" i="510"/>
  <c r="M22" i="510"/>
  <c r="AF22" i="510" s="1"/>
  <c r="K22" i="510"/>
  <c r="G22" i="510"/>
  <c r="AD21" i="510"/>
  <c r="Z21" i="510"/>
  <c r="Y21" i="510"/>
  <c r="O21" i="510"/>
  <c r="L21" i="510"/>
  <c r="J21" i="510"/>
  <c r="I21" i="510"/>
  <c r="K21" i="510" s="1"/>
  <c r="O7" i="510"/>
  <c r="M7" i="510"/>
  <c r="AF7" i="510" s="1"/>
  <c r="K7" i="510"/>
  <c r="G7" i="510"/>
  <c r="O6" i="510"/>
  <c r="M6" i="510"/>
  <c r="AF6" i="510" s="1"/>
  <c r="K6" i="510"/>
  <c r="G6" i="510"/>
  <c r="AF5" i="510"/>
  <c r="AE5" i="510"/>
  <c r="O5" i="510"/>
  <c r="M5" i="510"/>
  <c r="N5" i="510" s="1"/>
  <c r="K5" i="510"/>
  <c r="G5" i="510"/>
  <c r="F1" i="510" s="1"/>
  <c r="F2" i="510" s="1"/>
  <c r="AD2" i="510"/>
  <c r="R6" i="508" s="1"/>
  <c r="Q6" i="508"/>
  <c r="H2" i="510"/>
  <c r="H1" i="510"/>
  <c r="D1" i="510"/>
  <c r="O140" i="509"/>
  <c r="L140" i="509"/>
  <c r="J140" i="509"/>
  <c r="K140" i="509" s="1"/>
  <c r="I140" i="509"/>
  <c r="P135" i="509"/>
  <c r="O135" i="509"/>
  <c r="N135" i="509"/>
  <c r="Q135" i="509" s="1"/>
  <c r="M135" i="509"/>
  <c r="AB135" i="509" s="1"/>
  <c r="K135" i="509"/>
  <c r="G135" i="509"/>
  <c r="AA134" i="509"/>
  <c r="O134" i="509"/>
  <c r="M134" i="509"/>
  <c r="AB134" i="509" s="1"/>
  <c r="K134" i="509"/>
  <c r="G134" i="509"/>
  <c r="AB133" i="509"/>
  <c r="AA133" i="509"/>
  <c r="O133" i="509"/>
  <c r="M133" i="509"/>
  <c r="N133" i="509" s="1"/>
  <c r="K133" i="509"/>
  <c r="G133" i="509"/>
  <c r="AB132" i="509"/>
  <c r="AA132" i="509"/>
  <c r="O132" i="509"/>
  <c r="M132" i="509"/>
  <c r="N132" i="509" s="1"/>
  <c r="K132" i="509"/>
  <c r="G132" i="509"/>
  <c r="O131" i="509"/>
  <c r="M131" i="509"/>
  <c r="AB131" i="509" s="1"/>
  <c r="K131" i="509"/>
  <c r="G131" i="509"/>
  <c r="AA130" i="509"/>
  <c r="O130" i="509"/>
  <c r="M130" i="509"/>
  <c r="AB130" i="509" s="1"/>
  <c r="K130" i="509"/>
  <c r="G130" i="509"/>
  <c r="AB129" i="509"/>
  <c r="AA129" i="509"/>
  <c r="O129" i="509"/>
  <c r="M129" i="509"/>
  <c r="N129" i="509" s="1"/>
  <c r="K129" i="509"/>
  <c r="G129" i="509"/>
  <c r="AB128" i="509"/>
  <c r="AA128" i="509"/>
  <c r="O128" i="509"/>
  <c r="M128" i="509"/>
  <c r="N128" i="509" s="1"/>
  <c r="K128" i="509"/>
  <c r="G128" i="509"/>
  <c r="P127" i="509"/>
  <c r="O127" i="509"/>
  <c r="N127" i="509"/>
  <c r="Q127" i="509" s="1"/>
  <c r="M127" i="509"/>
  <c r="AB127" i="509" s="1"/>
  <c r="K127" i="509"/>
  <c r="G127" i="509"/>
  <c r="AA126" i="509"/>
  <c r="O126" i="509"/>
  <c r="M126" i="509"/>
  <c r="AB126" i="509" s="1"/>
  <c r="K126" i="509"/>
  <c r="G126" i="509"/>
  <c r="AB125" i="509"/>
  <c r="AA125" i="509"/>
  <c r="O125" i="509"/>
  <c r="M125" i="509"/>
  <c r="N125" i="509" s="1"/>
  <c r="K125" i="509"/>
  <c r="G125" i="509"/>
  <c r="AB124" i="509"/>
  <c r="AA124" i="509"/>
  <c r="O124" i="509"/>
  <c r="N124" i="509"/>
  <c r="Q124" i="509" s="1"/>
  <c r="M124" i="509"/>
  <c r="M140" i="509" s="1"/>
  <c r="K124" i="509"/>
  <c r="G124" i="509"/>
  <c r="L123" i="509"/>
  <c r="O123" i="509" s="1"/>
  <c r="K123" i="509"/>
  <c r="J123" i="509"/>
  <c r="I123" i="509"/>
  <c r="O118" i="509"/>
  <c r="M118" i="509"/>
  <c r="N118" i="509" s="1"/>
  <c r="K118" i="509"/>
  <c r="G118" i="509"/>
  <c r="O117" i="509"/>
  <c r="M117" i="509"/>
  <c r="AB117" i="509" s="1"/>
  <c r="K117" i="509"/>
  <c r="G117" i="509"/>
  <c r="AB116" i="509"/>
  <c r="AA116" i="509"/>
  <c r="Q116" i="509"/>
  <c r="P116" i="509"/>
  <c r="O116" i="509"/>
  <c r="N116" i="509"/>
  <c r="M116" i="509"/>
  <c r="K116" i="509"/>
  <c r="G116" i="509"/>
  <c r="AB115" i="509"/>
  <c r="O115" i="509"/>
  <c r="M115" i="509"/>
  <c r="N115" i="509" s="1"/>
  <c r="K115" i="509"/>
  <c r="G115" i="509"/>
  <c r="O114" i="509"/>
  <c r="M114" i="509"/>
  <c r="N114" i="509" s="1"/>
  <c r="K114" i="509"/>
  <c r="G114" i="509"/>
  <c r="O113" i="509"/>
  <c r="M113" i="509"/>
  <c r="AB113" i="509" s="1"/>
  <c r="K113" i="509"/>
  <c r="G113" i="509"/>
  <c r="AB112" i="509"/>
  <c r="AA112" i="509"/>
  <c r="Q112" i="509"/>
  <c r="P112" i="509"/>
  <c r="O112" i="509"/>
  <c r="N112" i="509"/>
  <c r="M112" i="509"/>
  <c r="K112" i="509"/>
  <c r="G112" i="509"/>
  <c r="O111" i="509"/>
  <c r="M111" i="509"/>
  <c r="N111" i="509" s="1"/>
  <c r="K111" i="509"/>
  <c r="G111" i="509"/>
  <c r="O110" i="509"/>
  <c r="M110" i="509"/>
  <c r="N110" i="509" s="1"/>
  <c r="K110" i="509"/>
  <c r="G110" i="509"/>
  <c r="O109" i="509"/>
  <c r="M109" i="509"/>
  <c r="AB109" i="509" s="1"/>
  <c r="K109" i="509"/>
  <c r="G109" i="509"/>
  <c r="AB108" i="509"/>
  <c r="AA108" i="509"/>
  <c r="Q108" i="509"/>
  <c r="P108" i="509"/>
  <c r="O108" i="509"/>
  <c r="N108" i="509"/>
  <c r="M108" i="509"/>
  <c r="K108" i="509"/>
  <c r="G108" i="509"/>
  <c r="O107" i="509"/>
  <c r="M107" i="509"/>
  <c r="AA107" i="509" s="1"/>
  <c r="K107" i="509"/>
  <c r="G107" i="509"/>
  <c r="L106" i="509"/>
  <c r="O106" i="509" s="1"/>
  <c r="J106" i="509"/>
  <c r="K106" i="509" s="1"/>
  <c r="I106" i="509"/>
  <c r="AA92" i="509"/>
  <c r="O92" i="509"/>
  <c r="M92" i="509"/>
  <c r="N92" i="509" s="1"/>
  <c r="K92" i="509"/>
  <c r="G92" i="509"/>
  <c r="AA91" i="509"/>
  <c r="O91" i="509"/>
  <c r="N91" i="509"/>
  <c r="Q91" i="509" s="1"/>
  <c r="M91" i="509"/>
  <c r="AB91" i="509" s="1"/>
  <c r="K91" i="509"/>
  <c r="G91" i="509"/>
  <c r="O90" i="509"/>
  <c r="M90" i="509"/>
  <c r="AB90" i="509" s="1"/>
  <c r="K90" i="509"/>
  <c r="G90" i="509"/>
  <c r="L89" i="509"/>
  <c r="O89" i="509" s="1"/>
  <c r="J89" i="509"/>
  <c r="K89" i="509" s="1"/>
  <c r="I89" i="509"/>
  <c r="O75" i="509"/>
  <c r="M75" i="509"/>
  <c r="AB75" i="509" s="1"/>
  <c r="K75" i="509"/>
  <c r="G75" i="509"/>
  <c r="AB74" i="509"/>
  <c r="AA74" i="509"/>
  <c r="O74" i="509"/>
  <c r="M74" i="509"/>
  <c r="N74" i="509" s="1"/>
  <c r="K74" i="509"/>
  <c r="G74" i="509"/>
  <c r="AA73" i="509"/>
  <c r="O73" i="509"/>
  <c r="M73" i="509"/>
  <c r="N73" i="509" s="1"/>
  <c r="K73" i="509"/>
  <c r="G73" i="509"/>
  <c r="O72" i="509"/>
  <c r="L72" i="509"/>
  <c r="J72" i="509"/>
  <c r="K72" i="509" s="1"/>
  <c r="I72" i="509"/>
  <c r="O65" i="509"/>
  <c r="M65" i="509"/>
  <c r="AA65" i="509" s="1"/>
  <c r="K65" i="509"/>
  <c r="G65" i="509"/>
  <c r="AA64" i="509"/>
  <c r="O64" i="509"/>
  <c r="M64" i="509"/>
  <c r="AB64" i="509" s="1"/>
  <c r="K64" i="509"/>
  <c r="G64" i="509"/>
  <c r="O63" i="509"/>
  <c r="M63" i="509"/>
  <c r="N63" i="509" s="1"/>
  <c r="K63" i="509"/>
  <c r="G63" i="509"/>
  <c r="Q62" i="509"/>
  <c r="P62" i="509"/>
  <c r="O62" i="509"/>
  <c r="N62" i="509"/>
  <c r="M62" i="509"/>
  <c r="AB62" i="509" s="1"/>
  <c r="K62" i="509"/>
  <c r="G62" i="509"/>
  <c r="O61" i="509"/>
  <c r="M61" i="509"/>
  <c r="AB61" i="509" s="1"/>
  <c r="K61" i="509"/>
  <c r="G61" i="509"/>
  <c r="AA60" i="509"/>
  <c r="Q60" i="509"/>
  <c r="P60" i="509"/>
  <c r="O60" i="509"/>
  <c r="N60" i="509"/>
  <c r="M60" i="509"/>
  <c r="AB60" i="509" s="1"/>
  <c r="K60" i="509"/>
  <c r="G60" i="509"/>
  <c r="O59" i="509"/>
  <c r="M59" i="509"/>
  <c r="N59" i="509" s="1"/>
  <c r="K59" i="509"/>
  <c r="G59" i="509"/>
  <c r="Q58" i="509"/>
  <c r="P58" i="509"/>
  <c r="O58" i="509"/>
  <c r="N58" i="509"/>
  <c r="M58" i="509"/>
  <c r="AB58" i="509" s="1"/>
  <c r="K58" i="509"/>
  <c r="G58" i="509"/>
  <c r="O57" i="509"/>
  <c r="M57" i="509"/>
  <c r="AB57" i="509" s="1"/>
  <c r="K57" i="509"/>
  <c r="G57" i="509"/>
  <c r="O56" i="509"/>
  <c r="M56" i="509"/>
  <c r="AB56" i="509" s="1"/>
  <c r="K56" i="509"/>
  <c r="G56" i="509"/>
  <c r="O55" i="509"/>
  <c r="L55" i="509"/>
  <c r="J55" i="509"/>
  <c r="K55" i="509" s="1"/>
  <c r="I55" i="509"/>
  <c r="AA48" i="509"/>
  <c r="O48" i="509"/>
  <c r="N48" i="509"/>
  <c r="Q48" i="509" s="1"/>
  <c r="M48" i="509"/>
  <c r="AB48" i="509" s="1"/>
  <c r="K48" i="509"/>
  <c r="G48" i="509"/>
  <c r="AA47" i="509"/>
  <c r="O47" i="509"/>
  <c r="M47" i="509"/>
  <c r="N47" i="509" s="1"/>
  <c r="K47" i="509"/>
  <c r="G47" i="509"/>
  <c r="AA46" i="509"/>
  <c r="O46" i="509"/>
  <c r="N46" i="509"/>
  <c r="Q46" i="509" s="1"/>
  <c r="M46" i="509"/>
  <c r="AB46" i="509" s="1"/>
  <c r="K46" i="509"/>
  <c r="G46" i="509"/>
  <c r="AA45" i="509"/>
  <c r="Q45" i="509"/>
  <c r="O45" i="509"/>
  <c r="N45" i="509"/>
  <c r="P45" i="509" s="1"/>
  <c r="M45" i="509"/>
  <c r="AB45" i="509" s="1"/>
  <c r="K45" i="509"/>
  <c r="G45" i="509"/>
  <c r="O44" i="509"/>
  <c r="N44" i="509"/>
  <c r="Q44" i="509" s="1"/>
  <c r="M44" i="509"/>
  <c r="AA44" i="509" s="1"/>
  <c r="K44" i="509"/>
  <c r="G44" i="509"/>
  <c r="AA43" i="509"/>
  <c r="O43" i="509"/>
  <c r="M43" i="509"/>
  <c r="N43" i="509" s="1"/>
  <c r="K43" i="509"/>
  <c r="G43" i="509"/>
  <c r="AB42" i="509"/>
  <c r="AA42" i="509"/>
  <c r="O42" i="509"/>
  <c r="N42" i="509"/>
  <c r="Q42" i="509" s="1"/>
  <c r="M42" i="509"/>
  <c r="K42" i="509"/>
  <c r="G42" i="509"/>
  <c r="AB41" i="509"/>
  <c r="AA41" i="509"/>
  <c r="Q41" i="509"/>
  <c r="O41" i="509"/>
  <c r="N41" i="509"/>
  <c r="P41" i="509" s="1"/>
  <c r="M41" i="509"/>
  <c r="K41" i="509"/>
  <c r="G41" i="509"/>
  <c r="O40" i="509"/>
  <c r="N40" i="509"/>
  <c r="Q40" i="509" s="1"/>
  <c r="M40" i="509"/>
  <c r="AA40" i="509" s="1"/>
  <c r="K40" i="509"/>
  <c r="G40" i="509"/>
  <c r="O39" i="509"/>
  <c r="M39" i="509"/>
  <c r="N39" i="509" s="1"/>
  <c r="K39" i="509"/>
  <c r="G39" i="509"/>
  <c r="L38" i="509"/>
  <c r="O38" i="509" s="1"/>
  <c r="J38" i="509"/>
  <c r="K38" i="509" s="1"/>
  <c r="I38" i="509"/>
  <c r="O22" i="509"/>
  <c r="M22" i="509"/>
  <c r="M38" i="509" s="1"/>
  <c r="K22" i="509"/>
  <c r="G22" i="509"/>
  <c r="O21" i="509"/>
  <c r="L21" i="509"/>
  <c r="J21" i="509"/>
  <c r="K21" i="509" s="1"/>
  <c r="I21" i="509"/>
  <c r="O8" i="509"/>
  <c r="M8" i="509"/>
  <c r="AB8" i="509" s="1"/>
  <c r="K8" i="509"/>
  <c r="G8" i="509"/>
  <c r="AA7" i="509"/>
  <c r="O7" i="509"/>
  <c r="M7" i="509"/>
  <c r="AB7" i="509" s="1"/>
  <c r="K7" i="509"/>
  <c r="G7" i="509"/>
  <c r="O6" i="509"/>
  <c r="M6" i="509"/>
  <c r="N6" i="509" s="1"/>
  <c r="K6" i="509"/>
  <c r="G6" i="509"/>
  <c r="AA5" i="509"/>
  <c r="O5" i="509"/>
  <c r="M5" i="509"/>
  <c r="N5" i="509" s="1"/>
  <c r="K5" i="509"/>
  <c r="G5" i="509"/>
  <c r="H2" i="509"/>
  <c r="F1" i="509"/>
  <c r="I3" i="508" s="1"/>
  <c r="D1" i="509"/>
  <c r="X34" i="508"/>
  <c r="W34" i="508"/>
  <c r="V34" i="508"/>
  <c r="P34" i="508"/>
  <c r="M8" i="508" s="1"/>
  <c r="O34" i="508"/>
  <c r="K8" i="508" s="1"/>
  <c r="N34" i="508"/>
  <c r="M34" i="508"/>
  <c r="G34" i="508"/>
  <c r="O16" i="508"/>
  <c r="N16" i="508"/>
  <c r="M16" i="508"/>
  <c r="I8" i="508" s="1"/>
  <c r="J16" i="508"/>
  <c r="I16" i="508"/>
  <c r="H16" i="508"/>
  <c r="G16" i="508"/>
  <c r="F16" i="508"/>
  <c r="E16" i="508"/>
  <c r="G8" i="508" s="1"/>
  <c r="F8" i="508"/>
  <c r="E8" i="508"/>
  <c r="M7" i="508"/>
  <c r="K7" i="508"/>
  <c r="I7" i="508"/>
  <c r="G7" i="508"/>
  <c r="F7" i="508"/>
  <c r="E7" i="508"/>
  <c r="M6" i="508"/>
  <c r="K6" i="508"/>
  <c r="I6" i="508"/>
  <c r="G6" i="508"/>
  <c r="F6" i="508"/>
  <c r="E6" i="508"/>
  <c r="F3" i="508"/>
  <c r="AD157" i="507"/>
  <c r="Z157" i="507"/>
  <c r="Y157" i="507"/>
  <c r="M157" i="507"/>
  <c r="AF157" i="507" s="1"/>
  <c r="AG141" i="507" s="1"/>
  <c r="L157" i="507"/>
  <c r="O157" i="507" s="1"/>
  <c r="J157" i="507"/>
  <c r="K157" i="507" s="1"/>
  <c r="I157" i="507"/>
  <c r="O143" i="507"/>
  <c r="N143" i="507"/>
  <c r="Q143" i="507" s="1"/>
  <c r="M143" i="507"/>
  <c r="AF143" i="507" s="1"/>
  <c r="K143" i="507"/>
  <c r="G143" i="507"/>
  <c r="O142" i="507"/>
  <c r="M142" i="507"/>
  <c r="AF142" i="507" s="1"/>
  <c r="K142" i="507"/>
  <c r="G142" i="507"/>
  <c r="AF141" i="507"/>
  <c r="AE141" i="507"/>
  <c r="P141" i="507"/>
  <c r="O141" i="507"/>
  <c r="N141" i="507"/>
  <c r="M141" i="507"/>
  <c r="K141" i="507"/>
  <c r="Q141" i="507" s="1"/>
  <c r="G141" i="507"/>
  <c r="AD140" i="507"/>
  <c r="Z140" i="507"/>
  <c r="Y140" i="507"/>
  <c r="L140" i="507"/>
  <c r="O140" i="507" s="1"/>
  <c r="K140" i="507"/>
  <c r="J140" i="507"/>
  <c r="I140" i="507"/>
  <c r="AF126" i="507"/>
  <c r="P126" i="507"/>
  <c r="O126" i="507"/>
  <c r="N126" i="507"/>
  <c r="M126" i="507"/>
  <c r="AE126" i="507" s="1"/>
  <c r="K126" i="507"/>
  <c r="Q126" i="507" s="1"/>
  <c r="G126" i="507"/>
  <c r="O125" i="507"/>
  <c r="M125" i="507"/>
  <c r="N125" i="507" s="1"/>
  <c r="K125" i="507"/>
  <c r="G125" i="507"/>
  <c r="AF124" i="507"/>
  <c r="AE124" i="507"/>
  <c r="O124" i="507"/>
  <c r="M124" i="507"/>
  <c r="N124" i="507" s="1"/>
  <c r="K124" i="507"/>
  <c r="G124" i="507"/>
  <c r="AD123" i="507"/>
  <c r="Z123" i="507"/>
  <c r="Y123" i="507"/>
  <c r="M123" i="507"/>
  <c r="N123" i="507" s="1"/>
  <c r="L123" i="507"/>
  <c r="O123" i="507" s="1"/>
  <c r="J123" i="507"/>
  <c r="K123" i="507" s="1"/>
  <c r="I123" i="507"/>
  <c r="AF107" i="507"/>
  <c r="AE107" i="507"/>
  <c r="Q107" i="507"/>
  <c r="O107" i="507"/>
  <c r="N107" i="507"/>
  <c r="P107" i="507" s="1"/>
  <c r="M107" i="507"/>
  <c r="K107" i="507"/>
  <c r="G107" i="507"/>
  <c r="AD106" i="507"/>
  <c r="Z106" i="507"/>
  <c r="Y106" i="507"/>
  <c r="Y2" i="507" s="1"/>
  <c r="O6" i="505" s="1"/>
  <c r="L106" i="507"/>
  <c r="J106" i="507"/>
  <c r="I106" i="507"/>
  <c r="O106" i="507" s="1"/>
  <c r="AF92" i="507"/>
  <c r="AE92" i="507"/>
  <c r="Q92" i="507"/>
  <c r="O92" i="507"/>
  <c r="N92" i="507"/>
  <c r="P92" i="507" s="1"/>
  <c r="M92" i="507"/>
  <c r="K92" i="507"/>
  <c r="G92" i="507"/>
  <c r="AF91" i="507"/>
  <c r="AE91" i="507"/>
  <c r="O91" i="507"/>
  <c r="N91" i="507"/>
  <c r="Q91" i="507" s="1"/>
  <c r="M91" i="507"/>
  <c r="K91" i="507"/>
  <c r="G91" i="507"/>
  <c r="O90" i="507"/>
  <c r="M90" i="507"/>
  <c r="M106" i="507" s="1"/>
  <c r="K90" i="507"/>
  <c r="G90" i="507"/>
  <c r="AD89" i="507"/>
  <c r="Z89" i="507"/>
  <c r="Y89" i="507"/>
  <c r="O89" i="507"/>
  <c r="L89" i="507"/>
  <c r="K89" i="507"/>
  <c r="J89" i="507"/>
  <c r="I89" i="507"/>
  <c r="O74" i="507"/>
  <c r="M74" i="507"/>
  <c r="AF74" i="507" s="1"/>
  <c r="K74" i="507"/>
  <c r="G74" i="507"/>
  <c r="O73" i="507"/>
  <c r="M73" i="507"/>
  <c r="M89" i="507" s="1"/>
  <c r="K73" i="507"/>
  <c r="G73" i="507"/>
  <c r="AD72" i="507"/>
  <c r="Z72" i="507"/>
  <c r="Y72" i="507"/>
  <c r="O72" i="507"/>
  <c r="M72" i="507"/>
  <c r="AF72" i="507" s="1"/>
  <c r="AG56" i="507" s="1"/>
  <c r="L72" i="507"/>
  <c r="J72" i="507"/>
  <c r="K72" i="507" s="1"/>
  <c r="I72" i="507"/>
  <c r="O61" i="507"/>
  <c r="M61" i="507"/>
  <c r="AF61" i="507" s="1"/>
  <c r="K61" i="507"/>
  <c r="G61" i="507"/>
  <c r="AE60" i="507"/>
  <c r="O60" i="507"/>
  <c r="N60" i="507"/>
  <c r="Q60" i="507" s="1"/>
  <c r="M60" i="507"/>
  <c r="AF60" i="507" s="1"/>
  <c r="K60" i="507"/>
  <c r="G60" i="507"/>
  <c r="AF59" i="507"/>
  <c r="AE59" i="507"/>
  <c r="O59" i="507"/>
  <c r="M59" i="507"/>
  <c r="N59" i="507" s="1"/>
  <c r="K59" i="507"/>
  <c r="G59" i="507"/>
  <c r="AF58" i="507"/>
  <c r="AE58" i="507"/>
  <c r="O58" i="507"/>
  <c r="N58" i="507"/>
  <c r="M58" i="507"/>
  <c r="K58" i="507"/>
  <c r="Q58" i="507" s="1"/>
  <c r="G58" i="507"/>
  <c r="O57" i="507"/>
  <c r="M57" i="507"/>
  <c r="AF57" i="507" s="1"/>
  <c r="K57" i="507"/>
  <c r="G57" i="507"/>
  <c r="AF56" i="507"/>
  <c r="O56" i="507"/>
  <c r="N56" i="507"/>
  <c r="Q56" i="507" s="1"/>
  <c r="M56" i="507"/>
  <c r="AE56" i="507" s="1"/>
  <c r="K56" i="507"/>
  <c r="G56" i="507"/>
  <c r="AD55" i="507"/>
  <c r="AD2" i="507" s="1"/>
  <c r="R6" i="505" s="1"/>
  <c r="Z55" i="507"/>
  <c r="Y55" i="507"/>
  <c r="L55" i="507"/>
  <c r="O55" i="507" s="1"/>
  <c r="J55" i="507"/>
  <c r="K55" i="507" s="1"/>
  <c r="I55" i="507"/>
  <c r="O42" i="507"/>
  <c r="N42" i="507"/>
  <c r="Q42" i="507" s="1"/>
  <c r="M42" i="507"/>
  <c r="AF42" i="507" s="1"/>
  <c r="K42" i="507"/>
  <c r="G42" i="507"/>
  <c r="O41" i="507"/>
  <c r="M41" i="507"/>
  <c r="AF41" i="507" s="1"/>
  <c r="K41" i="507"/>
  <c r="G41" i="507"/>
  <c r="AE40" i="507"/>
  <c r="Q40" i="507"/>
  <c r="O40" i="507"/>
  <c r="N40" i="507"/>
  <c r="P40" i="507" s="1"/>
  <c r="M40" i="507"/>
  <c r="AF40" i="507" s="1"/>
  <c r="K40" i="507"/>
  <c r="G40" i="507"/>
  <c r="O39" i="507"/>
  <c r="M39" i="507"/>
  <c r="N39" i="507" s="1"/>
  <c r="K39" i="507"/>
  <c r="G39" i="507"/>
  <c r="AD38" i="507"/>
  <c r="Q6" i="505"/>
  <c r="Z38" i="507"/>
  <c r="Y38" i="507"/>
  <c r="L38" i="507"/>
  <c r="O38" i="507" s="1"/>
  <c r="J38" i="507"/>
  <c r="K38" i="507" s="1"/>
  <c r="I38" i="507"/>
  <c r="O26" i="507"/>
  <c r="M26" i="507"/>
  <c r="N26" i="507" s="1"/>
  <c r="K26" i="507"/>
  <c r="G26" i="507"/>
  <c r="O25" i="507"/>
  <c r="M25" i="507"/>
  <c r="AF25" i="507" s="1"/>
  <c r="K25" i="507"/>
  <c r="G25" i="507"/>
  <c r="AF24" i="507"/>
  <c r="O24" i="507"/>
  <c r="M24" i="507"/>
  <c r="AE24" i="507" s="1"/>
  <c r="K24" i="507"/>
  <c r="G24" i="507"/>
  <c r="AF23" i="507"/>
  <c r="P23" i="507"/>
  <c r="O23" i="507"/>
  <c r="N23" i="507"/>
  <c r="Q23" i="507" s="1"/>
  <c r="M23" i="507"/>
  <c r="AE23" i="507" s="1"/>
  <c r="K23" i="507"/>
  <c r="G23" i="507"/>
  <c r="AE22" i="507"/>
  <c r="O22" i="507"/>
  <c r="N22" i="507"/>
  <c r="Q22" i="507" s="1"/>
  <c r="M22" i="507"/>
  <c r="M38" i="507" s="1"/>
  <c r="K22" i="507"/>
  <c r="G22" i="507"/>
  <c r="AD21" i="507"/>
  <c r="Z21" i="507"/>
  <c r="Z2" i="507" s="1"/>
  <c r="P6" i="505" s="1"/>
  <c r="Y21" i="507"/>
  <c r="L21" i="507"/>
  <c r="O21" i="507" s="1"/>
  <c r="J21" i="507"/>
  <c r="K21" i="507" s="1"/>
  <c r="I21" i="507"/>
  <c r="AF7" i="507"/>
  <c r="AE7" i="507"/>
  <c r="O7" i="507"/>
  <c r="N7" i="507"/>
  <c r="Q7" i="507" s="1"/>
  <c r="M7" i="507"/>
  <c r="K7" i="507"/>
  <c r="G7" i="507"/>
  <c r="AF6" i="507"/>
  <c r="AE6" i="507"/>
  <c r="O6" i="507"/>
  <c r="M6" i="507"/>
  <c r="N6" i="507" s="1"/>
  <c r="K6" i="507"/>
  <c r="G6" i="507"/>
  <c r="AF5" i="507"/>
  <c r="AE5" i="507"/>
  <c r="O5" i="507"/>
  <c r="N5" i="507"/>
  <c r="Q5" i="507" s="1"/>
  <c r="M5" i="507"/>
  <c r="M21" i="507" s="1"/>
  <c r="K5" i="507"/>
  <c r="G5" i="507"/>
  <c r="H2" i="507"/>
  <c r="F1" i="507"/>
  <c r="F2" i="507" s="1"/>
  <c r="D1" i="507"/>
  <c r="L140" i="506"/>
  <c r="O140" i="506" s="1"/>
  <c r="J140" i="506"/>
  <c r="K140" i="506" s="1"/>
  <c r="I140" i="506"/>
  <c r="O135" i="506"/>
  <c r="M135" i="506"/>
  <c r="AB135" i="506" s="1"/>
  <c r="K135" i="506"/>
  <c r="G135" i="506"/>
  <c r="AA134" i="506"/>
  <c r="Q134" i="506"/>
  <c r="O134" i="506"/>
  <c r="N134" i="506"/>
  <c r="P134" i="506" s="1"/>
  <c r="M134" i="506"/>
  <c r="AB134" i="506" s="1"/>
  <c r="K134" i="506"/>
  <c r="G134" i="506"/>
  <c r="AB133" i="506"/>
  <c r="AA133" i="506"/>
  <c r="O133" i="506"/>
  <c r="N133" i="506"/>
  <c r="Q133" i="506" s="1"/>
  <c r="M133" i="506"/>
  <c r="K133" i="506"/>
  <c r="G133" i="506"/>
  <c r="O132" i="506"/>
  <c r="N132" i="506"/>
  <c r="Q132" i="506" s="1"/>
  <c r="M132" i="506"/>
  <c r="AB132" i="506" s="1"/>
  <c r="K132" i="506"/>
  <c r="G132" i="506"/>
  <c r="O131" i="506"/>
  <c r="M131" i="506"/>
  <c r="AB131" i="506" s="1"/>
  <c r="K131" i="506"/>
  <c r="G131" i="506"/>
  <c r="AA130" i="506"/>
  <c r="Q130" i="506"/>
  <c r="O130" i="506"/>
  <c r="N130" i="506"/>
  <c r="P130" i="506" s="1"/>
  <c r="M130" i="506"/>
  <c r="AB130" i="506" s="1"/>
  <c r="K130" i="506"/>
  <c r="G130" i="506"/>
  <c r="AB129" i="506"/>
  <c r="AA129" i="506"/>
  <c r="O129" i="506"/>
  <c r="N129" i="506"/>
  <c r="Q129" i="506" s="1"/>
  <c r="M129" i="506"/>
  <c r="K129" i="506"/>
  <c r="G129" i="506"/>
  <c r="O128" i="506"/>
  <c r="N128" i="506"/>
  <c r="Q128" i="506" s="1"/>
  <c r="M128" i="506"/>
  <c r="AB128" i="506" s="1"/>
  <c r="K128" i="506"/>
  <c r="G128" i="506"/>
  <c r="O127" i="506"/>
  <c r="M127" i="506"/>
  <c r="AB127" i="506" s="1"/>
  <c r="K127" i="506"/>
  <c r="G127" i="506"/>
  <c r="AA126" i="506"/>
  <c r="Q126" i="506"/>
  <c r="O126" i="506"/>
  <c r="N126" i="506"/>
  <c r="P126" i="506" s="1"/>
  <c r="M126" i="506"/>
  <c r="AB126" i="506" s="1"/>
  <c r="K126" i="506"/>
  <c r="G126" i="506"/>
  <c r="AB125" i="506"/>
  <c r="AA125" i="506"/>
  <c r="O125" i="506"/>
  <c r="N125" i="506"/>
  <c r="Q125" i="506" s="1"/>
  <c r="M125" i="506"/>
  <c r="K125" i="506"/>
  <c r="G125" i="506"/>
  <c r="O124" i="506"/>
  <c r="M124" i="506"/>
  <c r="AB124" i="506" s="1"/>
  <c r="K124" i="506"/>
  <c r="G124" i="506"/>
  <c r="O123" i="506"/>
  <c r="M123" i="506"/>
  <c r="AA123" i="506" s="1"/>
  <c r="L123" i="506"/>
  <c r="J123" i="506"/>
  <c r="AB123" i="506" s="1"/>
  <c r="AC107" i="506" s="1"/>
  <c r="I123" i="506"/>
  <c r="AA118" i="506"/>
  <c r="O118" i="506"/>
  <c r="M118" i="506"/>
  <c r="AB118" i="506" s="1"/>
  <c r="K118" i="506"/>
  <c r="G118" i="506"/>
  <c r="AB117" i="506"/>
  <c r="AA117" i="506"/>
  <c r="O117" i="506"/>
  <c r="M117" i="506"/>
  <c r="N117" i="506" s="1"/>
  <c r="K117" i="506"/>
  <c r="G117" i="506"/>
  <c r="AB116" i="506"/>
  <c r="AA116" i="506"/>
  <c r="O116" i="506"/>
  <c r="N116" i="506"/>
  <c r="M116" i="506"/>
  <c r="K116" i="506"/>
  <c r="Q116" i="506" s="1"/>
  <c r="G116" i="506"/>
  <c r="O115" i="506"/>
  <c r="M115" i="506"/>
  <c r="AB115" i="506" s="1"/>
  <c r="K115" i="506"/>
  <c r="G115" i="506"/>
  <c r="AA114" i="506"/>
  <c r="O114" i="506"/>
  <c r="M114" i="506"/>
  <c r="AB114" i="506" s="1"/>
  <c r="K114" i="506"/>
  <c r="G114" i="506"/>
  <c r="AB113" i="506"/>
  <c r="AA113" i="506"/>
  <c r="O113" i="506"/>
  <c r="M113" i="506"/>
  <c r="N113" i="506" s="1"/>
  <c r="K113" i="506"/>
  <c r="G113" i="506"/>
  <c r="AB112" i="506"/>
  <c r="AA112" i="506"/>
  <c r="O112" i="506"/>
  <c r="N112" i="506"/>
  <c r="M112" i="506"/>
  <c r="K112" i="506"/>
  <c r="Q112" i="506" s="1"/>
  <c r="G112" i="506"/>
  <c r="O111" i="506"/>
  <c r="M111" i="506"/>
  <c r="AB111" i="506" s="1"/>
  <c r="K111" i="506"/>
  <c r="G111" i="506"/>
  <c r="AA110" i="506"/>
  <c r="O110" i="506"/>
  <c r="M110" i="506"/>
  <c r="AB110" i="506" s="1"/>
  <c r="K110" i="506"/>
  <c r="G110" i="506"/>
  <c r="AB109" i="506"/>
  <c r="AA109" i="506"/>
  <c r="O109" i="506"/>
  <c r="M109" i="506"/>
  <c r="N109" i="506" s="1"/>
  <c r="K109" i="506"/>
  <c r="G109" i="506"/>
  <c r="AB108" i="506"/>
  <c r="AA108" i="506"/>
  <c r="O108" i="506"/>
  <c r="N108" i="506"/>
  <c r="M108" i="506"/>
  <c r="K108" i="506"/>
  <c r="Q108" i="506" s="1"/>
  <c r="G108" i="506"/>
  <c r="AA107" i="506"/>
  <c r="O107" i="506"/>
  <c r="N107" i="506"/>
  <c r="Q107" i="506" s="1"/>
  <c r="M107" i="506"/>
  <c r="AB107" i="506" s="1"/>
  <c r="K107" i="506"/>
  <c r="G107" i="506"/>
  <c r="L106" i="506"/>
  <c r="O106" i="506" s="1"/>
  <c r="K106" i="506"/>
  <c r="J106" i="506"/>
  <c r="I106" i="506"/>
  <c r="AB92" i="506"/>
  <c r="O92" i="506"/>
  <c r="M92" i="506"/>
  <c r="AA92" i="506" s="1"/>
  <c r="K92" i="506"/>
  <c r="G92" i="506"/>
  <c r="AB91" i="506"/>
  <c r="P91" i="506"/>
  <c r="O91" i="506"/>
  <c r="N91" i="506"/>
  <c r="Q91" i="506" s="1"/>
  <c r="M91" i="506"/>
  <c r="AA91" i="506" s="1"/>
  <c r="K91" i="506"/>
  <c r="G91" i="506"/>
  <c r="AB90" i="506"/>
  <c r="AA90" i="506"/>
  <c r="O90" i="506"/>
  <c r="N90" i="506"/>
  <c r="Q90" i="506" s="1"/>
  <c r="M90" i="506"/>
  <c r="K90" i="506"/>
  <c r="G90" i="506"/>
  <c r="L89" i="506"/>
  <c r="O89" i="506" s="1"/>
  <c r="J89" i="506"/>
  <c r="K89" i="506" s="1"/>
  <c r="I89" i="506"/>
  <c r="AB75" i="506"/>
  <c r="AA75" i="506"/>
  <c r="O75" i="506"/>
  <c r="N75" i="506"/>
  <c r="Q75" i="506" s="1"/>
  <c r="M75" i="506"/>
  <c r="K75" i="506"/>
  <c r="G75" i="506"/>
  <c r="O74" i="506"/>
  <c r="N74" i="506"/>
  <c r="Q74" i="506" s="1"/>
  <c r="M74" i="506"/>
  <c r="AB74" i="506" s="1"/>
  <c r="K74" i="506"/>
  <c r="G74" i="506"/>
  <c r="AA73" i="506"/>
  <c r="O73" i="506"/>
  <c r="M73" i="506"/>
  <c r="M89" i="506" s="1"/>
  <c r="K73" i="506"/>
  <c r="G73" i="506"/>
  <c r="L72" i="506"/>
  <c r="O72" i="506" s="1"/>
  <c r="J72" i="506"/>
  <c r="K72" i="506" s="1"/>
  <c r="I72" i="506"/>
  <c r="AB65" i="506"/>
  <c r="AA65" i="506"/>
  <c r="O65" i="506"/>
  <c r="M65" i="506"/>
  <c r="N65" i="506" s="1"/>
  <c r="K65" i="506"/>
  <c r="G65" i="506"/>
  <c r="AB64" i="506"/>
  <c r="AA64" i="506"/>
  <c r="O64" i="506"/>
  <c r="M64" i="506"/>
  <c r="N64" i="506" s="1"/>
  <c r="K64" i="506"/>
  <c r="G64" i="506"/>
  <c r="O63" i="506"/>
  <c r="M63" i="506"/>
  <c r="AB63" i="506" s="1"/>
  <c r="K63" i="506"/>
  <c r="G63" i="506"/>
  <c r="AA62" i="506"/>
  <c r="O62" i="506"/>
  <c r="N62" i="506"/>
  <c r="Q62" i="506" s="1"/>
  <c r="M62" i="506"/>
  <c r="AB62" i="506" s="1"/>
  <c r="K62" i="506"/>
  <c r="G62" i="506"/>
  <c r="AB61" i="506"/>
  <c r="AA61" i="506"/>
  <c r="O61" i="506"/>
  <c r="M61" i="506"/>
  <c r="N61" i="506" s="1"/>
  <c r="K61" i="506"/>
  <c r="G61" i="506"/>
  <c r="AB60" i="506"/>
  <c r="AA60" i="506"/>
  <c r="O60" i="506"/>
  <c r="M60" i="506"/>
  <c r="N60" i="506" s="1"/>
  <c r="K60" i="506"/>
  <c r="G60" i="506"/>
  <c r="O59" i="506"/>
  <c r="M59" i="506"/>
  <c r="AB59" i="506" s="1"/>
  <c r="K59" i="506"/>
  <c r="G59" i="506"/>
  <c r="AA58" i="506"/>
  <c r="O58" i="506"/>
  <c r="N58" i="506"/>
  <c r="Q58" i="506" s="1"/>
  <c r="M58" i="506"/>
  <c r="AB58" i="506" s="1"/>
  <c r="K58" i="506"/>
  <c r="G58" i="506"/>
  <c r="AB57" i="506"/>
  <c r="AA57" i="506"/>
  <c r="O57" i="506"/>
  <c r="M57" i="506"/>
  <c r="N57" i="506" s="1"/>
  <c r="K57" i="506"/>
  <c r="G57" i="506"/>
  <c r="AB56" i="506"/>
  <c r="AA56" i="506"/>
  <c r="Q56" i="506"/>
  <c r="O56" i="506"/>
  <c r="N56" i="506"/>
  <c r="P56" i="506" s="1"/>
  <c r="M56" i="506"/>
  <c r="M72" i="506" s="1"/>
  <c r="K56" i="506"/>
  <c r="G56" i="506"/>
  <c r="L55" i="506"/>
  <c r="O55" i="506" s="1"/>
  <c r="K55" i="506"/>
  <c r="J55" i="506"/>
  <c r="I55" i="506"/>
  <c r="O48" i="506"/>
  <c r="M48" i="506"/>
  <c r="AB48" i="506" s="1"/>
  <c r="K48" i="506"/>
  <c r="G48" i="506"/>
  <c r="AB47" i="506"/>
  <c r="O47" i="506"/>
  <c r="M47" i="506"/>
  <c r="AA47" i="506" s="1"/>
  <c r="K47" i="506"/>
  <c r="G47" i="506"/>
  <c r="AB46" i="506"/>
  <c r="P46" i="506"/>
  <c r="O46" i="506"/>
  <c r="N46" i="506"/>
  <c r="Q46" i="506" s="1"/>
  <c r="M46" i="506"/>
  <c r="AA46" i="506" s="1"/>
  <c r="K46" i="506"/>
  <c r="G46" i="506"/>
  <c r="O45" i="506"/>
  <c r="M45" i="506"/>
  <c r="N45" i="506" s="1"/>
  <c r="K45" i="506"/>
  <c r="G45" i="506"/>
  <c r="O44" i="506"/>
  <c r="M44" i="506"/>
  <c r="AB44" i="506" s="1"/>
  <c r="K44" i="506"/>
  <c r="G44" i="506"/>
  <c r="AB43" i="506"/>
  <c r="O43" i="506"/>
  <c r="M43" i="506"/>
  <c r="AA43" i="506" s="1"/>
  <c r="K43" i="506"/>
  <c r="G43" i="506"/>
  <c r="AB42" i="506"/>
  <c r="P42" i="506"/>
  <c r="O42" i="506"/>
  <c r="N42" i="506"/>
  <c r="Q42" i="506" s="1"/>
  <c r="M42" i="506"/>
  <c r="AA42" i="506" s="1"/>
  <c r="K42" i="506"/>
  <c r="G42" i="506"/>
  <c r="O41" i="506"/>
  <c r="M41" i="506"/>
  <c r="N41" i="506" s="1"/>
  <c r="K41" i="506"/>
  <c r="G41" i="506"/>
  <c r="O40" i="506"/>
  <c r="M40" i="506"/>
  <c r="AB40" i="506" s="1"/>
  <c r="K40" i="506"/>
  <c r="G40" i="506"/>
  <c r="O39" i="506"/>
  <c r="M39" i="506"/>
  <c r="M55" i="506" s="1"/>
  <c r="K39" i="506"/>
  <c r="G39" i="506"/>
  <c r="L38" i="506"/>
  <c r="H1" i="506" s="1"/>
  <c r="J38" i="506"/>
  <c r="K38" i="506" s="1"/>
  <c r="I38" i="506"/>
  <c r="AA22" i="506"/>
  <c r="O22" i="506"/>
  <c r="M22" i="506"/>
  <c r="AB22" i="506" s="1"/>
  <c r="K22" i="506"/>
  <c r="G22" i="506"/>
  <c r="L21" i="506"/>
  <c r="O21" i="506" s="1"/>
  <c r="J21" i="506"/>
  <c r="K21" i="506" s="1"/>
  <c r="I21" i="506"/>
  <c r="AB8" i="506"/>
  <c r="AA8" i="506"/>
  <c r="O8" i="506"/>
  <c r="M8" i="506"/>
  <c r="N8" i="506" s="1"/>
  <c r="K8" i="506"/>
  <c r="G8" i="506"/>
  <c r="AA7" i="506"/>
  <c r="O7" i="506"/>
  <c r="M7" i="506"/>
  <c r="N7" i="506" s="1"/>
  <c r="K7" i="506"/>
  <c r="G7" i="506"/>
  <c r="O6" i="506"/>
  <c r="M6" i="506"/>
  <c r="AB6" i="506" s="1"/>
  <c r="K6" i="506"/>
  <c r="G6" i="506"/>
  <c r="AB5" i="506"/>
  <c r="O5" i="506"/>
  <c r="N5" i="506"/>
  <c r="Q5" i="506" s="1"/>
  <c r="M5" i="506"/>
  <c r="AA5" i="506" s="1"/>
  <c r="K5" i="506"/>
  <c r="G5" i="506"/>
  <c r="F1" i="506" s="1"/>
  <c r="H2" i="506"/>
  <c r="D1" i="506"/>
  <c r="X34" i="505"/>
  <c r="W34" i="505"/>
  <c r="V34" i="505"/>
  <c r="P34" i="505"/>
  <c r="O34" i="505"/>
  <c r="N34" i="505"/>
  <c r="K8" i="505" s="1"/>
  <c r="M34" i="505"/>
  <c r="G34" i="505"/>
  <c r="O16" i="505"/>
  <c r="I8" i="505" s="1"/>
  <c r="N16" i="505"/>
  <c r="M16" i="505"/>
  <c r="J16" i="505"/>
  <c r="I16" i="505"/>
  <c r="H16" i="505"/>
  <c r="G16" i="505"/>
  <c r="E8" i="505" s="1"/>
  <c r="F16" i="505"/>
  <c r="E16" i="505"/>
  <c r="M8" i="505"/>
  <c r="G8" i="505"/>
  <c r="F8" i="505"/>
  <c r="M7" i="505"/>
  <c r="K7" i="505"/>
  <c r="I7" i="505"/>
  <c r="G7" i="505"/>
  <c r="F7" i="505"/>
  <c r="E7" i="505"/>
  <c r="M6" i="505"/>
  <c r="K6" i="505"/>
  <c r="I6" i="505"/>
  <c r="G6" i="505"/>
  <c r="F6" i="505"/>
  <c r="E6" i="505"/>
  <c r="F3" i="505"/>
  <c r="AC140" i="504"/>
  <c r="AC123" i="504"/>
  <c r="AC106" i="504"/>
  <c r="AC89" i="504"/>
  <c r="AC72" i="504"/>
  <c r="AC55" i="504"/>
  <c r="AC38" i="504"/>
  <c r="AC21" i="504"/>
  <c r="AC2" i="504"/>
  <c r="AC123" i="501"/>
  <c r="AC106" i="501"/>
  <c r="AC89" i="501"/>
  <c r="AC72" i="501"/>
  <c r="AC55" i="501"/>
  <c r="AC38" i="501"/>
  <c r="AC21" i="501"/>
  <c r="AC2" i="501"/>
  <c r="AC123" i="498"/>
  <c r="AC106" i="498"/>
  <c r="AC89" i="498"/>
  <c r="AC72" i="498"/>
  <c r="AC55" i="498"/>
  <c r="AC38" i="498"/>
  <c r="AC2" i="498" s="1"/>
  <c r="AC21" i="498"/>
  <c r="AC140" i="495"/>
  <c r="AC123" i="495"/>
  <c r="AC106" i="495"/>
  <c r="AC89" i="495"/>
  <c r="AC72" i="495"/>
  <c r="AC55" i="495"/>
  <c r="AC38" i="495"/>
  <c r="AC21" i="495"/>
  <c r="AC2" i="495"/>
  <c r="AC140" i="492"/>
  <c r="AC123" i="492"/>
  <c r="AC106" i="492"/>
  <c r="AC89" i="492"/>
  <c r="AC72" i="492"/>
  <c r="AC55" i="492"/>
  <c r="AC38" i="492"/>
  <c r="AC21" i="492"/>
  <c r="AC2" i="492"/>
  <c r="N123" i="525" l="1"/>
  <c r="Q108" i="525"/>
  <c r="AB106" i="524"/>
  <c r="AC90" i="524" s="1"/>
  <c r="AA106" i="524"/>
  <c r="N106" i="524"/>
  <c r="Q6" i="525"/>
  <c r="P6" i="525"/>
  <c r="Q58" i="525"/>
  <c r="P58" i="525"/>
  <c r="N89" i="524"/>
  <c r="AB89" i="524"/>
  <c r="AC73" i="524" s="1"/>
  <c r="AA89" i="524"/>
  <c r="P61" i="525"/>
  <c r="Q61" i="525"/>
  <c r="Q132" i="524"/>
  <c r="P132" i="524"/>
  <c r="P75" i="524"/>
  <c r="Q75" i="524"/>
  <c r="N55" i="525"/>
  <c r="AF55" i="525"/>
  <c r="AG39" i="525" s="1"/>
  <c r="AE55" i="525"/>
  <c r="P73" i="525"/>
  <c r="Q73" i="525"/>
  <c r="Q64" i="524"/>
  <c r="P64" i="524"/>
  <c r="Q128" i="524"/>
  <c r="P128" i="524"/>
  <c r="Q123" i="525"/>
  <c r="R107" i="525" s="1"/>
  <c r="P123" i="525"/>
  <c r="N38" i="524"/>
  <c r="AB38" i="524"/>
  <c r="AC22" i="524" s="1"/>
  <c r="AA38" i="524"/>
  <c r="Q60" i="524"/>
  <c r="P60" i="524"/>
  <c r="P5" i="525"/>
  <c r="Q5" i="525"/>
  <c r="P57" i="525"/>
  <c r="Q57" i="525"/>
  <c r="P5" i="524"/>
  <c r="Q5" i="524"/>
  <c r="N55" i="524"/>
  <c r="AA55" i="524"/>
  <c r="AB55" i="524"/>
  <c r="AC39" i="524" s="1"/>
  <c r="Q124" i="524"/>
  <c r="P124" i="524"/>
  <c r="P133" i="524"/>
  <c r="Q133" i="524"/>
  <c r="Q63" i="524"/>
  <c r="P63" i="524"/>
  <c r="P107" i="524"/>
  <c r="Q107" i="524"/>
  <c r="Q74" i="524"/>
  <c r="P74" i="524"/>
  <c r="Q25" i="525"/>
  <c r="P25" i="525"/>
  <c r="Q74" i="525"/>
  <c r="P74" i="525"/>
  <c r="Q90" i="525"/>
  <c r="P90" i="525"/>
  <c r="P129" i="524"/>
  <c r="Q129" i="524"/>
  <c r="H1" i="525"/>
  <c r="M21" i="524"/>
  <c r="AB56" i="524"/>
  <c r="AA64" i="524"/>
  <c r="M123" i="524"/>
  <c r="AE58" i="525"/>
  <c r="E8" i="523"/>
  <c r="AA5" i="524"/>
  <c r="N8" i="524"/>
  <c r="N58" i="524"/>
  <c r="N62" i="524"/>
  <c r="N110" i="524"/>
  <c r="N114" i="524"/>
  <c r="N118" i="524"/>
  <c r="N140" i="524"/>
  <c r="N60" i="525"/>
  <c r="AE123" i="525"/>
  <c r="N140" i="525"/>
  <c r="AB5" i="524"/>
  <c r="P42" i="524"/>
  <c r="P46" i="524"/>
  <c r="AA63" i="524"/>
  <c r="M72" i="524"/>
  <c r="P73" i="524"/>
  <c r="P92" i="524"/>
  <c r="AB107" i="524"/>
  <c r="N127" i="524"/>
  <c r="N131" i="524"/>
  <c r="N135" i="524"/>
  <c r="M21" i="525"/>
  <c r="P24" i="525"/>
  <c r="AF25" i="525"/>
  <c r="N41" i="525"/>
  <c r="AF123" i="525"/>
  <c r="AG107" i="525" s="1"/>
  <c r="N126" i="525"/>
  <c r="F2" i="524"/>
  <c r="N57" i="524"/>
  <c r="N61" i="524"/>
  <c r="N65" i="524"/>
  <c r="N90" i="524"/>
  <c r="N109" i="524"/>
  <c r="N113" i="524"/>
  <c r="N117" i="524"/>
  <c r="N7" i="525"/>
  <c r="O21" i="525"/>
  <c r="N22" i="525"/>
  <c r="M38" i="525"/>
  <c r="AA8" i="524"/>
  <c r="P41" i="524"/>
  <c r="P45" i="524"/>
  <c r="N56" i="524"/>
  <c r="AA58" i="524"/>
  <c r="AA62" i="524"/>
  <c r="P91" i="524"/>
  <c r="AA110" i="524"/>
  <c r="AA114" i="524"/>
  <c r="AA118" i="524"/>
  <c r="N126" i="524"/>
  <c r="N130" i="524"/>
  <c r="N134" i="524"/>
  <c r="AA140" i="524"/>
  <c r="P23" i="525"/>
  <c r="N40" i="525"/>
  <c r="AE60" i="525"/>
  <c r="N125" i="525"/>
  <c r="P7" i="524"/>
  <c r="AA127" i="524"/>
  <c r="AA131" i="524"/>
  <c r="AA135" i="524"/>
  <c r="AE41" i="525"/>
  <c r="P59" i="525"/>
  <c r="M106" i="525"/>
  <c r="N109" i="525"/>
  <c r="AE126" i="525"/>
  <c r="AA41" i="524"/>
  <c r="AA45" i="524"/>
  <c r="AE23" i="525"/>
  <c r="M89" i="525"/>
  <c r="AA7" i="524"/>
  <c r="P40" i="524"/>
  <c r="P44" i="524"/>
  <c r="AA57" i="524"/>
  <c r="AA61" i="524"/>
  <c r="AA65" i="524"/>
  <c r="AA109" i="524"/>
  <c r="AA113" i="524"/>
  <c r="AA117" i="524"/>
  <c r="AE7" i="525"/>
  <c r="P26" i="525"/>
  <c r="P39" i="525"/>
  <c r="AE59" i="525"/>
  <c r="M72" i="525"/>
  <c r="P6" i="524"/>
  <c r="P39" i="524"/>
  <c r="AA90" i="524"/>
  <c r="P108" i="524"/>
  <c r="AA126" i="524"/>
  <c r="AA130" i="524"/>
  <c r="AA134" i="524"/>
  <c r="AE22" i="525"/>
  <c r="AE40" i="525"/>
  <c r="AE140" i="525"/>
  <c r="AB90" i="524"/>
  <c r="Q5" i="522"/>
  <c r="P5" i="522"/>
  <c r="Q124" i="522"/>
  <c r="P124" i="522"/>
  <c r="P6" i="521"/>
  <c r="Q6" i="521"/>
  <c r="Q56" i="521"/>
  <c r="P56" i="521"/>
  <c r="P64" i="521"/>
  <c r="Q64" i="521"/>
  <c r="Q75" i="521"/>
  <c r="P75" i="521"/>
  <c r="Q117" i="521"/>
  <c r="P117" i="521"/>
  <c r="Q91" i="522"/>
  <c r="P91" i="522"/>
  <c r="N89" i="521"/>
  <c r="AB89" i="521"/>
  <c r="AC73" i="521" s="1"/>
  <c r="AA89" i="521"/>
  <c r="Q131" i="521"/>
  <c r="P131" i="521"/>
  <c r="Q133" i="521"/>
  <c r="P133" i="521"/>
  <c r="P6" i="522"/>
  <c r="Q6" i="522"/>
  <c r="Q89" i="522"/>
  <c r="R73" i="522" s="1"/>
  <c r="P89" i="522"/>
  <c r="Q107" i="522"/>
  <c r="P107" i="522"/>
  <c r="Q113" i="521"/>
  <c r="P113" i="521"/>
  <c r="N72" i="522"/>
  <c r="AF72" i="522"/>
  <c r="AG56" i="522" s="1"/>
  <c r="AE72" i="522"/>
  <c r="I3" i="520"/>
  <c r="F2" i="521"/>
  <c r="P39" i="521"/>
  <c r="Q39" i="521"/>
  <c r="AF55" i="522"/>
  <c r="AG39" i="522" s="1"/>
  <c r="AE55" i="522"/>
  <c r="N55" i="522"/>
  <c r="P58" i="522"/>
  <c r="Q58" i="522"/>
  <c r="Q91" i="521"/>
  <c r="P91" i="521"/>
  <c r="Q129" i="521"/>
  <c r="P129" i="521"/>
  <c r="Q135" i="521"/>
  <c r="P135" i="521"/>
  <c r="AB38" i="521"/>
  <c r="AC22" i="521" s="1"/>
  <c r="AA38" i="521"/>
  <c r="N38" i="521"/>
  <c r="P60" i="521"/>
  <c r="Q60" i="521"/>
  <c r="Q109" i="521"/>
  <c r="P109" i="521"/>
  <c r="Q127" i="521"/>
  <c r="P127" i="521"/>
  <c r="Q107" i="521"/>
  <c r="P107" i="521"/>
  <c r="P106" i="522"/>
  <c r="Q106" i="522"/>
  <c r="R90" i="522" s="1"/>
  <c r="Q108" i="522"/>
  <c r="P108" i="522"/>
  <c r="Q5" i="521"/>
  <c r="P5" i="521"/>
  <c r="AB106" i="521"/>
  <c r="AC90" i="521" s="1"/>
  <c r="AA106" i="521"/>
  <c r="N106" i="521"/>
  <c r="Q125" i="521"/>
  <c r="P125" i="521"/>
  <c r="Q25" i="522"/>
  <c r="P25" i="522"/>
  <c r="Q74" i="522"/>
  <c r="P74" i="522"/>
  <c r="Q90" i="522"/>
  <c r="P90" i="522"/>
  <c r="N59" i="521"/>
  <c r="N63" i="521"/>
  <c r="Q108" i="521"/>
  <c r="N111" i="521"/>
  <c r="Q112" i="521"/>
  <c r="N115" i="521"/>
  <c r="Q116" i="521"/>
  <c r="AB126" i="521"/>
  <c r="AB130" i="521"/>
  <c r="AB134" i="521"/>
  <c r="AF22" i="522"/>
  <c r="M21" i="521"/>
  <c r="M123" i="521"/>
  <c r="N46" i="521"/>
  <c r="N92" i="521"/>
  <c r="M140" i="521"/>
  <c r="AF6" i="522"/>
  <c r="N24" i="522"/>
  <c r="AF58" i="522"/>
  <c r="N140" i="522"/>
  <c r="E8" i="520"/>
  <c r="H1" i="521"/>
  <c r="AA5" i="521"/>
  <c r="N8" i="521"/>
  <c r="AB39" i="521"/>
  <c r="N58" i="521"/>
  <c r="N62" i="521"/>
  <c r="P74" i="521"/>
  <c r="AB75" i="521"/>
  <c r="AA107" i="521"/>
  <c r="N110" i="521"/>
  <c r="N114" i="521"/>
  <c r="N118" i="521"/>
  <c r="AB125" i="521"/>
  <c r="P128" i="521"/>
  <c r="AB129" i="521"/>
  <c r="P132" i="521"/>
  <c r="AB133" i="521"/>
  <c r="AE5" i="522"/>
  <c r="P42" i="522"/>
  <c r="P56" i="522"/>
  <c r="N60" i="522"/>
  <c r="AE74" i="522"/>
  <c r="AF91" i="522"/>
  <c r="AE107" i="522"/>
  <c r="AF108" i="522"/>
  <c r="N126" i="522"/>
  <c r="AB6" i="521"/>
  <c r="AA39" i="521"/>
  <c r="AB5" i="521"/>
  <c r="AA22" i="521"/>
  <c r="AA59" i="521"/>
  <c r="AA63" i="521"/>
  <c r="M72" i="521"/>
  <c r="P73" i="521"/>
  <c r="AB107" i="521"/>
  <c r="AA111" i="521"/>
  <c r="AA115" i="521"/>
  <c r="AF5" i="522"/>
  <c r="M21" i="522"/>
  <c r="AF25" i="522"/>
  <c r="AF74" i="522"/>
  <c r="AE90" i="522"/>
  <c r="AF107" i="522"/>
  <c r="L123" i="522"/>
  <c r="O123" i="522" s="1"/>
  <c r="AB22" i="521"/>
  <c r="N45" i="521"/>
  <c r="AA74" i="521"/>
  <c r="AA128" i="521"/>
  <c r="AE42" i="522"/>
  <c r="AF90" i="522"/>
  <c r="AE106" i="522"/>
  <c r="M123" i="522"/>
  <c r="N42" i="521"/>
  <c r="N7" i="521"/>
  <c r="AA42" i="521"/>
  <c r="AA46" i="521"/>
  <c r="N57" i="521"/>
  <c r="N61" i="521"/>
  <c r="N65" i="521"/>
  <c r="AA92" i="521"/>
  <c r="N7" i="522"/>
  <c r="O21" i="522"/>
  <c r="N22" i="522"/>
  <c r="AE24" i="522"/>
  <c r="M38" i="522"/>
  <c r="P41" i="522"/>
  <c r="AE56" i="522"/>
  <c r="AE89" i="522"/>
  <c r="AF106" i="522"/>
  <c r="AG90" i="522" s="1"/>
  <c r="AA58" i="521"/>
  <c r="AA62" i="521"/>
  <c r="AA73" i="521"/>
  <c r="AA110" i="521"/>
  <c r="AA114" i="521"/>
  <c r="AA118" i="521"/>
  <c r="N126" i="521"/>
  <c r="N130" i="521"/>
  <c r="N134" i="521"/>
  <c r="AF56" i="522"/>
  <c r="AE60" i="522"/>
  <c r="AF89" i="522"/>
  <c r="AG73" i="522" s="1"/>
  <c r="N109" i="522"/>
  <c r="AE126" i="522"/>
  <c r="AB73" i="521"/>
  <c r="M55" i="521"/>
  <c r="P40" i="521"/>
  <c r="P44" i="521"/>
  <c r="AA57" i="521"/>
  <c r="AA61" i="521"/>
  <c r="AE7" i="522"/>
  <c r="P26" i="522"/>
  <c r="P39" i="522"/>
  <c r="AE140" i="522"/>
  <c r="Q126" i="518"/>
  <c r="P126" i="518"/>
  <c r="N21" i="519"/>
  <c r="AF21" i="519"/>
  <c r="AG5" i="519" s="1"/>
  <c r="AE21" i="519"/>
  <c r="Q58" i="519"/>
  <c r="P58" i="519"/>
  <c r="Q57" i="518"/>
  <c r="P57" i="518"/>
  <c r="Q89" i="518"/>
  <c r="R73" i="518" s="1"/>
  <c r="P89" i="518"/>
  <c r="Q116" i="518"/>
  <c r="P116" i="518"/>
  <c r="Q106" i="519"/>
  <c r="R90" i="519" s="1"/>
  <c r="P106" i="519"/>
  <c r="Q108" i="519"/>
  <c r="P108" i="519"/>
  <c r="N38" i="519"/>
  <c r="AF38" i="519"/>
  <c r="AG22" i="519" s="1"/>
  <c r="AE38" i="519"/>
  <c r="Q7" i="518"/>
  <c r="P7" i="518"/>
  <c r="Q90" i="518"/>
  <c r="P90" i="518"/>
  <c r="Q112" i="518"/>
  <c r="P112" i="518"/>
  <c r="AF72" i="519"/>
  <c r="AG56" i="519" s="1"/>
  <c r="AE72" i="519"/>
  <c r="N72" i="519"/>
  <c r="F2" i="518"/>
  <c r="I3" i="517"/>
  <c r="Q134" i="518"/>
  <c r="P134" i="518"/>
  <c r="AB72" i="518"/>
  <c r="AC56" i="518" s="1"/>
  <c r="AA72" i="518"/>
  <c r="N72" i="518"/>
  <c r="Q75" i="518"/>
  <c r="P75" i="518"/>
  <c r="Q108" i="518"/>
  <c r="P108" i="518"/>
  <c r="Q6" i="519"/>
  <c r="P6" i="519"/>
  <c r="Q40" i="519"/>
  <c r="P40" i="519"/>
  <c r="N89" i="519"/>
  <c r="AF89" i="519"/>
  <c r="AG73" i="519" s="1"/>
  <c r="AE89" i="519"/>
  <c r="Q109" i="518"/>
  <c r="P109" i="518"/>
  <c r="Q65" i="518"/>
  <c r="P65" i="518"/>
  <c r="Q91" i="519"/>
  <c r="P91" i="519"/>
  <c r="Q113" i="518"/>
  <c r="P113" i="518"/>
  <c r="Q130" i="518"/>
  <c r="P130" i="518"/>
  <c r="Q61" i="518"/>
  <c r="P61" i="518"/>
  <c r="Q107" i="519"/>
  <c r="P107" i="519"/>
  <c r="Q41" i="518"/>
  <c r="H1" i="519"/>
  <c r="Q26" i="519"/>
  <c r="Q39" i="519"/>
  <c r="M55" i="519"/>
  <c r="M55" i="518"/>
  <c r="P56" i="518"/>
  <c r="P133" i="518"/>
  <c r="P5" i="519"/>
  <c r="N57" i="519"/>
  <c r="N61" i="519"/>
  <c r="N73" i="519"/>
  <c r="N5" i="518"/>
  <c r="AA7" i="518"/>
  <c r="P40" i="518"/>
  <c r="AA57" i="518"/>
  <c r="AA61" i="518"/>
  <c r="AA65" i="518"/>
  <c r="N74" i="518"/>
  <c r="AA89" i="518"/>
  <c r="N106" i="518"/>
  <c r="AA108" i="518"/>
  <c r="AA112" i="518"/>
  <c r="AA116" i="518"/>
  <c r="M123" i="518"/>
  <c r="P124" i="518"/>
  <c r="N128" i="518"/>
  <c r="N132" i="518"/>
  <c r="AE6" i="519"/>
  <c r="P25" i="519"/>
  <c r="N42" i="519"/>
  <c r="N56" i="519"/>
  <c r="AE58" i="519"/>
  <c r="P74" i="519"/>
  <c r="P90" i="519"/>
  <c r="AE108" i="519"/>
  <c r="N140" i="519"/>
  <c r="AB7" i="518"/>
  <c r="N22" i="518"/>
  <c r="M38" i="518"/>
  <c r="N43" i="518"/>
  <c r="AB57" i="518"/>
  <c r="AB61" i="518"/>
  <c r="AB65" i="518"/>
  <c r="AB89" i="518"/>
  <c r="AC73" i="518" s="1"/>
  <c r="AB108" i="518"/>
  <c r="AB112" i="518"/>
  <c r="AB116" i="518"/>
  <c r="M140" i="518"/>
  <c r="AF6" i="519"/>
  <c r="AF58" i="519"/>
  <c r="AF108" i="519"/>
  <c r="AA6" i="518"/>
  <c r="M21" i="518"/>
  <c r="AA60" i="518"/>
  <c r="AA64" i="518"/>
  <c r="P73" i="518"/>
  <c r="P92" i="518"/>
  <c r="AA111" i="518"/>
  <c r="AA115" i="518"/>
  <c r="N127" i="518"/>
  <c r="N131" i="518"/>
  <c r="N135" i="518"/>
  <c r="P24" i="519"/>
  <c r="N41" i="519"/>
  <c r="AE57" i="519"/>
  <c r="AE61" i="519"/>
  <c r="AF107" i="519"/>
  <c r="M123" i="519"/>
  <c r="P126" i="519"/>
  <c r="AA39" i="518"/>
  <c r="N42" i="518"/>
  <c r="P59" i="518"/>
  <c r="P63" i="518"/>
  <c r="AA74" i="518"/>
  <c r="N91" i="518"/>
  <c r="AA106" i="518"/>
  <c r="P110" i="518"/>
  <c r="P114" i="518"/>
  <c r="P118" i="518"/>
  <c r="AA128" i="518"/>
  <c r="AA132" i="518"/>
  <c r="AE42" i="519"/>
  <c r="P60" i="519"/>
  <c r="AE73" i="519"/>
  <c r="AE106" i="519"/>
  <c r="N125" i="519"/>
  <c r="H1" i="518"/>
  <c r="AA5" i="518"/>
  <c r="N8" i="518"/>
  <c r="AA43" i="518"/>
  <c r="N58" i="518"/>
  <c r="N62" i="518"/>
  <c r="N66" i="518"/>
  <c r="AA92" i="518"/>
  <c r="N117" i="518"/>
  <c r="N7" i="519"/>
  <c r="N22" i="519"/>
  <c r="AE56" i="519"/>
  <c r="AF73" i="519"/>
  <c r="AF106" i="519"/>
  <c r="AG90" i="519" s="1"/>
  <c r="AE126" i="519"/>
  <c r="AF56" i="519"/>
  <c r="AA127" i="518"/>
  <c r="AA131" i="518"/>
  <c r="AA135" i="518"/>
  <c r="AA42" i="518"/>
  <c r="AE23" i="519"/>
  <c r="AE140" i="519"/>
  <c r="Q25" i="516"/>
  <c r="P25" i="516"/>
  <c r="Q89" i="516"/>
  <c r="R73" i="516" s="1"/>
  <c r="P89" i="516"/>
  <c r="Q42" i="515"/>
  <c r="P42" i="515"/>
  <c r="Q23" i="516"/>
  <c r="P23" i="516"/>
  <c r="Q46" i="515"/>
  <c r="P46" i="515"/>
  <c r="AB123" i="515"/>
  <c r="AC107" i="515" s="1"/>
  <c r="AA123" i="515"/>
  <c r="N123" i="515"/>
  <c r="Q7" i="516"/>
  <c r="P7" i="516"/>
  <c r="Q40" i="516"/>
  <c r="P40" i="516"/>
  <c r="Q57" i="515"/>
  <c r="P57" i="515"/>
  <c r="Q56" i="516"/>
  <c r="P56" i="516"/>
  <c r="Q74" i="516"/>
  <c r="P74" i="516"/>
  <c r="Q74" i="515"/>
  <c r="P74" i="515"/>
  <c r="F2" i="515"/>
  <c r="I3" i="514"/>
  <c r="Q61" i="516"/>
  <c r="P61" i="516"/>
  <c r="Q127" i="515"/>
  <c r="P127" i="515"/>
  <c r="Q131" i="515"/>
  <c r="P131" i="515"/>
  <c r="Q7" i="515"/>
  <c r="P7" i="515"/>
  <c r="AF140" i="516"/>
  <c r="AG124" i="516" s="1"/>
  <c r="AE140" i="516"/>
  <c r="N140" i="516"/>
  <c r="Q108" i="515"/>
  <c r="P108" i="515"/>
  <c r="Q116" i="515"/>
  <c r="P116" i="515"/>
  <c r="Q57" i="516"/>
  <c r="P57" i="516"/>
  <c r="Q112" i="515"/>
  <c r="P112" i="515"/>
  <c r="Q56" i="515"/>
  <c r="Q73" i="515"/>
  <c r="Q107" i="515"/>
  <c r="AA112" i="515"/>
  <c r="AA116" i="515"/>
  <c r="AA127" i="515"/>
  <c r="AA131" i="515"/>
  <c r="Q39" i="516"/>
  <c r="AE40" i="516"/>
  <c r="M55" i="516"/>
  <c r="N58" i="516"/>
  <c r="Q59" i="516"/>
  <c r="AF90" i="516"/>
  <c r="P6" i="515"/>
  <c r="AB7" i="515"/>
  <c r="AB42" i="515"/>
  <c r="AB46" i="515"/>
  <c r="AB57" i="515"/>
  <c r="AB74" i="515"/>
  <c r="AB108" i="515"/>
  <c r="P111" i="515"/>
  <c r="AB112" i="515"/>
  <c r="P115" i="515"/>
  <c r="AB116" i="515"/>
  <c r="P126" i="515"/>
  <c r="AB127" i="515"/>
  <c r="P130" i="515"/>
  <c r="AB131" i="515"/>
  <c r="P134" i="515"/>
  <c r="M21" i="516"/>
  <c r="N24" i="516"/>
  <c r="AF40" i="516"/>
  <c r="M72" i="516"/>
  <c r="M123" i="516"/>
  <c r="P5" i="515"/>
  <c r="N133" i="515"/>
  <c r="AE25" i="516"/>
  <c r="AE39" i="516"/>
  <c r="N42" i="516"/>
  <c r="AF89" i="516"/>
  <c r="AG73" i="516" s="1"/>
  <c r="M21" i="515"/>
  <c r="N124" i="515"/>
  <c r="AF25" i="516"/>
  <c r="M106" i="516"/>
  <c r="N109" i="516"/>
  <c r="P126" i="516"/>
  <c r="N38" i="515"/>
  <c r="AA55" i="515"/>
  <c r="AA72" i="515"/>
  <c r="N89" i="515"/>
  <c r="AA106" i="515"/>
  <c r="AA140" i="515"/>
  <c r="N125" i="516"/>
  <c r="AB55" i="515"/>
  <c r="AC39" i="515" s="1"/>
  <c r="AB72" i="515"/>
  <c r="AC56" i="515" s="1"/>
  <c r="AB106" i="515"/>
  <c r="AC90" i="515" s="1"/>
  <c r="AB140" i="515"/>
  <c r="AC124" i="515" s="1"/>
  <c r="M38" i="516"/>
  <c r="N6" i="516"/>
  <c r="N60" i="516"/>
  <c r="N90" i="516"/>
  <c r="N108" i="516"/>
  <c r="P8" i="515"/>
  <c r="P43" i="515"/>
  <c r="P47" i="515"/>
  <c r="K55" i="515"/>
  <c r="Q55" i="515" s="1"/>
  <c r="R39" i="515" s="1"/>
  <c r="P58" i="515"/>
  <c r="K72" i="515"/>
  <c r="Q72" i="515" s="1"/>
  <c r="R56" i="515" s="1"/>
  <c r="P75" i="515"/>
  <c r="K106" i="515"/>
  <c r="Q106" i="515" s="1"/>
  <c r="R90" i="515" s="1"/>
  <c r="P109" i="515"/>
  <c r="P113" i="515"/>
  <c r="P117" i="515"/>
  <c r="P128" i="515"/>
  <c r="P132" i="515"/>
  <c r="K140" i="515"/>
  <c r="Q140" i="515" s="1"/>
  <c r="R124" i="515" s="1"/>
  <c r="P22" i="516"/>
  <c r="P41" i="516"/>
  <c r="P73" i="516"/>
  <c r="P91" i="516"/>
  <c r="P124" i="516"/>
  <c r="AA38" i="515"/>
  <c r="AA89" i="515"/>
  <c r="AE6" i="516"/>
  <c r="AE60" i="516"/>
  <c r="AE108" i="516"/>
  <c r="P38" i="512"/>
  <c r="Q38" i="512"/>
  <c r="R22" i="512" s="1"/>
  <c r="N89" i="512"/>
  <c r="AB89" i="512"/>
  <c r="AC73" i="512" s="1"/>
  <c r="AA89" i="512"/>
  <c r="Q91" i="512"/>
  <c r="P91" i="512"/>
  <c r="Q61" i="513"/>
  <c r="P61" i="513"/>
  <c r="Q73" i="513"/>
  <c r="P73" i="513"/>
  <c r="P5" i="512"/>
  <c r="Q5" i="512"/>
  <c r="Q124" i="512"/>
  <c r="P124" i="512"/>
  <c r="P129" i="512"/>
  <c r="Q129" i="512"/>
  <c r="P75" i="512"/>
  <c r="Q75" i="512"/>
  <c r="Q60" i="512"/>
  <c r="P60" i="512"/>
  <c r="N55" i="513"/>
  <c r="AF55" i="513"/>
  <c r="AG39" i="513" s="1"/>
  <c r="AE55" i="513"/>
  <c r="P107" i="512"/>
  <c r="Q107" i="512"/>
  <c r="N55" i="512"/>
  <c r="AA55" i="512"/>
  <c r="AB55" i="512"/>
  <c r="AC39" i="512" s="1"/>
  <c r="Q56" i="512"/>
  <c r="P56" i="512"/>
  <c r="Q57" i="513"/>
  <c r="P57" i="513"/>
  <c r="Q118" i="512"/>
  <c r="P118" i="512"/>
  <c r="P5" i="513"/>
  <c r="Q5" i="513"/>
  <c r="Q74" i="513"/>
  <c r="P74" i="513"/>
  <c r="N106" i="513"/>
  <c r="AF106" i="513"/>
  <c r="AG90" i="513" s="1"/>
  <c r="AE106" i="513"/>
  <c r="Q6" i="513"/>
  <c r="P6" i="513"/>
  <c r="Q140" i="512"/>
  <c r="R124" i="512" s="1"/>
  <c r="P140" i="512"/>
  <c r="Q6" i="512"/>
  <c r="P6" i="512"/>
  <c r="AB106" i="512"/>
  <c r="AC90" i="512" s="1"/>
  <c r="AA106" i="512"/>
  <c r="N106" i="512"/>
  <c r="Q110" i="512"/>
  <c r="P110" i="512"/>
  <c r="P125" i="512"/>
  <c r="Q125" i="512"/>
  <c r="P133" i="512"/>
  <c r="Q133" i="512"/>
  <c r="Q64" i="512"/>
  <c r="P64" i="512"/>
  <c r="I3" i="511"/>
  <c r="Q25" i="513"/>
  <c r="P25" i="513"/>
  <c r="N62" i="512"/>
  <c r="AA6" i="512"/>
  <c r="M21" i="512"/>
  <c r="AA60" i="512"/>
  <c r="AA64" i="512"/>
  <c r="N74" i="512"/>
  <c r="M123" i="512"/>
  <c r="N128" i="512"/>
  <c r="N132" i="512"/>
  <c r="AE6" i="513"/>
  <c r="N140" i="513"/>
  <c r="AB5" i="512"/>
  <c r="AA22" i="512"/>
  <c r="AA38" i="512"/>
  <c r="P42" i="512"/>
  <c r="P46" i="512"/>
  <c r="M72" i="512"/>
  <c r="P73" i="512"/>
  <c r="P92" i="512"/>
  <c r="AB107" i="512"/>
  <c r="N127" i="512"/>
  <c r="N131" i="512"/>
  <c r="N135" i="512"/>
  <c r="AF5" i="513"/>
  <c r="M21" i="513"/>
  <c r="P24" i="513"/>
  <c r="AF25" i="513"/>
  <c r="N41" i="513"/>
  <c r="AE57" i="513"/>
  <c r="AE61" i="513"/>
  <c r="AF74" i="513"/>
  <c r="AE90" i="513"/>
  <c r="K123" i="513"/>
  <c r="AF123" i="513"/>
  <c r="AG107" i="513" s="1"/>
  <c r="N126" i="513"/>
  <c r="F2" i="512"/>
  <c r="AB38" i="512"/>
  <c r="AC22" i="512" s="1"/>
  <c r="N45" i="512"/>
  <c r="AA74" i="512"/>
  <c r="AA128" i="512"/>
  <c r="AA132" i="512"/>
  <c r="L123" i="513"/>
  <c r="O123" i="513" s="1"/>
  <c r="N58" i="512"/>
  <c r="N114" i="512"/>
  <c r="AA42" i="512"/>
  <c r="AA46" i="512"/>
  <c r="N57" i="512"/>
  <c r="N61" i="512"/>
  <c r="N65" i="512"/>
  <c r="N90" i="512"/>
  <c r="AA92" i="512"/>
  <c r="N109" i="512"/>
  <c r="N113" i="512"/>
  <c r="N117" i="512"/>
  <c r="N7" i="513"/>
  <c r="O21" i="513"/>
  <c r="N22" i="513"/>
  <c r="M38" i="513"/>
  <c r="N59" i="513"/>
  <c r="AF73" i="513"/>
  <c r="N8" i="512"/>
  <c r="N60" i="513"/>
  <c r="AA8" i="512"/>
  <c r="AA58" i="512"/>
  <c r="AA62" i="512"/>
  <c r="AA73" i="512"/>
  <c r="AA110" i="512"/>
  <c r="AA114" i="512"/>
  <c r="AA118" i="512"/>
  <c r="N126" i="512"/>
  <c r="N130" i="512"/>
  <c r="N134" i="512"/>
  <c r="AA140" i="512"/>
  <c r="P23" i="513"/>
  <c r="N40" i="513"/>
  <c r="AE60" i="513"/>
  <c r="N125" i="513"/>
  <c r="AB110" i="512"/>
  <c r="AB118" i="512"/>
  <c r="AA127" i="512"/>
  <c r="AA131" i="512"/>
  <c r="AA135" i="512"/>
  <c r="AB140" i="512"/>
  <c r="AC124" i="512" s="1"/>
  <c r="AE41" i="513"/>
  <c r="N109" i="513"/>
  <c r="AE126" i="513"/>
  <c r="N39" i="512"/>
  <c r="AA45" i="512"/>
  <c r="M89" i="513"/>
  <c r="P40" i="512"/>
  <c r="P44" i="512"/>
  <c r="AA57" i="512"/>
  <c r="AA61" i="512"/>
  <c r="AA65" i="512"/>
  <c r="AA109" i="512"/>
  <c r="AA113" i="512"/>
  <c r="AA117" i="512"/>
  <c r="AE7" i="513"/>
  <c r="AE59" i="513"/>
  <c r="M72" i="513"/>
  <c r="AA90" i="512"/>
  <c r="P108" i="512"/>
  <c r="P112" i="512"/>
  <c r="P116" i="512"/>
  <c r="AA126" i="512"/>
  <c r="AA130" i="512"/>
  <c r="AA134" i="512"/>
  <c r="AE22" i="513"/>
  <c r="AE40" i="513"/>
  <c r="P58" i="513"/>
  <c r="AE140" i="513"/>
  <c r="Q6" i="509"/>
  <c r="P6" i="509"/>
  <c r="Q39" i="509"/>
  <c r="P39" i="509"/>
  <c r="Q43" i="509"/>
  <c r="P43" i="509"/>
  <c r="P125" i="509"/>
  <c r="Q125" i="509"/>
  <c r="Q92" i="509"/>
  <c r="P92" i="509"/>
  <c r="P74" i="509"/>
  <c r="Q74" i="509"/>
  <c r="P110" i="509"/>
  <c r="Q110" i="509"/>
  <c r="P132" i="509"/>
  <c r="Q132" i="509"/>
  <c r="Q115" i="509"/>
  <c r="P115" i="509"/>
  <c r="P42" i="510"/>
  <c r="Q42" i="510"/>
  <c r="Q61" i="510"/>
  <c r="P61" i="510"/>
  <c r="Q73" i="510"/>
  <c r="P73" i="510"/>
  <c r="Q63" i="509"/>
  <c r="P63" i="509"/>
  <c r="P56" i="510"/>
  <c r="Q56" i="510"/>
  <c r="N38" i="509"/>
  <c r="AB38" i="509"/>
  <c r="AC22" i="509" s="1"/>
  <c r="AA38" i="509"/>
  <c r="Q59" i="509"/>
  <c r="P59" i="509"/>
  <c r="N140" i="509"/>
  <c r="AB140" i="509"/>
  <c r="AC124" i="509" s="1"/>
  <c r="AA140" i="509"/>
  <c r="P128" i="509"/>
  <c r="Q128" i="509"/>
  <c r="Q124" i="510"/>
  <c r="P124" i="510"/>
  <c r="Q111" i="509"/>
  <c r="P111" i="509"/>
  <c r="P5" i="509"/>
  <c r="Q5" i="509"/>
  <c r="Q133" i="509"/>
  <c r="P133" i="509"/>
  <c r="Q73" i="509"/>
  <c r="P73" i="509"/>
  <c r="P118" i="509"/>
  <c r="Q118" i="509"/>
  <c r="Q57" i="510"/>
  <c r="P57" i="510"/>
  <c r="Q5" i="510"/>
  <c r="P5" i="510"/>
  <c r="Q60" i="510"/>
  <c r="P60" i="510"/>
  <c r="Q47" i="509"/>
  <c r="P47" i="509"/>
  <c r="Q114" i="509"/>
  <c r="P114" i="509"/>
  <c r="Q129" i="509"/>
  <c r="P129" i="509"/>
  <c r="AB65" i="509"/>
  <c r="AA6" i="509"/>
  <c r="M21" i="509"/>
  <c r="AB40" i="509"/>
  <c r="AB44" i="509"/>
  <c r="AA59" i="509"/>
  <c r="AA63" i="509"/>
  <c r="M72" i="509"/>
  <c r="AB107" i="509"/>
  <c r="AA111" i="509"/>
  <c r="AA115" i="509"/>
  <c r="N131" i="509"/>
  <c r="M21" i="510"/>
  <c r="AE57" i="510"/>
  <c r="AE61" i="510"/>
  <c r="N65" i="509"/>
  <c r="N22" i="510"/>
  <c r="N59" i="510"/>
  <c r="AF124" i="510"/>
  <c r="N157" i="510"/>
  <c r="AB111" i="509"/>
  <c r="AB39" i="509"/>
  <c r="AB5" i="509"/>
  <c r="AA22" i="509"/>
  <c r="P42" i="509"/>
  <c r="AB43" i="509"/>
  <c r="P46" i="509"/>
  <c r="AB47" i="509"/>
  <c r="N56" i="509"/>
  <c r="AA58" i="509"/>
  <c r="AA62" i="509"/>
  <c r="P91" i="509"/>
  <c r="AB92" i="509"/>
  <c r="AA110" i="509"/>
  <c r="AA114" i="509"/>
  <c r="AA118" i="509"/>
  <c r="N126" i="509"/>
  <c r="N130" i="509"/>
  <c r="N134" i="509"/>
  <c r="P23" i="510"/>
  <c r="N40" i="510"/>
  <c r="AF56" i="510"/>
  <c r="AE60" i="510"/>
  <c r="N143" i="510"/>
  <c r="AB59" i="509"/>
  <c r="N61" i="509"/>
  <c r="N109" i="509"/>
  <c r="M38" i="510"/>
  <c r="F2" i="509"/>
  <c r="AB22" i="509"/>
  <c r="AB73" i="509"/>
  <c r="M89" i="509"/>
  <c r="AB110" i="509"/>
  <c r="AB114" i="509"/>
  <c r="AB118" i="509"/>
  <c r="AA127" i="509"/>
  <c r="AA131" i="509"/>
  <c r="AA135" i="509"/>
  <c r="K72" i="510"/>
  <c r="M106" i="510"/>
  <c r="K123" i="510"/>
  <c r="N8" i="509"/>
  <c r="N57" i="509"/>
  <c r="N113" i="509"/>
  <c r="N117" i="509"/>
  <c r="N7" i="510"/>
  <c r="N7" i="509"/>
  <c r="M55" i="509"/>
  <c r="N64" i="509"/>
  <c r="N6" i="510"/>
  <c r="AE23" i="510"/>
  <c r="N58" i="510"/>
  <c r="M89" i="510"/>
  <c r="M140" i="510"/>
  <c r="AB6" i="509"/>
  <c r="AA39" i="509"/>
  <c r="AB63" i="509"/>
  <c r="H1" i="509"/>
  <c r="N90" i="509"/>
  <c r="AA8" i="509"/>
  <c r="AA57" i="509"/>
  <c r="AA61" i="509"/>
  <c r="N75" i="509"/>
  <c r="N107" i="509"/>
  <c r="AA109" i="509"/>
  <c r="AA113" i="509"/>
  <c r="AA117" i="509"/>
  <c r="AE7" i="510"/>
  <c r="AE59" i="510"/>
  <c r="M72" i="510"/>
  <c r="N91" i="510"/>
  <c r="N107" i="510"/>
  <c r="M123" i="510"/>
  <c r="AE22" i="510"/>
  <c r="AE40" i="510"/>
  <c r="M55" i="510"/>
  <c r="AE143" i="510"/>
  <c r="AA90" i="509"/>
  <c r="AA56" i="509"/>
  <c r="P40" i="509"/>
  <c r="P44" i="509"/>
  <c r="P48" i="509"/>
  <c r="M123" i="509"/>
  <c r="P124" i="509"/>
  <c r="AE6" i="510"/>
  <c r="P25" i="510"/>
  <c r="AE39" i="510"/>
  <c r="AE58" i="510"/>
  <c r="P74" i="510"/>
  <c r="P90" i="510"/>
  <c r="P125" i="510"/>
  <c r="P141" i="510"/>
  <c r="M106" i="509"/>
  <c r="N22" i="509"/>
  <c r="AA75" i="509"/>
  <c r="AE91" i="510"/>
  <c r="AE157" i="510"/>
  <c r="Q59" i="507"/>
  <c r="P59" i="507"/>
  <c r="N55" i="506"/>
  <c r="AB55" i="506"/>
  <c r="AC39" i="506" s="1"/>
  <c r="AA55" i="506"/>
  <c r="Q57" i="506"/>
  <c r="P57" i="506"/>
  <c r="AF89" i="507"/>
  <c r="AG73" i="507" s="1"/>
  <c r="AE89" i="507"/>
  <c r="N89" i="507"/>
  <c r="Q109" i="506"/>
  <c r="P109" i="506"/>
  <c r="F2" i="506"/>
  <c r="I3" i="505"/>
  <c r="Q7" i="506"/>
  <c r="P7" i="506"/>
  <c r="Q64" i="506"/>
  <c r="P64" i="506"/>
  <c r="Q113" i="506"/>
  <c r="P113" i="506"/>
  <c r="N21" i="507"/>
  <c r="AF21" i="507"/>
  <c r="AG5" i="507" s="1"/>
  <c r="AE21" i="507"/>
  <c r="Q39" i="507"/>
  <c r="P39" i="507"/>
  <c r="Q124" i="507"/>
  <c r="P124" i="507"/>
  <c r="Q45" i="506"/>
  <c r="P45" i="506"/>
  <c r="AA72" i="506"/>
  <c r="N72" i="506"/>
  <c r="AB72" i="506"/>
  <c r="AC56" i="506" s="1"/>
  <c r="Q60" i="506"/>
  <c r="P60" i="506"/>
  <c r="Q26" i="507"/>
  <c r="P26" i="507"/>
  <c r="P123" i="507"/>
  <c r="Q123" i="507"/>
  <c r="R107" i="507" s="1"/>
  <c r="N89" i="506"/>
  <c r="AA89" i="506"/>
  <c r="AB89" i="506"/>
  <c r="AC73" i="506" s="1"/>
  <c r="N106" i="507"/>
  <c r="AF106" i="507"/>
  <c r="AG90" i="507" s="1"/>
  <c r="AE106" i="507"/>
  <c r="P125" i="507"/>
  <c r="Q125" i="507"/>
  <c r="N38" i="507"/>
  <c r="AF38" i="507"/>
  <c r="AG22" i="507" s="1"/>
  <c r="AE38" i="507"/>
  <c r="P41" i="506"/>
  <c r="Q41" i="506"/>
  <c r="Q65" i="506"/>
  <c r="P65" i="506"/>
  <c r="Q117" i="506"/>
  <c r="P117" i="506"/>
  <c r="Q8" i="506"/>
  <c r="P8" i="506"/>
  <c r="Q61" i="506"/>
  <c r="P61" i="506"/>
  <c r="Q6" i="507"/>
  <c r="P6" i="507"/>
  <c r="N40" i="506"/>
  <c r="N44" i="506"/>
  <c r="N48" i="506"/>
  <c r="P108" i="506"/>
  <c r="P112" i="506"/>
  <c r="P116" i="506"/>
  <c r="K123" i="506"/>
  <c r="N124" i="506"/>
  <c r="H1" i="507"/>
  <c r="N25" i="507"/>
  <c r="M55" i="507"/>
  <c r="P58" i="507"/>
  <c r="N72" i="507"/>
  <c r="N74" i="507"/>
  <c r="N90" i="507"/>
  <c r="N6" i="506"/>
  <c r="N39" i="506"/>
  <c r="AA41" i="506"/>
  <c r="AA45" i="506"/>
  <c r="N59" i="506"/>
  <c r="N63" i="506"/>
  <c r="P75" i="506"/>
  <c r="M106" i="506"/>
  <c r="P107" i="506"/>
  <c r="N111" i="506"/>
  <c r="N115" i="506"/>
  <c r="P125" i="506"/>
  <c r="P129" i="506"/>
  <c r="P133" i="506"/>
  <c r="P5" i="507"/>
  <c r="AF22" i="507"/>
  <c r="AE26" i="507"/>
  <c r="N57" i="507"/>
  <c r="N61" i="507"/>
  <c r="N73" i="507"/>
  <c r="P91" i="507"/>
  <c r="AE125" i="507"/>
  <c r="N157" i="507"/>
  <c r="AF125" i="507"/>
  <c r="AB45" i="506"/>
  <c r="AE39" i="507"/>
  <c r="AB7" i="506"/>
  <c r="N22" i="506"/>
  <c r="M38" i="506"/>
  <c r="N43" i="506"/>
  <c r="N47" i="506"/>
  <c r="N73" i="506"/>
  <c r="N92" i="506"/>
  <c r="N123" i="506"/>
  <c r="M140" i="506"/>
  <c r="N24" i="507"/>
  <c r="AF39" i="507"/>
  <c r="P5" i="506"/>
  <c r="AA40" i="506"/>
  <c r="AA44" i="506"/>
  <c r="AA48" i="506"/>
  <c r="P74" i="506"/>
  <c r="N110" i="506"/>
  <c r="N114" i="506"/>
  <c r="N118" i="506"/>
  <c r="P128" i="506"/>
  <c r="P132" i="506"/>
  <c r="AE25" i="507"/>
  <c r="P42" i="507"/>
  <c r="P56" i="507"/>
  <c r="AE74" i="507"/>
  <c r="K106" i="507"/>
  <c r="M140" i="507"/>
  <c r="P143" i="507"/>
  <c r="AA6" i="506"/>
  <c r="M21" i="506"/>
  <c r="O38" i="506"/>
  <c r="AA59" i="506"/>
  <c r="AA63" i="506"/>
  <c r="AA111" i="506"/>
  <c r="AA115" i="506"/>
  <c r="AA124" i="506"/>
  <c r="N127" i="506"/>
  <c r="N131" i="506"/>
  <c r="N135" i="506"/>
  <c r="N41" i="507"/>
  <c r="AE57" i="507"/>
  <c r="AE61" i="507"/>
  <c r="AE90" i="507"/>
  <c r="AE123" i="507"/>
  <c r="N142" i="507"/>
  <c r="AA39" i="506"/>
  <c r="P58" i="506"/>
  <c r="P62" i="506"/>
  <c r="AA74" i="506"/>
  <c r="AA128" i="506"/>
  <c r="AA132" i="506"/>
  <c r="AE42" i="507"/>
  <c r="P60" i="507"/>
  <c r="AE73" i="507"/>
  <c r="AF90" i="507"/>
  <c r="AF123" i="507"/>
  <c r="AG107" i="507" s="1"/>
  <c r="AE143" i="507"/>
  <c r="AB41" i="506"/>
  <c r="AF26" i="507"/>
  <c r="AB39" i="506"/>
  <c r="AF73" i="507"/>
  <c r="AE72" i="507"/>
  <c r="AB73" i="506"/>
  <c r="P90" i="506"/>
  <c r="AA127" i="506"/>
  <c r="AA131" i="506"/>
  <c r="AA135" i="506"/>
  <c r="P7" i="507"/>
  <c r="P22" i="507"/>
  <c r="AE41" i="507"/>
  <c r="AE142" i="507"/>
  <c r="AE157" i="507"/>
  <c r="AC140" i="489"/>
  <c r="AC123" i="489"/>
  <c r="AC106" i="489"/>
  <c r="AC89" i="489"/>
  <c r="AC72" i="489"/>
  <c r="AC55" i="489"/>
  <c r="AC38" i="489"/>
  <c r="AC21" i="489"/>
  <c r="AC2" i="489" s="1"/>
  <c r="AC140" i="486"/>
  <c r="AC123" i="486"/>
  <c r="AC106" i="486"/>
  <c r="AC89" i="486"/>
  <c r="AC72" i="486"/>
  <c r="AC55" i="486"/>
  <c r="AC38" i="486"/>
  <c r="AC21" i="486"/>
  <c r="AC2" i="486"/>
  <c r="AC140" i="483"/>
  <c r="AC123" i="483"/>
  <c r="AC106" i="483"/>
  <c r="AC89" i="483"/>
  <c r="AC72" i="483"/>
  <c r="AC55" i="483"/>
  <c r="AC38" i="483"/>
  <c r="AC21" i="483"/>
  <c r="AC2" i="483"/>
  <c r="AC140" i="480"/>
  <c r="AC123" i="480"/>
  <c r="AC106" i="480"/>
  <c r="AC89" i="480"/>
  <c r="AC72" i="480"/>
  <c r="AC55" i="480"/>
  <c r="AC38" i="480"/>
  <c r="AC2" i="480" s="1"/>
  <c r="AC21" i="480"/>
  <c r="AC123" i="477"/>
  <c r="AC106" i="477"/>
  <c r="AC89" i="477"/>
  <c r="AC72" i="477"/>
  <c r="AC55" i="477"/>
  <c r="AC38" i="477"/>
  <c r="AC21" i="477"/>
  <c r="AC2" i="477"/>
  <c r="AC123" i="474"/>
  <c r="AC106" i="474"/>
  <c r="AC89" i="474"/>
  <c r="AC72" i="474"/>
  <c r="AC55" i="474"/>
  <c r="AC2" i="474" s="1"/>
  <c r="AC38" i="474"/>
  <c r="AC21" i="474"/>
  <c r="N106" i="525" l="1"/>
  <c r="AF106" i="525"/>
  <c r="AG90" i="525" s="1"/>
  <c r="AE106" i="525"/>
  <c r="Q130" i="524"/>
  <c r="P130" i="524"/>
  <c r="N38" i="525"/>
  <c r="AF38" i="525"/>
  <c r="AG22" i="525" s="1"/>
  <c r="AE38" i="525"/>
  <c r="Q126" i="525"/>
  <c r="P126" i="525"/>
  <c r="AB72" i="524"/>
  <c r="AC56" i="524" s="1"/>
  <c r="AA72" i="524"/>
  <c r="N72" i="524"/>
  <c r="Q62" i="524"/>
  <c r="P62" i="524"/>
  <c r="Q126" i="524"/>
  <c r="P126" i="524"/>
  <c r="Q22" i="525"/>
  <c r="P22" i="525"/>
  <c r="Q58" i="524"/>
  <c r="P58" i="524"/>
  <c r="Q134" i="524"/>
  <c r="P134" i="524"/>
  <c r="Q41" i="525"/>
  <c r="P41" i="525"/>
  <c r="Q8" i="524"/>
  <c r="P8" i="524"/>
  <c r="Q89" i="524"/>
  <c r="R73" i="524" s="1"/>
  <c r="P89" i="524"/>
  <c r="N72" i="525"/>
  <c r="AF72" i="525"/>
  <c r="AG56" i="525" s="1"/>
  <c r="AE72" i="525"/>
  <c r="Q7" i="525"/>
  <c r="P7" i="525"/>
  <c r="Q117" i="524"/>
  <c r="P117" i="524"/>
  <c r="Q57" i="524"/>
  <c r="P57" i="524"/>
  <c r="N89" i="525"/>
  <c r="AF89" i="525"/>
  <c r="AG73" i="525" s="1"/>
  <c r="AE89" i="525"/>
  <c r="Q113" i="524"/>
  <c r="P113" i="524"/>
  <c r="N21" i="525"/>
  <c r="AF21" i="525"/>
  <c r="AG5" i="525" s="1"/>
  <c r="AE21" i="525"/>
  <c r="Q140" i="525"/>
  <c r="R124" i="525" s="1"/>
  <c r="P140" i="525"/>
  <c r="P55" i="525"/>
  <c r="Q55" i="525"/>
  <c r="R39" i="525" s="1"/>
  <c r="Q109" i="525"/>
  <c r="P109" i="525"/>
  <c r="Q125" i="525"/>
  <c r="P125" i="525"/>
  <c r="Q109" i="524"/>
  <c r="P109" i="524"/>
  <c r="Q135" i="524"/>
  <c r="P135" i="524"/>
  <c r="AB123" i="524"/>
  <c r="AC107" i="524" s="1"/>
  <c r="AA123" i="524"/>
  <c r="N123" i="524"/>
  <c r="P38" i="524"/>
  <c r="Q38" i="524"/>
  <c r="R22" i="524" s="1"/>
  <c r="Q110" i="524"/>
  <c r="P110" i="524"/>
  <c r="Q90" i="524"/>
  <c r="P90" i="524"/>
  <c r="Q131" i="524"/>
  <c r="P131" i="524"/>
  <c r="Q60" i="525"/>
  <c r="P60" i="525"/>
  <c r="P55" i="524"/>
  <c r="Q55" i="524"/>
  <c r="R39" i="524" s="1"/>
  <c r="Q106" i="524"/>
  <c r="R90" i="524" s="1"/>
  <c r="P106" i="524"/>
  <c r="Q114" i="524"/>
  <c r="P114" i="524"/>
  <c r="Q40" i="525"/>
  <c r="P40" i="525"/>
  <c r="Q56" i="524"/>
  <c r="P56" i="524"/>
  <c r="Q65" i="524"/>
  <c r="P65" i="524"/>
  <c r="Q127" i="524"/>
  <c r="P127" i="524"/>
  <c r="Q140" i="524"/>
  <c r="R124" i="524" s="1"/>
  <c r="P140" i="524"/>
  <c r="Q61" i="524"/>
  <c r="P61" i="524"/>
  <c r="Q118" i="524"/>
  <c r="P118" i="524"/>
  <c r="AB21" i="524"/>
  <c r="AC5" i="524" s="1"/>
  <c r="AA21" i="524"/>
  <c r="N21" i="524"/>
  <c r="Q57" i="521"/>
  <c r="P57" i="521"/>
  <c r="AA72" i="521"/>
  <c r="AB72" i="521"/>
  <c r="AC56" i="521" s="1"/>
  <c r="N72" i="521"/>
  <c r="Q60" i="522"/>
  <c r="P60" i="522"/>
  <c r="Q24" i="522"/>
  <c r="P24" i="522"/>
  <c r="Q115" i="521"/>
  <c r="P115" i="521"/>
  <c r="AB140" i="521"/>
  <c r="AC124" i="521" s="1"/>
  <c r="AA140" i="521"/>
  <c r="N140" i="521"/>
  <c r="Q111" i="521"/>
  <c r="P111" i="521"/>
  <c r="Q106" i="521"/>
  <c r="R90" i="521" s="1"/>
  <c r="P106" i="521"/>
  <c r="Q134" i="521"/>
  <c r="P134" i="521"/>
  <c r="Q7" i="521"/>
  <c r="P7" i="521"/>
  <c r="Q62" i="521"/>
  <c r="P62" i="521"/>
  <c r="Q92" i="521"/>
  <c r="P92" i="521"/>
  <c r="Q130" i="521"/>
  <c r="P130" i="521"/>
  <c r="N38" i="522"/>
  <c r="AF38" i="522"/>
  <c r="AG22" i="522" s="1"/>
  <c r="AE38" i="522"/>
  <c r="Q42" i="521"/>
  <c r="P42" i="521"/>
  <c r="Q58" i="521"/>
  <c r="P58" i="521"/>
  <c r="Q46" i="521"/>
  <c r="P46" i="521"/>
  <c r="Q63" i="521"/>
  <c r="P63" i="521"/>
  <c r="H1" i="522"/>
  <c r="Q72" i="522"/>
  <c r="R56" i="522" s="1"/>
  <c r="P72" i="522"/>
  <c r="Q126" i="521"/>
  <c r="P126" i="521"/>
  <c r="N123" i="522"/>
  <c r="AF123" i="522"/>
  <c r="AG107" i="522" s="1"/>
  <c r="AE123" i="522"/>
  <c r="AB123" i="521"/>
  <c r="AC107" i="521" s="1"/>
  <c r="AA123" i="521"/>
  <c r="N123" i="521"/>
  <c r="Q59" i="521"/>
  <c r="P59" i="521"/>
  <c r="Q22" i="522"/>
  <c r="P22" i="522"/>
  <c r="N21" i="522"/>
  <c r="AF21" i="522"/>
  <c r="AG5" i="522" s="1"/>
  <c r="AE21" i="522"/>
  <c r="Q8" i="521"/>
  <c r="P8" i="521"/>
  <c r="AB21" i="521"/>
  <c r="AC5" i="521" s="1"/>
  <c r="AA21" i="521"/>
  <c r="N21" i="521"/>
  <c r="Q126" i="522"/>
  <c r="P126" i="522"/>
  <c r="Q38" i="521"/>
  <c r="R22" i="521" s="1"/>
  <c r="P38" i="521"/>
  <c r="Q55" i="522"/>
  <c r="R39" i="522" s="1"/>
  <c r="P55" i="522"/>
  <c r="P89" i="521"/>
  <c r="Q89" i="521"/>
  <c r="R73" i="521" s="1"/>
  <c r="N55" i="521"/>
  <c r="AB55" i="521"/>
  <c r="AC39" i="521" s="1"/>
  <c r="AA55" i="521"/>
  <c r="Q7" i="522"/>
  <c r="P7" i="522"/>
  <c r="Q118" i="521"/>
  <c r="P118" i="521"/>
  <c r="Q65" i="521"/>
  <c r="P65" i="521"/>
  <c r="Q114" i="521"/>
  <c r="P114" i="521"/>
  <c r="Q140" i="522"/>
  <c r="R124" i="522" s="1"/>
  <c r="P140" i="522"/>
  <c r="Q109" i="522"/>
  <c r="P109" i="522"/>
  <c r="Q61" i="521"/>
  <c r="P61" i="521"/>
  <c r="Q45" i="521"/>
  <c r="P45" i="521"/>
  <c r="Q110" i="521"/>
  <c r="P110" i="521"/>
  <c r="Q61" i="519"/>
  <c r="P61" i="519"/>
  <c r="Q72" i="518"/>
  <c r="R56" i="518" s="1"/>
  <c r="P72" i="518"/>
  <c r="Q66" i="518"/>
  <c r="P66" i="518"/>
  <c r="Q62" i="518"/>
  <c r="P62" i="518"/>
  <c r="N123" i="519"/>
  <c r="AF123" i="519"/>
  <c r="AG107" i="519" s="1"/>
  <c r="AE123" i="519"/>
  <c r="Q106" i="518"/>
  <c r="R90" i="518" s="1"/>
  <c r="P106" i="518"/>
  <c r="Q58" i="518"/>
  <c r="P58" i="518"/>
  <c r="Q56" i="519"/>
  <c r="P56" i="519"/>
  <c r="Q89" i="519"/>
  <c r="R73" i="519" s="1"/>
  <c r="P89" i="519"/>
  <c r="Q42" i="519"/>
  <c r="P42" i="519"/>
  <c r="Q74" i="518"/>
  <c r="P74" i="518"/>
  <c r="Q8" i="518"/>
  <c r="P8" i="518"/>
  <c r="AB21" i="518"/>
  <c r="AC5" i="518" s="1"/>
  <c r="AA21" i="518"/>
  <c r="N21" i="518"/>
  <c r="AB55" i="518"/>
  <c r="AC39" i="518" s="1"/>
  <c r="AA55" i="518"/>
  <c r="N55" i="518"/>
  <c r="Q41" i="519"/>
  <c r="P41" i="519"/>
  <c r="Q43" i="518"/>
  <c r="P43" i="518"/>
  <c r="AF55" i="519"/>
  <c r="AG39" i="519" s="1"/>
  <c r="AE55" i="519"/>
  <c r="N55" i="519"/>
  <c r="Q38" i="519"/>
  <c r="R22" i="519" s="1"/>
  <c r="P38" i="519"/>
  <c r="Q91" i="518"/>
  <c r="P91" i="518"/>
  <c r="AB38" i="518"/>
  <c r="AC22" i="518" s="1"/>
  <c r="AA38" i="518"/>
  <c r="N38" i="518"/>
  <c r="Q132" i="518"/>
  <c r="P132" i="518"/>
  <c r="Q72" i="519"/>
  <c r="R56" i="519" s="1"/>
  <c r="P72" i="519"/>
  <c r="Q125" i="519"/>
  <c r="P125" i="519"/>
  <c r="Q135" i="518"/>
  <c r="P135" i="518"/>
  <c r="Q22" i="518"/>
  <c r="P22" i="518"/>
  <c r="Q128" i="518"/>
  <c r="P128" i="518"/>
  <c r="Q57" i="519"/>
  <c r="P57" i="519"/>
  <c r="Q22" i="519"/>
  <c r="P22" i="519"/>
  <c r="Q131" i="518"/>
  <c r="P131" i="518"/>
  <c r="Q21" i="519"/>
  <c r="R5" i="519" s="1"/>
  <c r="P21" i="519"/>
  <c r="D2" i="519"/>
  <c r="Q7" i="519"/>
  <c r="P7" i="519"/>
  <c r="Q127" i="518"/>
  <c r="P127" i="518"/>
  <c r="AB140" i="518"/>
  <c r="AC124" i="518" s="1"/>
  <c r="AA140" i="518"/>
  <c r="N140" i="518"/>
  <c r="Q140" i="519"/>
  <c r="R124" i="519" s="1"/>
  <c r="P140" i="519"/>
  <c r="AB123" i="518"/>
  <c r="AC107" i="518" s="1"/>
  <c r="AA123" i="518"/>
  <c r="N123" i="518"/>
  <c r="Q5" i="518"/>
  <c r="P5" i="518"/>
  <c r="Q117" i="518"/>
  <c r="P117" i="518"/>
  <c r="Q42" i="518"/>
  <c r="P42" i="518"/>
  <c r="Q73" i="519"/>
  <c r="P73" i="519"/>
  <c r="Q124" i="515"/>
  <c r="P124" i="515"/>
  <c r="N21" i="516"/>
  <c r="AF21" i="516"/>
  <c r="AG5" i="516" s="1"/>
  <c r="AE21" i="516"/>
  <c r="Q125" i="516"/>
  <c r="P125" i="516"/>
  <c r="AB21" i="515"/>
  <c r="AC5" i="515" s="1"/>
  <c r="AA21" i="515"/>
  <c r="N21" i="515"/>
  <c r="P106" i="515"/>
  <c r="Q42" i="516"/>
  <c r="P42" i="516"/>
  <c r="P140" i="515"/>
  <c r="Q108" i="516"/>
  <c r="P108" i="516"/>
  <c r="Q89" i="515"/>
  <c r="R73" i="515" s="1"/>
  <c r="P89" i="515"/>
  <c r="Q140" i="516"/>
  <c r="R124" i="516" s="1"/>
  <c r="P140" i="516"/>
  <c r="Q90" i="516"/>
  <c r="P90" i="516"/>
  <c r="P55" i="515"/>
  <c r="Q60" i="516"/>
  <c r="P60" i="516"/>
  <c r="Q133" i="515"/>
  <c r="P133" i="515"/>
  <c r="Q6" i="516"/>
  <c r="P6" i="516"/>
  <c r="Q38" i="515"/>
  <c r="R22" i="515" s="1"/>
  <c r="P38" i="515"/>
  <c r="Q58" i="516"/>
  <c r="P58" i="516"/>
  <c r="N38" i="516"/>
  <c r="AF38" i="516"/>
  <c r="AG22" i="516" s="1"/>
  <c r="AE38" i="516"/>
  <c r="N123" i="516"/>
  <c r="AF123" i="516"/>
  <c r="AG107" i="516" s="1"/>
  <c r="AE123" i="516"/>
  <c r="AE55" i="516"/>
  <c r="N55" i="516"/>
  <c r="AF55" i="516"/>
  <c r="AG39" i="516" s="1"/>
  <c r="Q109" i="516"/>
  <c r="P109" i="516"/>
  <c r="N72" i="516"/>
  <c r="AF72" i="516"/>
  <c r="AG56" i="516" s="1"/>
  <c r="AE72" i="516"/>
  <c r="P72" i="515"/>
  <c r="N106" i="516"/>
  <c r="AF106" i="516"/>
  <c r="AG90" i="516" s="1"/>
  <c r="AE106" i="516"/>
  <c r="Q24" i="516"/>
  <c r="P24" i="516"/>
  <c r="Q123" i="515"/>
  <c r="R107" i="515" s="1"/>
  <c r="P123" i="515"/>
  <c r="Q114" i="512"/>
  <c r="P114" i="512"/>
  <c r="P128" i="512"/>
  <c r="Q128" i="512"/>
  <c r="Q7" i="513"/>
  <c r="P7" i="513"/>
  <c r="N89" i="513"/>
  <c r="AF89" i="513"/>
  <c r="AG73" i="513" s="1"/>
  <c r="AE89" i="513"/>
  <c r="Q125" i="513"/>
  <c r="P125" i="513"/>
  <c r="Q113" i="512"/>
  <c r="P113" i="512"/>
  <c r="AB72" i="512"/>
  <c r="AC56" i="512" s="1"/>
  <c r="AA72" i="512"/>
  <c r="N72" i="512"/>
  <c r="AB123" i="512"/>
  <c r="AC107" i="512" s="1"/>
  <c r="AA123" i="512"/>
  <c r="N123" i="512"/>
  <c r="P55" i="513"/>
  <c r="Q55" i="513"/>
  <c r="R39" i="513" s="1"/>
  <c r="N72" i="513"/>
  <c r="AF72" i="513"/>
  <c r="AG56" i="513" s="1"/>
  <c r="AE72" i="513"/>
  <c r="Q109" i="512"/>
  <c r="P109" i="512"/>
  <c r="Q41" i="513"/>
  <c r="P41" i="513"/>
  <c r="Q39" i="512"/>
  <c r="P39" i="512"/>
  <c r="Q40" i="513"/>
  <c r="P40" i="513"/>
  <c r="AB21" i="512"/>
  <c r="AC5" i="512" s="1"/>
  <c r="AA21" i="512"/>
  <c r="N21" i="512"/>
  <c r="Q60" i="513"/>
  <c r="P60" i="513"/>
  <c r="Q90" i="512"/>
  <c r="P90" i="512"/>
  <c r="Q45" i="512"/>
  <c r="P45" i="512"/>
  <c r="Q58" i="512"/>
  <c r="P58" i="512"/>
  <c r="P74" i="512"/>
  <c r="Q74" i="512"/>
  <c r="Q109" i="513"/>
  <c r="P109" i="513"/>
  <c r="Q8" i="512"/>
  <c r="P8" i="512"/>
  <c r="Q65" i="512"/>
  <c r="P65" i="512"/>
  <c r="N21" i="513"/>
  <c r="AF21" i="513"/>
  <c r="AG5" i="513" s="1"/>
  <c r="AE21" i="513"/>
  <c r="Q62" i="512"/>
  <c r="P62" i="512"/>
  <c r="Q106" i="513"/>
  <c r="R90" i="513" s="1"/>
  <c r="P106" i="513"/>
  <c r="Q134" i="512"/>
  <c r="P134" i="512"/>
  <c r="Q61" i="512"/>
  <c r="P61" i="512"/>
  <c r="P106" i="512"/>
  <c r="Q106" i="512"/>
  <c r="R90" i="512" s="1"/>
  <c r="P55" i="512"/>
  <c r="Q55" i="512"/>
  <c r="R39" i="512" s="1"/>
  <c r="Q130" i="512"/>
  <c r="P130" i="512"/>
  <c r="Q59" i="513"/>
  <c r="P59" i="513"/>
  <c r="Q57" i="512"/>
  <c r="P57" i="512"/>
  <c r="Q126" i="513"/>
  <c r="P126" i="513"/>
  <c r="Q135" i="512"/>
  <c r="P135" i="512"/>
  <c r="Q140" i="513"/>
  <c r="R124" i="513" s="1"/>
  <c r="P140" i="513"/>
  <c r="Q89" i="512"/>
  <c r="R73" i="512" s="1"/>
  <c r="P89" i="512"/>
  <c r="Q126" i="512"/>
  <c r="P126" i="512"/>
  <c r="N38" i="513"/>
  <c r="AE38" i="513"/>
  <c r="AF38" i="513"/>
  <c r="AG22" i="513" s="1"/>
  <c r="Q131" i="512"/>
  <c r="P131" i="512"/>
  <c r="H1" i="513"/>
  <c r="Q117" i="512"/>
  <c r="P117" i="512"/>
  <c r="Q22" i="513"/>
  <c r="P22" i="513"/>
  <c r="Q127" i="512"/>
  <c r="P127" i="512"/>
  <c r="P132" i="512"/>
  <c r="Q132" i="512"/>
  <c r="N123" i="513"/>
  <c r="Q6" i="510"/>
  <c r="P6" i="510"/>
  <c r="Q61" i="509"/>
  <c r="P61" i="509"/>
  <c r="N123" i="510"/>
  <c r="AF123" i="510"/>
  <c r="AG107" i="510" s="1"/>
  <c r="AE123" i="510"/>
  <c r="P64" i="509"/>
  <c r="Q64" i="509"/>
  <c r="Q107" i="510"/>
  <c r="P107" i="510"/>
  <c r="AB55" i="509"/>
  <c r="AC39" i="509" s="1"/>
  <c r="AA55" i="509"/>
  <c r="N55" i="509"/>
  <c r="Q143" i="510"/>
  <c r="P143" i="510"/>
  <c r="Q157" i="510"/>
  <c r="R141" i="510" s="1"/>
  <c r="P157" i="510"/>
  <c r="AB72" i="509"/>
  <c r="AC56" i="509" s="1"/>
  <c r="AA72" i="509"/>
  <c r="N72" i="509"/>
  <c r="Q140" i="509"/>
  <c r="R124" i="509" s="1"/>
  <c r="P140" i="509"/>
  <c r="N123" i="509"/>
  <c r="AA123" i="509"/>
  <c r="AB123" i="509"/>
  <c r="AC107" i="509" s="1"/>
  <c r="Q91" i="510"/>
  <c r="P91" i="510"/>
  <c r="Q90" i="509"/>
  <c r="P90" i="509"/>
  <c r="Q7" i="509"/>
  <c r="P7" i="509"/>
  <c r="Q22" i="509"/>
  <c r="P22" i="509"/>
  <c r="N72" i="510"/>
  <c r="AF72" i="510"/>
  <c r="AG56" i="510" s="1"/>
  <c r="AE72" i="510"/>
  <c r="Q7" i="510"/>
  <c r="P7" i="510"/>
  <c r="Q59" i="510"/>
  <c r="P59" i="510"/>
  <c r="N106" i="509"/>
  <c r="AB106" i="509"/>
  <c r="AC90" i="509" s="1"/>
  <c r="AA106" i="509"/>
  <c r="Q117" i="509"/>
  <c r="P117" i="509"/>
  <c r="Q40" i="510"/>
  <c r="P40" i="510"/>
  <c r="Q56" i="509"/>
  <c r="P56" i="509"/>
  <c r="Q22" i="510"/>
  <c r="P22" i="510"/>
  <c r="Q113" i="509"/>
  <c r="P113" i="509"/>
  <c r="AB89" i="509"/>
  <c r="AC73" i="509" s="1"/>
  <c r="AA89" i="509"/>
  <c r="N89" i="509"/>
  <c r="Q65" i="509"/>
  <c r="P65" i="509"/>
  <c r="Q57" i="509"/>
  <c r="P57" i="509"/>
  <c r="Q134" i="509"/>
  <c r="P134" i="509"/>
  <c r="AB21" i="509"/>
  <c r="AC5" i="509" s="1"/>
  <c r="AA21" i="509"/>
  <c r="N21" i="509"/>
  <c r="Q38" i="509"/>
  <c r="R22" i="509" s="1"/>
  <c r="P38" i="509"/>
  <c r="N140" i="510"/>
  <c r="AF140" i="510"/>
  <c r="AG124" i="510" s="1"/>
  <c r="AE140" i="510"/>
  <c r="Q8" i="509"/>
  <c r="P8" i="509"/>
  <c r="Q130" i="509"/>
  <c r="P130" i="509"/>
  <c r="N89" i="510"/>
  <c r="AF89" i="510"/>
  <c r="AG73" i="510" s="1"/>
  <c r="AE89" i="510"/>
  <c r="Q126" i="509"/>
  <c r="P126" i="509"/>
  <c r="AF21" i="510"/>
  <c r="AG5" i="510" s="1"/>
  <c r="AE21" i="510"/>
  <c r="N21" i="510"/>
  <c r="N55" i="510"/>
  <c r="AF55" i="510"/>
  <c r="AG39" i="510" s="1"/>
  <c r="AE55" i="510"/>
  <c r="Q107" i="509"/>
  <c r="P107" i="509"/>
  <c r="Q58" i="510"/>
  <c r="P58" i="510"/>
  <c r="N106" i="510"/>
  <c r="AF106" i="510"/>
  <c r="AG90" i="510" s="1"/>
  <c r="AE106" i="510"/>
  <c r="AE38" i="510"/>
  <c r="N38" i="510"/>
  <c r="AF38" i="510"/>
  <c r="AG22" i="510" s="1"/>
  <c r="Q131" i="509"/>
  <c r="P131" i="509"/>
  <c r="Q75" i="509"/>
  <c r="P75" i="509"/>
  <c r="Q109" i="509"/>
  <c r="P109" i="509"/>
  <c r="Q110" i="506"/>
  <c r="P110" i="506"/>
  <c r="Q47" i="506"/>
  <c r="P47" i="506"/>
  <c r="Q61" i="507"/>
  <c r="P61" i="507"/>
  <c r="P25" i="507"/>
  <c r="Q25" i="507"/>
  <c r="P38" i="507"/>
  <c r="Q38" i="507"/>
  <c r="R22" i="507" s="1"/>
  <c r="AA21" i="506"/>
  <c r="N21" i="506"/>
  <c r="AB21" i="506"/>
  <c r="AC5" i="506" s="1"/>
  <c r="Q41" i="507"/>
  <c r="P41" i="507"/>
  <c r="Q43" i="506"/>
  <c r="P43" i="506"/>
  <c r="Q57" i="507"/>
  <c r="P57" i="507"/>
  <c r="Q63" i="506"/>
  <c r="P63" i="506"/>
  <c r="Q89" i="507"/>
  <c r="R73" i="507" s="1"/>
  <c r="P89" i="507"/>
  <c r="Q73" i="506"/>
  <c r="P73" i="506"/>
  <c r="Q135" i="506"/>
  <c r="P135" i="506"/>
  <c r="N140" i="507"/>
  <c r="AF140" i="507"/>
  <c r="AG124" i="507" s="1"/>
  <c r="AE140" i="507"/>
  <c r="AA38" i="506"/>
  <c r="AB38" i="506"/>
  <c r="AC22" i="506" s="1"/>
  <c r="N38" i="506"/>
  <c r="Q59" i="506"/>
  <c r="P59" i="506"/>
  <c r="P124" i="506"/>
  <c r="Q124" i="506"/>
  <c r="P21" i="507"/>
  <c r="Q21" i="507"/>
  <c r="R5" i="507" s="1"/>
  <c r="AB106" i="506"/>
  <c r="AC90" i="506" s="1"/>
  <c r="AA106" i="506"/>
  <c r="N106" i="506"/>
  <c r="Q131" i="506"/>
  <c r="P131" i="506"/>
  <c r="Q22" i="506"/>
  <c r="P22" i="506"/>
  <c r="Q127" i="506"/>
  <c r="P127" i="506"/>
  <c r="P72" i="506"/>
  <c r="Q72" i="506"/>
  <c r="R56" i="506" s="1"/>
  <c r="Q39" i="506"/>
  <c r="P39" i="506"/>
  <c r="Q106" i="507"/>
  <c r="R90" i="507" s="1"/>
  <c r="P106" i="507"/>
  <c r="Q6" i="506"/>
  <c r="P6" i="506"/>
  <c r="Q73" i="507"/>
  <c r="P73" i="507"/>
  <c r="Q24" i="507"/>
  <c r="P24" i="507"/>
  <c r="Q90" i="507"/>
  <c r="P90" i="507"/>
  <c r="P48" i="506"/>
  <c r="Q48" i="506"/>
  <c r="AF55" i="507"/>
  <c r="AG39" i="507" s="1"/>
  <c r="AE55" i="507"/>
  <c r="N55" i="507"/>
  <c r="Q142" i="507"/>
  <c r="P142" i="507"/>
  <c r="AB140" i="506"/>
  <c r="AC124" i="506" s="1"/>
  <c r="AA140" i="506"/>
  <c r="N140" i="506"/>
  <c r="Q157" i="507"/>
  <c r="R141" i="507" s="1"/>
  <c r="P157" i="507"/>
  <c r="Q115" i="506"/>
  <c r="P115" i="506"/>
  <c r="Q74" i="507"/>
  <c r="P74" i="507"/>
  <c r="P44" i="506"/>
  <c r="Q44" i="506"/>
  <c r="Q89" i="506"/>
  <c r="R73" i="506" s="1"/>
  <c r="P89" i="506"/>
  <c r="Q55" i="506"/>
  <c r="R39" i="506" s="1"/>
  <c r="P55" i="506"/>
  <c r="Q114" i="506"/>
  <c r="P114" i="506"/>
  <c r="Q123" i="506"/>
  <c r="R107" i="506" s="1"/>
  <c r="P123" i="506"/>
  <c r="Q111" i="506"/>
  <c r="P111" i="506"/>
  <c r="Q72" i="507"/>
  <c r="R56" i="507" s="1"/>
  <c r="P72" i="507"/>
  <c r="Q40" i="506"/>
  <c r="P40" i="506"/>
  <c r="Q118" i="506"/>
  <c r="P118" i="506"/>
  <c r="Q92" i="506"/>
  <c r="P92" i="506"/>
  <c r="AD140" i="504"/>
  <c r="Z140" i="504"/>
  <c r="Y140" i="504"/>
  <c r="T140" i="504"/>
  <c r="S140" i="504"/>
  <c r="O140" i="504"/>
  <c r="L140" i="504"/>
  <c r="J140" i="504"/>
  <c r="K140" i="504" s="1"/>
  <c r="I140" i="504"/>
  <c r="AE126" i="504"/>
  <c r="O126" i="504"/>
  <c r="N126" i="504"/>
  <c r="Q126" i="504" s="1"/>
  <c r="M126" i="504"/>
  <c r="AF126" i="504" s="1"/>
  <c r="K126" i="504"/>
  <c r="G126" i="504"/>
  <c r="O125" i="504"/>
  <c r="M125" i="504"/>
  <c r="AF125" i="504" s="1"/>
  <c r="K125" i="504"/>
  <c r="G125" i="504"/>
  <c r="O124" i="504"/>
  <c r="N124" i="504"/>
  <c r="Q124" i="504" s="1"/>
  <c r="M124" i="504"/>
  <c r="M140" i="504" s="1"/>
  <c r="K124" i="504"/>
  <c r="G124" i="504"/>
  <c r="AD123" i="504"/>
  <c r="Z123" i="504"/>
  <c r="Y123" i="504"/>
  <c r="T123" i="504"/>
  <c r="S123" i="504"/>
  <c r="M123" i="504"/>
  <c r="N123" i="504" s="1"/>
  <c r="L123" i="504"/>
  <c r="O123" i="504" s="1"/>
  <c r="K123" i="504"/>
  <c r="J123" i="504"/>
  <c r="I123" i="504"/>
  <c r="O107" i="504"/>
  <c r="N107" i="504"/>
  <c r="Q107" i="504" s="1"/>
  <c r="M107" i="504"/>
  <c r="AF107" i="504" s="1"/>
  <c r="K107" i="504"/>
  <c r="G107" i="504"/>
  <c r="AD106" i="504"/>
  <c r="Z106" i="504"/>
  <c r="Y106" i="504"/>
  <c r="T106" i="504"/>
  <c r="S106" i="504"/>
  <c r="L106" i="504"/>
  <c r="J106" i="504"/>
  <c r="I106" i="504"/>
  <c r="O106" i="504" s="1"/>
  <c r="AF92" i="504"/>
  <c r="AE92" i="504"/>
  <c r="Q92" i="504"/>
  <c r="P92" i="504"/>
  <c r="O92" i="504"/>
  <c r="N92" i="504"/>
  <c r="M92" i="504"/>
  <c r="K92" i="504"/>
  <c r="G92" i="504"/>
  <c r="O91" i="504"/>
  <c r="M91" i="504"/>
  <c r="N91" i="504" s="1"/>
  <c r="K91" i="504"/>
  <c r="G91" i="504"/>
  <c r="O90" i="504"/>
  <c r="M90" i="504"/>
  <c r="M106" i="504" s="1"/>
  <c r="K90" i="504"/>
  <c r="G90" i="504"/>
  <c r="AD89" i="504"/>
  <c r="Z89" i="504"/>
  <c r="Y89" i="504"/>
  <c r="T89" i="504"/>
  <c r="S89" i="504"/>
  <c r="O89" i="504"/>
  <c r="L89" i="504"/>
  <c r="J89" i="504"/>
  <c r="K89" i="504" s="1"/>
  <c r="I89" i="504"/>
  <c r="AE75" i="504"/>
  <c r="O75" i="504"/>
  <c r="N75" i="504"/>
  <c r="Q75" i="504" s="1"/>
  <c r="M75" i="504"/>
  <c r="AF75" i="504" s="1"/>
  <c r="K75" i="504"/>
  <c r="G75" i="504"/>
  <c r="O74" i="504"/>
  <c r="M74" i="504"/>
  <c r="AF74" i="504" s="1"/>
  <c r="K74" i="504"/>
  <c r="G74" i="504"/>
  <c r="AF73" i="504"/>
  <c r="O73" i="504"/>
  <c r="N73" i="504"/>
  <c r="Q73" i="504" s="1"/>
  <c r="M73" i="504"/>
  <c r="M89" i="504" s="1"/>
  <c r="K73" i="504"/>
  <c r="G73" i="504"/>
  <c r="AD72" i="504"/>
  <c r="Z72" i="504"/>
  <c r="Y72" i="504"/>
  <c r="T72" i="504"/>
  <c r="S72" i="504"/>
  <c r="M72" i="504"/>
  <c r="N72" i="504" s="1"/>
  <c r="L72" i="504"/>
  <c r="O72" i="504" s="1"/>
  <c r="K72" i="504"/>
  <c r="J72" i="504"/>
  <c r="I72" i="504"/>
  <c r="O61" i="504"/>
  <c r="M61" i="504"/>
  <c r="AF61" i="504" s="1"/>
  <c r="K61" i="504"/>
  <c r="G61" i="504"/>
  <c r="O60" i="504"/>
  <c r="M60" i="504"/>
  <c r="AF60" i="504" s="1"/>
  <c r="K60" i="504"/>
  <c r="G60" i="504"/>
  <c r="AF59" i="504"/>
  <c r="AE59" i="504"/>
  <c r="O59" i="504"/>
  <c r="N59" i="504"/>
  <c r="P59" i="504" s="1"/>
  <c r="M59" i="504"/>
  <c r="K59" i="504"/>
  <c r="Q59" i="504" s="1"/>
  <c r="G59" i="504"/>
  <c r="AF58" i="504"/>
  <c r="P58" i="504"/>
  <c r="O58" i="504"/>
  <c r="N58" i="504"/>
  <c r="Q58" i="504" s="1"/>
  <c r="M58" i="504"/>
  <c r="AE58" i="504" s="1"/>
  <c r="K58" i="504"/>
  <c r="G58" i="504"/>
  <c r="O57" i="504"/>
  <c r="M57" i="504"/>
  <c r="AF57" i="504" s="1"/>
  <c r="K57" i="504"/>
  <c r="G57" i="504"/>
  <c r="O56" i="504"/>
  <c r="M56" i="504"/>
  <c r="AF56" i="504" s="1"/>
  <c r="K56" i="504"/>
  <c r="G56" i="504"/>
  <c r="AD55" i="504"/>
  <c r="Z55" i="504"/>
  <c r="Y55" i="504"/>
  <c r="T55" i="504"/>
  <c r="S55" i="504"/>
  <c r="O55" i="504"/>
  <c r="L55" i="504"/>
  <c r="J55" i="504"/>
  <c r="K55" i="504" s="1"/>
  <c r="I55" i="504"/>
  <c r="O42" i="504"/>
  <c r="M42" i="504"/>
  <c r="N42" i="504" s="1"/>
  <c r="K42" i="504"/>
  <c r="G42" i="504"/>
  <c r="AE41" i="504"/>
  <c r="O41" i="504"/>
  <c r="N41" i="504"/>
  <c r="Q41" i="504" s="1"/>
  <c r="M41" i="504"/>
  <c r="AF41" i="504" s="1"/>
  <c r="K41" i="504"/>
  <c r="G41" i="504"/>
  <c r="AF40" i="504"/>
  <c r="AE40" i="504"/>
  <c r="O40" i="504"/>
  <c r="M40" i="504"/>
  <c r="N40" i="504" s="1"/>
  <c r="K40" i="504"/>
  <c r="G40" i="504"/>
  <c r="AE39" i="504"/>
  <c r="Q39" i="504"/>
  <c r="P39" i="504"/>
  <c r="O39" i="504"/>
  <c r="N39" i="504"/>
  <c r="M39" i="504"/>
  <c r="AF39" i="504" s="1"/>
  <c r="K39" i="504"/>
  <c r="G39" i="504"/>
  <c r="AD38" i="504"/>
  <c r="Q6" i="502"/>
  <c r="Z38" i="504"/>
  <c r="Z2" i="504" s="1"/>
  <c r="P6" i="502" s="1"/>
  <c r="Y38" i="504"/>
  <c r="T38" i="504"/>
  <c r="S38" i="504"/>
  <c r="L38" i="504"/>
  <c r="O38" i="504" s="1"/>
  <c r="J38" i="504"/>
  <c r="K38" i="504" s="1"/>
  <c r="I38" i="504"/>
  <c r="AF25" i="504"/>
  <c r="AE25" i="504"/>
  <c r="O25" i="504"/>
  <c r="M25" i="504"/>
  <c r="N25" i="504" s="1"/>
  <c r="K25" i="504"/>
  <c r="G25" i="504"/>
  <c r="AF24" i="504"/>
  <c r="AE24" i="504"/>
  <c r="O24" i="504"/>
  <c r="M24" i="504"/>
  <c r="N24" i="504" s="1"/>
  <c r="K24" i="504"/>
  <c r="G24" i="504"/>
  <c r="O23" i="504"/>
  <c r="N23" i="504"/>
  <c r="Q23" i="504" s="1"/>
  <c r="M23" i="504"/>
  <c r="AF23" i="504" s="1"/>
  <c r="K23" i="504"/>
  <c r="G23" i="504"/>
  <c r="O22" i="504"/>
  <c r="M22" i="504"/>
  <c r="N22" i="504" s="1"/>
  <c r="K22" i="504"/>
  <c r="G22" i="504"/>
  <c r="AD21" i="504"/>
  <c r="Z21" i="504"/>
  <c r="Y21" i="504"/>
  <c r="T21" i="504"/>
  <c r="S21" i="504"/>
  <c r="L21" i="504"/>
  <c r="O21" i="504" s="1"/>
  <c r="J21" i="504"/>
  <c r="K21" i="504" s="1"/>
  <c r="I21" i="504"/>
  <c r="AE7" i="504"/>
  <c r="O7" i="504"/>
  <c r="M7" i="504"/>
  <c r="AF7" i="504" s="1"/>
  <c r="K7" i="504"/>
  <c r="G7" i="504"/>
  <c r="O6" i="504"/>
  <c r="M6" i="504"/>
  <c r="AF6" i="504" s="1"/>
  <c r="K6" i="504"/>
  <c r="G6" i="504"/>
  <c r="O5" i="504"/>
  <c r="N5" i="504"/>
  <c r="Q5" i="504" s="1"/>
  <c r="M5" i="504"/>
  <c r="M21" i="504" s="1"/>
  <c r="K5" i="504"/>
  <c r="G5" i="504"/>
  <c r="F1" i="504" s="1"/>
  <c r="F2" i="504" s="1"/>
  <c r="AD2" i="504"/>
  <c r="Y2" i="504"/>
  <c r="H2" i="504"/>
  <c r="H1" i="504"/>
  <c r="D1" i="504"/>
  <c r="T157" i="503"/>
  <c r="S157" i="503"/>
  <c r="L157" i="503"/>
  <c r="O157" i="503" s="1"/>
  <c r="J157" i="503"/>
  <c r="I157" i="503"/>
  <c r="K157" i="503" s="1"/>
  <c r="AB152" i="503"/>
  <c r="AA152" i="503"/>
  <c r="Q152" i="503"/>
  <c r="O152" i="503"/>
  <c r="N152" i="503"/>
  <c r="P152" i="503" s="1"/>
  <c r="M152" i="503"/>
  <c r="K152" i="503"/>
  <c r="G152" i="503"/>
  <c r="AB151" i="503"/>
  <c r="AA151" i="503"/>
  <c r="Q151" i="503"/>
  <c r="P151" i="503"/>
  <c r="O151" i="503"/>
  <c r="N151" i="503"/>
  <c r="M151" i="503"/>
  <c r="K151" i="503"/>
  <c r="G151" i="503"/>
  <c r="O150" i="503"/>
  <c r="M150" i="503"/>
  <c r="N150" i="503" s="1"/>
  <c r="K150" i="503"/>
  <c r="G150" i="503"/>
  <c r="O149" i="503"/>
  <c r="M149" i="503"/>
  <c r="AB149" i="503" s="1"/>
  <c r="K149" i="503"/>
  <c r="G149" i="503"/>
  <c r="AB148" i="503"/>
  <c r="AA148" i="503"/>
  <c r="O148" i="503"/>
  <c r="N148" i="503"/>
  <c r="P148" i="503" s="1"/>
  <c r="M148" i="503"/>
  <c r="K148" i="503"/>
  <c r="Q148" i="503" s="1"/>
  <c r="G148" i="503"/>
  <c r="AB147" i="503"/>
  <c r="AA147" i="503"/>
  <c r="Q147" i="503"/>
  <c r="P147" i="503"/>
  <c r="O147" i="503"/>
  <c r="N147" i="503"/>
  <c r="M147" i="503"/>
  <c r="K147" i="503"/>
  <c r="G147" i="503"/>
  <c r="O146" i="503"/>
  <c r="M146" i="503"/>
  <c r="N146" i="503" s="1"/>
  <c r="K146" i="503"/>
  <c r="G146" i="503"/>
  <c r="O145" i="503"/>
  <c r="M145" i="503"/>
  <c r="AB145" i="503" s="1"/>
  <c r="K145" i="503"/>
  <c r="G145" i="503"/>
  <c r="AB144" i="503"/>
  <c r="AA144" i="503"/>
  <c r="O144" i="503"/>
  <c r="N144" i="503"/>
  <c r="P144" i="503" s="1"/>
  <c r="M144" i="503"/>
  <c r="K144" i="503"/>
  <c r="Q144" i="503" s="1"/>
  <c r="G144" i="503"/>
  <c r="AB143" i="503"/>
  <c r="AA143" i="503"/>
  <c r="Q143" i="503"/>
  <c r="P143" i="503"/>
  <c r="O143" i="503"/>
  <c r="N143" i="503"/>
  <c r="M143" i="503"/>
  <c r="K143" i="503"/>
  <c r="G143" i="503"/>
  <c r="O142" i="503"/>
  <c r="M142" i="503"/>
  <c r="AB142" i="503" s="1"/>
  <c r="K142" i="503"/>
  <c r="G142" i="503"/>
  <c r="O141" i="503"/>
  <c r="M141" i="503"/>
  <c r="AB141" i="503" s="1"/>
  <c r="K141" i="503"/>
  <c r="G141" i="503"/>
  <c r="T140" i="503"/>
  <c r="S140" i="503"/>
  <c r="L140" i="503"/>
  <c r="O140" i="503" s="1"/>
  <c r="K140" i="503"/>
  <c r="J140" i="503"/>
  <c r="I140" i="503"/>
  <c r="O135" i="503"/>
  <c r="M135" i="503"/>
  <c r="AB135" i="503" s="1"/>
  <c r="K135" i="503"/>
  <c r="G135" i="503"/>
  <c r="AB134" i="503"/>
  <c r="AA134" i="503"/>
  <c r="Q134" i="503"/>
  <c r="O134" i="503"/>
  <c r="N134" i="503"/>
  <c r="P134" i="503" s="1"/>
  <c r="M134" i="503"/>
  <c r="K134" i="503"/>
  <c r="G134" i="503"/>
  <c r="AB133" i="503"/>
  <c r="AA133" i="503"/>
  <c r="Q133" i="503"/>
  <c r="P133" i="503"/>
  <c r="O133" i="503"/>
  <c r="N133" i="503"/>
  <c r="M133" i="503"/>
  <c r="K133" i="503"/>
  <c r="G133" i="503"/>
  <c r="O132" i="503"/>
  <c r="M132" i="503"/>
  <c r="AB132" i="503" s="1"/>
  <c r="K132" i="503"/>
  <c r="G132" i="503"/>
  <c r="AA131" i="503"/>
  <c r="O131" i="503"/>
  <c r="M131" i="503"/>
  <c r="AB131" i="503" s="1"/>
  <c r="K131" i="503"/>
  <c r="G131" i="503"/>
  <c r="AB130" i="503"/>
  <c r="AA130" i="503"/>
  <c r="O130" i="503"/>
  <c r="M130" i="503"/>
  <c r="N130" i="503" s="1"/>
  <c r="K130" i="503"/>
  <c r="G130" i="503"/>
  <c r="AB129" i="503"/>
  <c r="AA129" i="503"/>
  <c r="Q129" i="503"/>
  <c r="P129" i="503"/>
  <c r="O129" i="503"/>
  <c r="N129" i="503"/>
  <c r="M129" i="503"/>
  <c r="K129" i="503"/>
  <c r="G129" i="503"/>
  <c r="O128" i="503"/>
  <c r="M128" i="503"/>
  <c r="AB128" i="503" s="1"/>
  <c r="K128" i="503"/>
  <c r="G128" i="503"/>
  <c r="AA127" i="503"/>
  <c r="O127" i="503"/>
  <c r="M127" i="503"/>
  <c r="AB127" i="503" s="1"/>
  <c r="K127" i="503"/>
  <c r="G127" i="503"/>
  <c r="AB126" i="503"/>
  <c r="AA126" i="503"/>
  <c r="O126" i="503"/>
  <c r="M126" i="503"/>
  <c r="N126" i="503" s="1"/>
  <c r="K126" i="503"/>
  <c r="G126" i="503"/>
  <c r="AB125" i="503"/>
  <c r="AA125" i="503"/>
  <c r="Q125" i="503"/>
  <c r="P125" i="503"/>
  <c r="O125" i="503"/>
  <c r="N125" i="503"/>
  <c r="M125" i="503"/>
  <c r="K125" i="503"/>
  <c r="G125" i="503"/>
  <c r="O124" i="503"/>
  <c r="M124" i="503"/>
  <c r="AB124" i="503" s="1"/>
  <c r="K124" i="503"/>
  <c r="G124" i="503"/>
  <c r="T123" i="503"/>
  <c r="S123" i="503"/>
  <c r="O123" i="503"/>
  <c r="L123" i="503"/>
  <c r="J123" i="503"/>
  <c r="K123" i="503" s="1"/>
  <c r="I123" i="503"/>
  <c r="O109" i="503"/>
  <c r="M109" i="503"/>
  <c r="N109" i="503" s="1"/>
  <c r="K109" i="503"/>
  <c r="G109" i="503"/>
  <c r="AA108" i="503"/>
  <c r="O108" i="503"/>
  <c r="M108" i="503"/>
  <c r="AB108" i="503" s="1"/>
  <c r="K108" i="503"/>
  <c r="G108" i="503"/>
  <c r="AB107" i="503"/>
  <c r="AA107" i="503"/>
  <c r="O107" i="503"/>
  <c r="N107" i="503"/>
  <c r="Q107" i="503" s="1"/>
  <c r="M107" i="503"/>
  <c r="M123" i="503" s="1"/>
  <c r="K107" i="503"/>
  <c r="G107" i="503"/>
  <c r="T106" i="503"/>
  <c r="S106" i="503"/>
  <c r="L106" i="503"/>
  <c r="O106" i="503" s="1"/>
  <c r="J106" i="503"/>
  <c r="K106" i="503" s="1"/>
  <c r="I106" i="503"/>
  <c r="AB92" i="503"/>
  <c r="AA92" i="503"/>
  <c r="O92" i="503"/>
  <c r="M92" i="503"/>
  <c r="N92" i="503" s="1"/>
  <c r="K92" i="503"/>
  <c r="G92" i="503"/>
  <c r="AA91" i="503"/>
  <c r="Q91" i="503"/>
  <c r="P91" i="503"/>
  <c r="O91" i="503"/>
  <c r="N91" i="503"/>
  <c r="M91" i="503"/>
  <c r="AB91" i="503" s="1"/>
  <c r="K91" i="503"/>
  <c r="G91" i="503"/>
  <c r="P90" i="503"/>
  <c r="O90" i="503"/>
  <c r="N90" i="503"/>
  <c r="Q90" i="503" s="1"/>
  <c r="M90" i="503"/>
  <c r="M106" i="503" s="1"/>
  <c r="K90" i="503"/>
  <c r="G90" i="503"/>
  <c r="T89" i="503"/>
  <c r="S89" i="503"/>
  <c r="O89" i="503"/>
  <c r="L89" i="503"/>
  <c r="J89" i="503"/>
  <c r="K89" i="503" s="1"/>
  <c r="I89" i="503"/>
  <c r="O81" i="503"/>
  <c r="M81" i="503"/>
  <c r="AB81" i="503" s="1"/>
  <c r="K81" i="503"/>
  <c r="G81" i="503"/>
  <c r="AA80" i="503"/>
  <c r="O80" i="503"/>
  <c r="N80" i="503"/>
  <c r="Q80" i="503" s="1"/>
  <c r="M80" i="503"/>
  <c r="AB80" i="503" s="1"/>
  <c r="K80" i="503"/>
  <c r="G80" i="503"/>
  <c r="AB79" i="503"/>
  <c r="AA79" i="503"/>
  <c r="O79" i="503"/>
  <c r="N79" i="503"/>
  <c r="P79" i="503" s="1"/>
  <c r="M79" i="503"/>
  <c r="K79" i="503"/>
  <c r="Q79" i="503" s="1"/>
  <c r="G79" i="503"/>
  <c r="AA78" i="503"/>
  <c r="Q78" i="503"/>
  <c r="P78" i="503"/>
  <c r="O78" i="503"/>
  <c r="N78" i="503"/>
  <c r="M78" i="503"/>
  <c r="AB78" i="503" s="1"/>
  <c r="K78" i="503"/>
  <c r="G78" i="503"/>
  <c r="O77" i="503"/>
  <c r="M77" i="503"/>
  <c r="N77" i="503" s="1"/>
  <c r="K77" i="503"/>
  <c r="G77" i="503"/>
  <c r="AB76" i="503"/>
  <c r="AA76" i="503"/>
  <c r="O76" i="503"/>
  <c r="N76" i="503"/>
  <c r="Q76" i="503" s="1"/>
  <c r="M76" i="503"/>
  <c r="K76" i="503"/>
  <c r="G76" i="503"/>
  <c r="AB75" i="503"/>
  <c r="AA75" i="503"/>
  <c r="O75" i="503"/>
  <c r="N75" i="503"/>
  <c r="P75" i="503" s="1"/>
  <c r="M75" i="503"/>
  <c r="K75" i="503"/>
  <c r="Q75" i="503" s="1"/>
  <c r="G75" i="503"/>
  <c r="AA74" i="503"/>
  <c r="Q74" i="503"/>
  <c r="P74" i="503"/>
  <c r="O74" i="503"/>
  <c r="N74" i="503"/>
  <c r="M74" i="503"/>
  <c r="AB74" i="503" s="1"/>
  <c r="K74" i="503"/>
  <c r="G74" i="503"/>
  <c r="O73" i="503"/>
  <c r="M73" i="503"/>
  <c r="AB73" i="503" s="1"/>
  <c r="K73" i="503"/>
  <c r="G73" i="503"/>
  <c r="T72" i="503"/>
  <c r="S72" i="503"/>
  <c r="O72" i="503"/>
  <c r="L72" i="503"/>
  <c r="J72" i="503"/>
  <c r="K72" i="503" s="1"/>
  <c r="I72" i="503"/>
  <c r="O63" i="503"/>
  <c r="M63" i="503"/>
  <c r="N63" i="503" s="1"/>
  <c r="K63" i="503"/>
  <c r="G63" i="503"/>
  <c r="AA62" i="503"/>
  <c r="Q62" i="503"/>
  <c r="O62" i="503"/>
  <c r="N62" i="503"/>
  <c r="P62" i="503" s="1"/>
  <c r="M62" i="503"/>
  <c r="AB62" i="503" s="1"/>
  <c r="K62" i="503"/>
  <c r="G62" i="503"/>
  <c r="AB61" i="503"/>
  <c r="AA61" i="503"/>
  <c r="O61" i="503"/>
  <c r="N61" i="503"/>
  <c r="P61" i="503" s="1"/>
  <c r="M61" i="503"/>
  <c r="K61" i="503"/>
  <c r="Q61" i="503" s="1"/>
  <c r="G61" i="503"/>
  <c r="AA60" i="503"/>
  <c r="Q60" i="503"/>
  <c r="P60" i="503"/>
  <c r="O60" i="503"/>
  <c r="N60" i="503"/>
  <c r="M60" i="503"/>
  <c r="AB60" i="503" s="1"/>
  <c r="K60" i="503"/>
  <c r="G60" i="503"/>
  <c r="O59" i="503"/>
  <c r="M59" i="503"/>
  <c r="AB59" i="503" s="1"/>
  <c r="K59" i="503"/>
  <c r="G59" i="503"/>
  <c r="AA58" i="503"/>
  <c r="Q58" i="503"/>
  <c r="O58" i="503"/>
  <c r="N58" i="503"/>
  <c r="P58" i="503" s="1"/>
  <c r="M58" i="503"/>
  <c r="AB58" i="503" s="1"/>
  <c r="K58" i="503"/>
  <c r="G58" i="503"/>
  <c r="AB57" i="503"/>
  <c r="AA57" i="503"/>
  <c r="O57" i="503"/>
  <c r="N57" i="503"/>
  <c r="P57" i="503" s="1"/>
  <c r="M57" i="503"/>
  <c r="K57" i="503"/>
  <c r="Q57" i="503" s="1"/>
  <c r="G57" i="503"/>
  <c r="AA56" i="503"/>
  <c r="O56" i="503"/>
  <c r="M56" i="503"/>
  <c r="N56" i="503" s="1"/>
  <c r="K56" i="503"/>
  <c r="G56" i="503"/>
  <c r="T55" i="503"/>
  <c r="S55" i="503"/>
  <c r="L55" i="503"/>
  <c r="O55" i="503" s="1"/>
  <c r="J55" i="503"/>
  <c r="K55" i="503" s="1"/>
  <c r="I55" i="503"/>
  <c r="AA39" i="503"/>
  <c r="O39" i="503"/>
  <c r="M39" i="503"/>
  <c r="M55" i="503" s="1"/>
  <c r="K39" i="503"/>
  <c r="G39" i="503"/>
  <c r="T38" i="503"/>
  <c r="S38" i="503"/>
  <c r="L38" i="503"/>
  <c r="O38" i="503" s="1"/>
  <c r="J38" i="503"/>
  <c r="K38" i="503" s="1"/>
  <c r="I38" i="503"/>
  <c r="AA23" i="503"/>
  <c r="Q23" i="503"/>
  <c r="P23" i="503"/>
  <c r="O23" i="503"/>
  <c r="N23" i="503"/>
  <c r="M23" i="503"/>
  <c r="AB23" i="503" s="1"/>
  <c r="K23" i="503"/>
  <c r="G23" i="503"/>
  <c r="AB22" i="503"/>
  <c r="O22" i="503"/>
  <c r="M22" i="503"/>
  <c r="M38" i="503" s="1"/>
  <c r="K22" i="503"/>
  <c r="G22" i="503"/>
  <c r="T21" i="503"/>
  <c r="S21" i="503"/>
  <c r="O21" i="503"/>
  <c r="L21" i="503"/>
  <c r="J21" i="503"/>
  <c r="K21" i="503" s="1"/>
  <c r="I21" i="503"/>
  <c r="O8" i="503"/>
  <c r="M8" i="503"/>
  <c r="AB8" i="503" s="1"/>
  <c r="K8" i="503"/>
  <c r="G8" i="503"/>
  <c r="AA7" i="503"/>
  <c r="O7" i="503"/>
  <c r="N7" i="503"/>
  <c r="P7" i="503" s="1"/>
  <c r="M7" i="503"/>
  <c r="AB7" i="503" s="1"/>
  <c r="K7" i="503"/>
  <c r="Q7" i="503" s="1"/>
  <c r="G7" i="503"/>
  <c r="AB6" i="503"/>
  <c r="AA6" i="503"/>
  <c r="O6" i="503"/>
  <c r="N6" i="503"/>
  <c r="Q6" i="503" s="1"/>
  <c r="M6" i="503"/>
  <c r="K6" i="503"/>
  <c r="G6" i="503"/>
  <c r="AA5" i="503"/>
  <c r="O5" i="503"/>
  <c r="M5" i="503"/>
  <c r="N5" i="503" s="1"/>
  <c r="K5" i="503"/>
  <c r="G5" i="503"/>
  <c r="H2" i="503"/>
  <c r="H1" i="503"/>
  <c r="F1" i="503"/>
  <c r="I3" i="502" s="1"/>
  <c r="D1" i="503"/>
  <c r="X34" i="502"/>
  <c r="W34" i="502"/>
  <c r="V34" i="502"/>
  <c r="M8" i="502" s="1"/>
  <c r="P34" i="502"/>
  <c r="O34" i="502"/>
  <c r="N34" i="502"/>
  <c r="M34" i="502"/>
  <c r="H34" i="502"/>
  <c r="G34" i="502"/>
  <c r="O16" i="502"/>
  <c r="N16" i="502"/>
  <c r="M16" i="502"/>
  <c r="I8" i="502" s="1"/>
  <c r="I16" i="502"/>
  <c r="H16" i="502"/>
  <c r="G16" i="502"/>
  <c r="G8" i="502" s="1"/>
  <c r="F16" i="502"/>
  <c r="E16" i="502"/>
  <c r="K8" i="502"/>
  <c r="F8" i="502"/>
  <c r="E8" i="502"/>
  <c r="M7" i="502"/>
  <c r="K7" i="502"/>
  <c r="I7" i="502"/>
  <c r="G7" i="502"/>
  <c r="F7" i="502"/>
  <c r="E7" i="502"/>
  <c r="R6" i="502"/>
  <c r="O6" i="502"/>
  <c r="M6" i="502"/>
  <c r="K6" i="502"/>
  <c r="I6" i="502"/>
  <c r="G6" i="502"/>
  <c r="F6" i="502"/>
  <c r="E6" i="502"/>
  <c r="F3" i="502"/>
  <c r="AD123" i="501"/>
  <c r="Z123" i="501"/>
  <c r="Y123" i="501"/>
  <c r="M123" i="501"/>
  <c r="AF123" i="501" s="1"/>
  <c r="AG107" i="501" s="1"/>
  <c r="L123" i="501"/>
  <c r="O123" i="501" s="1"/>
  <c r="J123" i="501"/>
  <c r="K123" i="501" s="1"/>
  <c r="I123" i="501"/>
  <c r="O109" i="501"/>
  <c r="M109" i="501"/>
  <c r="AF109" i="501" s="1"/>
  <c r="K109" i="501"/>
  <c r="G109" i="501"/>
  <c r="AE108" i="501"/>
  <c r="O108" i="501"/>
  <c r="M108" i="501"/>
  <c r="AF108" i="501" s="1"/>
  <c r="K108" i="501"/>
  <c r="G108" i="501"/>
  <c r="AF107" i="501"/>
  <c r="AE107" i="501"/>
  <c r="O107" i="501"/>
  <c r="M107" i="501"/>
  <c r="N107" i="501" s="1"/>
  <c r="K107" i="501"/>
  <c r="G107" i="501"/>
  <c r="AD106" i="501"/>
  <c r="Z106" i="501"/>
  <c r="Y106" i="501"/>
  <c r="L106" i="501"/>
  <c r="O106" i="501" s="1"/>
  <c r="J106" i="501"/>
  <c r="K106" i="501" s="1"/>
  <c r="I106" i="501"/>
  <c r="AF92" i="501"/>
  <c r="O92" i="501"/>
  <c r="M92" i="501"/>
  <c r="AE92" i="501" s="1"/>
  <c r="K92" i="501"/>
  <c r="G92" i="501"/>
  <c r="AE91" i="501"/>
  <c r="Q91" i="501"/>
  <c r="P91" i="501"/>
  <c r="O91" i="501"/>
  <c r="N91" i="501"/>
  <c r="M91" i="501"/>
  <c r="AF91" i="501" s="1"/>
  <c r="K91" i="501"/>
  <c r="G91" i="501"/>
  <c r="O90" i="501"/>
  <c r="M90" i="501"/>
  <c r="N90" i="501" s="1"/>
  <c r="K90" i="501"/>
  <c r="G90" i="501"/>
  <c r="AD89" i="501"/>
  <c r="Z89" i="501"/>
  <c r="Y89" i="501"/>
  <c r="L89" i="501"/>
  <c r="O89" i="501" s="1"/>
  <c r="J89" i="501"/>
  <c r="K89" i="501" s="1"/>
  <c r="I89" i="501"/>
  <c r="O75" i="501"/>
  <c r="M75" i="501"/>
  <c r="N75" i="501" s="1"/>
  <c r="K75" i="501"/>
  <c r="G75" i="501"/>
  <c r="O74" i="501"/>
  <c r="M74" i="501"/>
  <c r="AF74" i="501" s="1"/>
  <c r="K74" i="501"/>
  <c r="G74" i="501"/>
  <c r="O73" i="501"/>
  <c r="M73" i="501"/>
  <c r="M89" i="501" s="1"/>
  <c r="K73" i="501"/>
  <c r="G73" i="501"/>
  <c r="AD72" i="501"/>
  <c r="Z72" i="501"/>
  <c r="Y72" i="501"/>
  <c r="M72" i="501"/>
  <c r="AF72" i="501" s="1"/>
  <c r="AG56" i="501" s="1"/>
  <c r="L72" i="501"/>
  <c r="O72" i="501" s="1"/>
  <c r="J72" i="501"/>
  <c r="K72" i="501" s="1"/>
  <c r="I72" i="501"/>
  <c r="O61" i="501"/>
  <c r="M61" i="501"/>
  <c r="AF61" i="501" s="1"/>
  <c r="K61" i="501"/>
  <c r="G61" i="501"/>
  <c r="AE60" i="501"/>
  <c r="O60" i="501"/>
  <c r="M60" i="501"/>
  <c r="AF60" i="501" s="1"/>
  <c r="K60" i="501"/>
  <c r="G60" i="501"/>
  <c r="AF59" i="501"/>
  <c r="AE59" i="501"/>
  <c r="Q59" i="501"/>
  <c r="O59" i="501"/>
  <c r="N59" i="501"/>
  <c r="P59" i="501" s="1"/>
  <c r="M59" i="501"/>
  <c r="K59" i="501"/>
  <c r="G59" i="501"/>
  <c r="AF58" i="501"/>
  <c r="AE58" i="501"/>
  <c r="O58" i="501"/>
  <c r="N58" i="501"/>
  <c r="Q58" i="501" s="1"/>
  <c r="M58" i="501"/>
  <c r="K58" i="501"/>
  <c r="G58" i="501"/>
  <c r="O57" i="501"/>
  <c r="M57" i="501"/>
  <c r="AF57" i="501" s="1"/>
  <c r="K57" i="501"/>
  <c r="G57" i="501"/>
  <c r="AF56" i="501"/>
  <c r="AE56" i="501"/>
  <c r="O56" i="501"/>
  <c r="N56" i="501"/>
  <c r="Q56" i="501" s="1"/>
  <c r="M56" i="501"/>
  <c r="K56" i="501"/>
  <c r="G56" i="501"/>
  <c r="AD55" i="501"/>
  <c r="Z55" i="501"/>
  <c r="Y55" i="501"/>
  <c r="L55" i="501"/>
  <c r="O55" i="501" s="1"/>
  <c r="K55" i="501"/>
  <c r="J55" i="501"/>
  <c r="I55" i="501"/>
  <c r="AF42" i="501"/>
  <c r="O42" i="501"/>
  <c r="M42" i="501"/>
  <c r="AE42" i="501" s="1"/>
  <c r="K42" i="501"/>
  <c r="G42" i="501"/>
  <c r="AF41" i="501"/>
  <c r="Q41" i="501"/>
  <c r="P41" i="501"/>
  <c r="O41" i="501"/>
  <c r="N41" i="501"/>
  <c r="M41" i="501"/>
  <c r="AE41" i="501" s="1"/>
  <c r="K41" i="501"/>
  <c r="G41" i="501"/>
  <c r="AE40" i="501"/>
  <c r="Q40" i="501"/>
  <c r="P40" i="501"/>
  <c r="O40" i="501"/>
  <c r="N40" i="501"/>
  <c r="M40" i="501"/>
  <c r="AF40" i="501" s="1"/>
  <c r="K40" i="501"/>
  <c r="G40" i="501"/>
  <c r="O39" i="501"/>
  <c r="M39" i="501"/>
  <c r="N39" i="501" s="1"/>
  <c r="K39" i="501"/>
  <c r="G39" i="501"/>
  <c r="AD38" i="501"/>
  <c r="Z38" i="501"/>
  <c r="Y38" i="501"/>
  <c r="L38" i="501"/>
  <c r="O38" i="501" s="1"/>
  <c r="J38" i="501"/>
  <c r="K38" i="501" s="1"/>
  <c r="I38" i="501"/>
  <c r="O25" i="501"/>
  <c r="M25" i="501"/>
  <c r="N25" i="501" s="1"/>
  <c r="K25" i="501"/>
  <c r="G25" i="501"/>
  <c r="O24" i="501"/>
  <c r="M24" i="501"/>
  <c r="AF24" i="501" s="1"/>
  <c r="K24" i="501"/>
  <c r="G24" i="501"/>
  <c r="AF23" i="501"/>
  <c r="O23" i="501"/>
  <c r="N23" i="501"/>
  <c r="Q23" i="501" s="1"/>
  <c r="M23" i="501"/>
  <c r="AE23" i="501" s="1"/>
  <c r="K23" i="501"/>
  <c r="G23" i="501"/>
  <c r="AF22" i="501"/>
  <c r="O22" i="501"/>
  <c r="M22" i="501"/>
  <c r="AE22" i="501" s="1"/>
  <c r="K22" i="501"/>
  <c r="G22" i="501"/>
  <c r="AD21" i="501"/>
  <c r="AD2" i="501" s="1"/>
  <c r="R6" i="499" s="1"/>
  <c r="Z21" i="501"/>
  <c r="Y21" i="501"/>
  <c r="L21" i="501"/>
  <c r="O21" i="501" s="1"/>
  <c r="J21" i="501"/>
  <c r="K21" i="501" s="1"/>
  <c r="I21" i="501"/>
  <c r="O7" i="501"/>
  <c r="M7" i="501"/>
  <c r="AF7" i="501" s="1"/>
  <c r="K7" i="501"/>
  <c r="G7" i="501"/>
  <c r="AE6" i="501"/>
  <c r="O6" i="501"/>
  <c r="M6" i="501"/>
  <c r="N6" i="501" s="1"/>
  <c r="K6" i="501"/>
  <c r="G6" i="501"/>
  <c r="AE5" i="501"/>
  <c r="O5" i="501"/>
  <c r="M5" i="501"/>
  <c r="N5" i="501" s="1"/>
  <c r="K5" i="501"/>
  <c r="G5" i="501"/>
  <c r="Z2" i="501"/>
  <c r="Y2" i="501"/>
  <c r="H2" i="501"/>
  <c r="F2" i="501"/>
  <c r="H1" i="501"/>
  <c r="F1" i="501"/>
  <c r="D1" i="501"/>
  <c r="L157" i="500"/>
  <c r="O157" i="500" s="1"/>
  <c r="K157" i="500"/>
  <c r="J157" i="500"/>
  <c r="I157" i="500"/>
  <c r="O152" i="500"/>
  <c r="M152" i="500"/>
  <c r="AB152" i="500" s="1"/>
  <c r="K152" i="500"/>
  <c r="G152" i="500"/>
  <c r="AB151" i="500"/>
  <c r="AA151" i="500"/>
  <c r="O151" i="500"/>
  <c r="M151" i="500"/>
  <c r="N151" i="500" s="1"/>
  <c r="K151" i="500"/>
  <c r="G151" i="500"/>
  <c r="AB150" i="500"/>
  <c r="AA150" i="500"/>
  <c r="Q150" i="500"/>
  <c r="P150" i="500"/>
  <c r="O150" i="500"/>
  <c r="N150" i="500"/>
  <c r="M150" i="500"/>
  <c r="K150" i="500"/>
  <c r="G150" i="500"/>
  <c r="O149" i="500"/>
  <c r="M149" i="500"/>
  <c r="AB149" i="500" s="1"/>
  <c r="K149" i="500"/>
  <c r="G149" i="500"/>
  <c r="O148" i="500"/>
  <c r="N148" i="500"/>
  <c r="Q148" i="500" s="1"/>
  <c r="M148" i="500"/>
  <c r="AB148" i="500" s="1"/>
  <c r="K148" i="500"/>
  <c r="G148" i="500"/>
  <c r="AB147" i="500"/>
  <c r="AA147" i="500"/>
  <c r="O147" i="500"/>
  <c r="M147" i="500"/>
  <c r="N147" i="500" s="1"/>
  <c r="K147" i="500"/>
  <c r="G147" i="500"/>
  <c r="AB146" i="500"/>
  <c r="AA146" i="500"/>
  <c r="Q146" i="500"/>
  <c r="P146" i="500"/>
  <c r="O146" i="500"/>
  <c r="N146" i="500"/>
  <c r="M146" i="500"/>
  <c r="K146" i="500"/>
  <c r="G146" i="500"/>
  <c r="O145" i="500"/>
  <c r="M145" i="500"/>
  <c r="AB145" i="500" s="1"/>
  <c r="K145" i="500"/>
  <c r="G145" i="500"/>
  <c r="O144" i="500"/>
  <c r="M144" i="500"/>
  <c r="AB144" i="500" s="1"/>
  <c r="K144" i="500"/>
  <c r="G144" i="500"/>
  <c r="AB143" i="500"/>
  <c r="AA143" i="500"/>
  <c r="O143" i="500"/>
  <c r="M143" i="500"/>
  <c r="N143" i="500" s="1"/>
  <c r="K143" i="500"/>
  <c r="G143" i="500"/>
  <c r="AB142" i="500"/>
  <c r="AA142" i="500"/>
  <c r="Q142" i="500"/>
  <c r="P142" i="500"/>
  <c r="O142" i="500"/>
  <c r="N142" i="500"/>
  <c r="M142" i="500"/>
  <c r="K142" i="500"/>
  <c r="G142" i="500"/>
  <c r="AB141" i="500"/>
  <c r="Q141" i="500"/>
  <c r="O141" i="500"/>
  <c r="N141" i="500"/>
  <c r="P141" i="500" s="1"/>
  <c r="M141" i="500"/>
  <c r="AA141" i="500" s="1"/>
  <c r="K141" i="500"/>
  <c r="G141" i="500"/>
  <c r="L140" i="500"/>
  <c r="O140" i="500" s="1"/>
  <c r="J140" i="500"/>
  <c r="K140" i="500" s="1"/>
  <c r="I140" i="500"/>
  <c r="O135" i="500"/>
  <c r="M135" i="500"/>
  <c r="AB135" i="500" s="1"/>
  <c r="K135" i="500"/>
  <c r="G135" i="500"/>
  <c r="O134" i="500"/>
  <c r="M134" i="500"/>
  <c r="AB134" i="500" s="1"/>
  <c r="K134" i="500"/>
  <c r="G134" i="500"/>
  <c r="AB133" i="500"/>
  <c r="AA133" i="500"/>
  <c r="Q133" i="500"/>
  <c r="O133" i="500"/>
  <c r="N133" i="500"/>
  <c r="P133" i="500" s="1"/>
  <c r="M133" i="500"/>
  <c r="K133" i="500"/>
  <c r="G133" i="500"/>
  <c r="AB132" i="500"/>
  <c r="O132" i="500"/>
  <c r="N132" i="500"/>
  <c r="Q132" i="500" s="1"/>
  <c r="M132" i="500"/>
  <c r="AA132" i="500" s="1"/>
  <c r="K132" i="500"/>
  <c r="G132" i="500"/>
  <c r="O131" i="500"/>
  <c r="M131" i="500"/>
  <c r="AB131" i="500" s="1"/>
  <c r="K131" i="500"/>
  <c r="G131" i="500"/>
  <c r="O130" i="500"/>
  <c r="M130" i="500"/>
  <c r="AB130" i="500" s="1"/>
  <c r="K130" i="500"/>
  <c r="G130" i="500"/>
  <c r="AB129" i="500"/>
  <c r="AA129" i="500"/>
  <c r="Q129" i="500"/>
  <c r="O129" i="500"/>
  <c r="N129" i="500"/>
  <c r="P129" i="500" s="1"/>
  <c r="M129" i="500"/>
  <c r="K129" i="500"/>
  <c r="G129" i="500"/>
  <c r="AB128" i="500"/>
  <c r="O128" i="500"/>
  <c r="N128" i="500"/>
  <c r="Q128" i="500" s="1"/>
  <c r="M128" i="500"/>
  <c r="AA128" i="500" s="1"/>
  <c r="K128" i="500"/>
  <c r="G128" i="500"/>
  <c r="O127" i="500"/>
  <c r="M127" i="500"/>
  <c r="AB127" i="500" s="1"/>
  <c r="K127" i="500"/>
  <c r="G127" i="500"/>
  <c r="O126" i="500"/>
  <c r="M126" i="500"/>
  <c r="AB126" i="500" s="1"/>
  <c r="K126" i="500"/>
  <c r="G126" i="500"/>
  <c r="AB125" i="500"/>
  <c r="AA125" i="500"/>
  <c r="Q125" i="500"/>
  <c r="O125" i="500"/>
  <c r="N125" i="500"/>
  <c r="P125" i="500" s="1"/>
  <c r="M125" i="500"/>
  <c r="K125" i="500"/>
  <c r="G125" i="500"/>
  <c r="P124" i="500"/>
  <c r="O124" i="500"/>
  <c r="N124" i="500"/>
  <c r="Q124" i="500" s="1"/>
  <c r="M124" i="500"/>
  <c r="AB124" i="500" s="1"/>
  <c r="K124" i="500"/>
  <c r="G124" i="500"/>
  <c r="L123" i="500"/>
  <c r="O123" i="500" s="1"/>
  <c r="K123" i="500"/>
  <c r="J123" i="500"/>
  <c r="I123" i="500"/>
  <c r="O109" i="500"/>
  <c r="M109" i="500"/>
  <c r="AB109" i="500" s="1"/>
  <c r="K109" i="500"/>
  <c r="G109" i="500"/>
  <c r="AB108" i="500"/>
  <c r="O108" i="500"/>
  <c r="N108" i="500"/>
  <c r="Q108" i="500" s="1"/>
  <c r="M108" i="500"/>
  <c r="AA108" i="500" s="1"/>
  <c r="K108" i="500"/>
  <c r="G108" i="500"/>
  <c r="AB107" i="500"/>
  <c r="O107" i="500"/>
  <c r="M107" i="500"/>
  <c r="AA107" i="500" s="1"/>
  <c r="K107" i="500"/>
  <c r="G107" i="500"/>
  <c r="L106" i="500"/>
  <c r="O106" i="500" s="1"/>
  <c r="J106" i="500"/>
  <c r="K106" i="500" s="1"/>
  <c r="I106" i="500"/>
  <c r="O92" i="500"/>
  <c r="N92" i="500"/>
  <c r="Q92" i="500" s="1"/>
  <c r="M92" i="500"/>
  <c r="AB92" i="500" s="1"/>
  <c r="K92" i="500"/>
  <c r="G92" i="500"/>
  <c r="O91" i="500"/>
  <c r="M91" i="500"/>
  <c r="AB91" i="500" s="1"/>
  <c r="K91" i="500"/>
  <c r="G91" i="500"/>
  <c r="AA90" i="500"/>
  <c r="O90" i="500"/>
  <c r="M90" i="500"/>
  <c r="M106" i="500" s="1"/>
  <c r="K90" i="500"/>
  <c r="G90" i="500"/>
  <c r="L89" i="500"/>
  <c r="O89" i="500" s="1"/>
  <c r="J89" i="500"/>
  <c r="K89" i="500" s="1"/>
  <c r="I89" i="500"/>
  <c r="AA81" i="500"/>
  <c r="O81" i="500"/>
  <c r="M81" i="500"/>
  <c r="AB81" i="500" s="1"/>
  <c r="K81" i="500"/>
  <c r="G81" i="500"/>
  <c r="AA80" i="500"/>
  <c r="O80" i="500"/>
  <c r="M80" i="500"/>
  <c r="N80" i="500" s="1"/>
  <c r="K80" i="500"/>
  <c r="G80" i="500"/>
  <c r="AA79" i="500"/>
  <c r="O79" i="500"/>
  <c r="N79" i="500"/>
  <c r="Q79" i="500" s="1"/>
  <c r="M79" i="500"/>
  <c r="AB79" i="500" s="1"/>
  <c r="K79" i="500"/>
  <c r="G79" i="500"/>
  <c r="AA78" i="500"/>
  <c r="O78" i="500"/>
  <c r="N78" i="500"/>
  <c r="Q78" i="500" s="1"/>
  <c r="M78" i="500"/>
  <c r="AB78" i="500" s="1"/>
  <c r="K78" i="500"/>
  <c r="G78" i="500"/>
  <c r="O77" i="500"/>
  <c r="M77" i="500"/>
  <c r="AB77" i="500" s="1"/>
  <c r="K77" i="500"/>
  <c r="G77" i="500"/>
  <c r="AA76" i="500"/>
  <c r="O76" i="500"/>
  <c r="M76" i="500"/>
  <c r="N76" i="500" s="1"/>
  <c r="K76" i="500"/>
  <c r="G76" i="500"/>
  <c r="O75" i="500"/>
  <c r="N75" i="500"/>
  <c r="Q75" i="500" s="1"/>
  <c r="M75" i="500"/>
  <c r="AB75" i="500" s="1"/>
  <c r="K75" i="500"/>
  <c r="G75" i="500"/>
  <c r="AA74" i="500"/>
  <c r="O74" i="500"/>
  <c r="N74" i="500"/>
  <c r="Q74" i="500" s="1"/>
  <c r="M74" i="500"/>
  <c r="AB74" i="500" s="1"/>
  <c r="K74" i="500"/>
  <c r="G74" i="500"/>
  <c r="O73" i="500"/>
  <c r="M73" i="500"/>
  <c r="AB73" i="500" s="1"/>
  <c r="K73" i="500"/>
  <c r="G73" i="500"/>
  <c r="L72" i="500"/>
  <c r="O72" i="500" s="1"/>
  <c r="J72" i="500"/>
  <c r="K72" i="500" s="1"/>
  <c r="I72" i="500"/>
  <c r="O63" i="500"/>
  <c r="M63" i="500"/>
  <c r="N63" i="500" s="1"/>
  <c r="K63" i="500"/>
  <c r="G63" i="500"/>
  <c r="AB62" i="500"/>
  <c r="AA62" i="500"/>
  <c r="O62" i="500"/>
  <c r="M62" i="500"/>
  <c r="N62" i="500" s="1"/>
  <c r="K62" i="500"/>
  <c r="G62" i="500"/>
  <c r="O61" i="500"/>
  <c r="N61" i="500"/>
  <c r="Q61" i="500" s="1"/>
  <c r="M61" i="500"/>
  <c r="AB61" i="500" s="1"/>
  <c r="K61" i="500"/>
  <c r="G61" i="500"/>
  <c r="O60" i="500"/>
  <c r="M60" i="500"/>
  <c r="AB60" i="500" s="1"/>
  <c r="K60" i="500"/>
  <c r="G60" i="500"/>
  <c r="O59" i="500"/>
  <c r="M59" i="500"/>
  <c r="N59" i="500" s="1"/>
  <c r="K59" i="500"/>
  <c r="G59" i="500"/>
  <c r="AB58" i="500"/>
  <c r="AA58" i="500"/>
  <c r="O58" i="500"/>
  <c r="M58" i="500"/>
  <c r="N58" i="500" s="1"/>
  <c r="K58" i="500"/>
  <c r="G58" i="500"/>
  <c r="O57" i="500"/>
  <c r="N57" i="500"/>
  <c r="Q57" i="500" s="1"/>
  <c r="M57" i="500"/>
  <c r="AB57" i="500" s="1"/>
  <c r="K57" i="500"/>
  <c r="G57" i="500"/>
  <c r="O56" i="500"/>
  <c r="M56" i="500"/>
  <c r="AB56" i="500" s="1"/>
  <c r="K56" i="500"/>
  <c r="G56" i="500"/>
  <c r="L55" i="500"/>
  <c r="O55" i="500" s="1"/>
  <c r="J55" i="500"/>
  <c r="K55" i="500" s="1"/>
  <c r="I55" i="500"/>
  <c r="O39" i="500"/>
  <c r="M39" i="500"/>
  <c r="AB39" i="500" s="1"/>
  <c r="K39" i="500"/>
  <c r="G39" i="500"/>
  <c r="L38" i="500"/>
  <c r="O38" i="500" s="1"/>
  <c r="J38" i="500"/>
  <c r="K38" i="500" s="1"/>
  <c r="I38" i="500"/>
  <c r="AB23" i="500"/>
  <c r="O23" i="500"/>
  <c r="M23" i="500"/>
  <c r="N23" i="500" s="1"/>
  <c r="K23" i="500"/>
  <c r="G23" i="500"/>
  <c r="AB22" i="500"/>
  <c r="AA22" i="500"/>
  <c r="O22" i="500"/>
  <c r="N22" i="500"/>
  <c r="Q22" i="500" s="1"/>
  <c r="M22" i="500"/>
  <c r="K22" i="500"/>
  <c r="G22" i="500"/>
  <c r="L21" i="500"/>
  <c r="O21" i="500" s="1"/>
  <c r="J21" i="500"/>
  <c r="I21" i="500"/>
  <c r="K21" i="500" s="1"/>
  <c r="AB8" i="500"/>
  <c r="Q8" i="500"/>
  <c r="P8" i="500"/>
  <c r="O8" i="500"/>
  <c r="N8" i="500"/>
  <c r="M8" i="500"/>
  <c r="AA8" i="500" s="1"/>
  <c r="K8" i="500"/>
  <c r="G8" i="500"/>
  <c r="O7" i="500"/>
  <c r="M7" i="500"/>
  <c r="AB7" i="500" s="1"/>
  <c r="K7" i="500"/>
  <c r="G7" i="500"/>
  <c r="O6" i="500"/>
  <c r="M6" i="500"/>
  <c r="N6" i="500" s="1"/>
  <c r="K6" i="500"/>
  <c r="G6" i="500"/>
  <c r="AB5" i="500"/>
  <c r="AA5" i="500"/>
  <c r="O5" i="500"/>
  <c r="M5" i="500"/>
  <c r="N5" i="500" s="1"/>
  <c r="K5" i="500"/>
  <c r="G5" i="500"/>
  <c r="F1" i="500" s="1"/>
  <c r="H2" i="500"/>
  <c r="H1" i="500"/>
  <c r="D1" i="500"/>
  <c r="X34" i="499"/>
  <c r="W34" i="499"/>
  <c r="V34" i="499"/>
  <c r="P34" i="499"/>
  <c r="O34" i="499"/>
  <c r="N34" i="499"/>
  <c r="M34" i="499"/>
  <c r="E8" i="499" s="1"/>
  <c r="H34" i="499"/>
  <c r="G34" i="499"/>
  <c r="K8" i="499" s="1"/>
  <c r="N16" i="499"/>
  <c r="M16" i="499"/>
  <c r="I16" i="499"/>
  <c r="H16" i="499"/>
  <c r="G16" i="499"/>
  <c r="F16" i="499"/>
  <c r="E16" i="499"/>
  <c r="M8" i="499"/>
  <c r="I8" i="499"/>
  <c r="G8" i="499"/>
  <c r="F8" i="499"/>
  <c r="M7" i="499"/>
  <c r="K7" i="499"/>
  <c r="I7" i="499"/>
  <c r="G7" i="499"/>
  <c r="F7" i="499"/>
  <c r="E7" i="499"/>
  <c r="Q6" i="499"/>
  <c r="P6" i="499"/>
  <c r="O6" i="499"/>
  <c r="M6" i="499"/>
  <c r="K6" i="499"/>
  <c r="I6" i="499"/>
  <c r="G6" i="499"/>
  <c r="F6" i="499"/>
  <c r="E6" i="499"/>
  <c r="F3" i="499"/>
  <c r="AD123" i="498"/>
  <c r="Z123" i="498"/>
  <c r="Y123" i="498"/>
  <c r="M123" i="498"/>
  <c r="AF123" i="498" s="1"/>
  <c r="AG107" i="498" s="1"/>
  <c r="L123" i="498"/>
  <c r="J123" i="498"/>
  <c r="K123" i="498" s="1"/>
  <c r="I123" i="498"/>
  <c r="O123" i="498" s="1"/>
  <c r="O109" i="498"/>
  <c r="N109" i="498"/>
  <c r="Q109" i="498" s="1"/>
  <c r="M109" i="498"/>
  <c r="AF109" i="498" s="1"/>
  <c r="K109" i="498"/>
  <c r="G109" i="498"/>
  <c r="AE108" i="498"/>
  <c r="Q108" i="498"/>
  <c r="O108" i="498"/>
  <c r="N108" i="498"/>
  <c r="P108" i="498" s="1"/>
  <c r="M108" i="498"/>
  <c r="AF108" i="498" s="1"/>
  <c r="K108" i="498"/>
  <c r="G108" i="498"/>
  <c r="AF107" i="498"/>
  <c r="AE107" i="498"/>
  <c r="O107" i="498"/>
  <c r="M107" i="498"/>
  <c r="N107" i="498" s="1"/>
  <c r="K107" i="498"/>
  <c r="G107" i="498"/>
  <c r="AD106" i="498"/>
  <c r="Z106" i="498"/>
  <c r="Y106" i="498"/>
  <c r="L106" i="498"/>
  <c r="O106" i="498" s="1"/>
  <c r="K106" i="498"/>
  <c r="J106" i="498"/>
  <c r="I106" i="498"/>
  <c r="AF93" i="498"/>
  <c r="O93" i="498"/>
  <c r="M93" i="498"/>
  <c r="AE93" i="498" s="1"/>
  <c r="K93" i="498"/>
  <c r="G93" i="498"/>
  <c r="O92" i="498"/>
  <c r="M92" i="498"/>
  <c r="N92" i="498" s="1"/>
  <c r="K92" i="498"/>
  <c r="G92" i="498"/>
  <c r="O91" i="498"/>
  <c r="M91" i="498"/>
  <c r="AF91" i="498" s="1"/>
  <c r="K91" i="498"/>
  <c r="G91" i="498"/>
  <c r="O90" i="498"/>
  <c r="M90" i="498"/>
  <c r="AF90" i="498" s="1"/>
  <c r="K90" i="498"/>
  <c r="G90" i="498"/>
  <c r="AD89" i="498"/>
  <c r="Z89" i="498"/>
  <c r="Y89" i="498"/>
  <c r="M89" i="498"/>
  <c r="AF89" i="498" s="1"/>
  <c r="AG73" i="498" s="1"/>
  <c r="L89" i="498"/>
  <c r="J89" i="498"/>
  <c r="K89" i="498" s="1"/>
  <c r="I89" i="498"/>
  <c r="O89" i="498" s="1"/>
  <c r="O75" i="498"/>
  <c r="M75" i="498"/>
  <c r="AF75" i="498" s="1"/>
  <c r="K75" i="498"/>
  <c r="G75" i="498"/>
  <c r="AF74" i="498"/>
  <c r="AE74" i="498"/>
  <c r="O74" i="498"/>
  <c r="N74" i="498"/>
  <c r="P74" i="498" s="1"/>
  <c r="M74" i="498"/>
  <c r="K74" i="498"/>
  <c r="Q74" i="498" s="1"/>
  <c r="G74" i="498"/>
  <c r="AF73" i="498"/>
  <c r="O73" i="498"/>
  <c r="M73" i="498"/>
  <c r="AE73" i="498" s="1"/>
  <c r="K73" i="498"/>
  <c r="G73" i="498"/>
  <c r="AD72" i="498"/>
  <c r="Z72" i="498"/>
  <c r="Y72" i="498"/>
  <c r="L72" i="498"/>
  <c r="O72" i="498" s="1"/>
  <c r="J72" i="498"/>
  <c r="K72" i="498" s="1"/>
  <c r="I72" i="498"/>
  <c r="O61" i="498"/>
  <c r="M61" i="498"/>
  <c r="AF61" i="498" s="1"/>
  <c r="K61" i="498"/>
  <c r="G61" i="498"/>
  <c r="AE60" i="498"/>
  <c r="O60" i="498"/>
  <c r="N60" i="498"/>
  <c r="P60" i="498" s="1"/>
  <c r="M60" i="498"/>
  <c r="AF60" i="498" s="1"/>
  <c r="K60" i="498"/>
  <c r="G60" i="498"/>
  <c r="Q59" i="498"/>
  <c r="O59" i="498"/>
  <c r="N59" i="498"/>
  <c r="P59" i="498" s="1"/>
  <c r="M59" i="498"/>
  <c r="AF59" i="498" s="1"/>
  <c r="K59" i="498"/>
  <c r="G59" i="498"/>
  <c r="AF58" i="498"/>
  <c r="O58" i="498"/>
  <c r="N58" i="498"/>
  <c r="Q58" i="498" s="1"/>
  <c r="M58" i="498"/>
  <c r="AE58" i="498" s="1"/>
  <c r="K58" i="498"/>
  <c r="G58" i="498"/>
  <c r="AF57" i="498"/>
  <c r="O57" i="498"/>
  <c r="M57" i="498"/>
  <c r="AE57" i="498" s="1"/>
  <c r="K57" i="498"/>
  <c r="G57" i="498"/>
  <c r="AF56" i="498"/>
  <c r="AE56" i="498"/>
  <c r="O56" i="498"/>
  <c r="M56" i="498"/>
  <c r="N56" i="498" s="1"/>
  <c r="K56" i="498"/>
  <c r="G56" i="498"/>
  <c r="AD55" i="498"/>
  <c r="Z55" i="498"/>
  <c r="Y55" i="498"/>
  <c r="L55" i="498"/>
  <c r="O55" i="498" s="1"/>
  <c r="K55" i="498"/>
  <c r="J55" i="498"/>
  <c r="I55" i="498"/>
  <c r="AF42" i="498"/>
  <c r="AE42" i="498"/>
  <c r="O42" i="498"/>
  <c r="M42" i="498"/>
  <c r="N42" i="498" s="1"/>
  <c r="K42" i="498"/>
  <c r="G42" i="498"/>
  <c r="O41" i="498"/>
  <c r="M41" i="498"/>
  <c r="N41" i="498" s="1"/>
  <c r="K41" i="498"/>
  <c r="G41" i="498"/>
  <c r="O40" i="498"/>
  <c r="M40" i="498"/>
  <c r="AF40" i="498" s="1"/>
  <c r="K40" i="498"/>
  <c r="G40" i="498"/>
  <c r="O39" i="498"/>
  <c r="M39" i="498"/>
  <c r="AF39" i="498" s="1"/>
  <c r="K39" i="498"/>
  <c r="G39" i="498"/>
  <c r="AD38" i="498"/>
  <c r="Z38" i="498"/>
  <c r="Y38" i="498"/>
  <c r="M38" i="498"/>
  <c r="AF38" i="498" s="1"/>
  <c r="AG22" i="498" s="1"/>
  <c r="L38" i="498"/>
  <c r="O38" i="498" s="1"/>
  <c r="J38" i="498"/>
  <c r="K38" i="498" s="1"/>
  <c r="I38" i="498"/>
  <c r="O25" i="498"/>
  <c r="M25" i="498"/>
  <c r="AF25" i="498" s="1"/>
  <c r="K25" i="498"/>
  <c r="G25" i="498"/>
  <c r="AE24" i="498"/>
  <c r="O24" i="498"/>
  <c r="M24" i="498"/>
  <c r="AF24" i="498" s="1"/>
  <c r="K24" i="498"/>
  <c r="G24" i="498"/>
  <c r="AF23" i="498"/>
  <c r="AE23" i="498"/>
  <c r="O23" i="498"/>
  <c r="N23" i="498"/>
  <c r="Q23" i="498" s="1"/>
  <c r="M23" i="498"/>
  <c r="K23" i="498"/>
  <c r="G23" i="498"/>
  <c r="AF22" i="498"/>
  <c r="O22" i="498"/>
  <c r="N22" i="498"/>
  <c r="P22" i="498" s="1"/>
  <c r="M22" i="498"/>
  <c r="AE22" i="498" s="1"/>
  <c r="K22" i="498"/>
  <c r="G22" i="498"/>
  <c r="AD21" i="498"/>
  <c r="Z21" i="498"/>
  <c r="Y21" i="498"/>
  <c r="Y2" i="498" s="1"/>
  <c r="O6" i="496" s="1"/>
  <c r="L21" i="498"/>
  <c r="J21" i="498"/>
  <c r="K21" i="498" s="1"/>
  <c r="I21" i="498"/>
  <c r="O21" i="498" s="1"/>
  <c r="AE7" i="498"/>
  <c r="O7" i="498"/>
  <c r="N7" i="498"/>
  <c r="P7" i="498" s="1"/>
  <c r="M7" i="498"/>
  <c r="AF7" i="498" s="1"/>
  <c r="K7" i="498"/>
  <c r="G7" i="498"/>
  <c r="AE6" i="498"/>
  <c r="Q6" i="498"/>
  <c r="O6" i="498"/>
  <c r="N6" i="498"/>
  <c r="P6" i="498" s="1"/>
  <c r="M6" i="498"/>
  <c r="AF6" i="498" s="1"/>
  <c r="K6" i="498"/>
  <c r="G6" i="498"/>
  <c r="F1" i="498" s="1"/>
  <c r="F2" i="498" s="1"/>
  <c r="O5" i="498"/>
  <c r="M5" i="498"/>
  <c r="M21" i="498" s="1"/>
  <c r="K5" i="498"/>
  <c r="G5" i="498"/>
  <c r="AD2" i="498"/>
  <c r="R6" i="496" s="1"/>
  <c r="Z2" i="498"/>
  <c r="H2" i="498"/>
  <c r="D1" i="498"/>
  <c r="O157" i="497"/>
  <c r="L157" i="497"/>
  <c r="K157" i="497"/>
  <c r="J157" i="497"/>
  <c r="I157" i="497"/>
  <c r="AB152" i="497"/>
  <c r="O152" i="497"/>
  <c r="M152" i="497"/>
  <c r="AA152" i="497" s="1"/>
  <c r="K152" i="497"/>
  <c r="G152" i="497"/>
  <c r="O151" i="497"/>
  <c r="M151" i="497"/>
  <c r="N151" i="497" s="1"/>
  <c r="K151" i="497"/>
  <c r="G151" i="497"/>
  <c r="O150" i="497"/>
  <c r="M150" i="497"/>
  <c r="AB150" i="497" s="1"/>
  <c r="K150" i="497"/>
  <c r="G150" i="497"/>
  <c r="O149" i="497"/>
  <c r="M149" i="497"/>
  <c r="AB149" i="497" s="1"/>
  <c r="K149" i="497"/>
  <c r="G149" i="497"/>
  <c r="AB148" i="497"/>
  <c r="O148" i="497"/>
  <c r="M148" i="497"/>
  <c r="AA148" i="497" s="1"/>
  <c r="K148" i="497"/>
  <c r="G148" i="497"/>
  <c r="O147" i="497"/>
  <c r="M147" i="497"/>
  <c r="N147" i="497" s="1"/>
  <c r="K147" i="497"/>
  <c r="G147" i="497"/>
  <c r="O146" i="497"/>
  <c r="M146" i="497"/>
  <c r="AB146" i="497" s="1"/>
  <c r="K146" i="497"/>
  <c r="G146" i="497"/>
  <c r="O145" i="497"/>
  <c r="M145" i="497"/>
  <c r="AB145" i="497" s="1"/>
  <c r="K145" i="497"/>
  <c r="G145" i="497"/>
  <c r="AB144" i="497"/>
  <c r="P144" i="497"/>
  <c r="O144" i="497"/>
  <c r="N144" i="497"/>
  <c r="Q144" i="497" s="1"/>
  <c r="M144" i="497"/>
  <c r="AA144" i="497" s="1"/>
  <c r="K144" i="497"/>
  <c r="G144" i="497"/>
  <c r="O143" i="497"/>
  <c r="M143" i="497"/>
  <c r="N143" i="497" s="1"/>
  <c r="K143" i="497"/>
  <c r="G143" i="497"/>
  <c r="O142" i="497"/>
  <c r="M142" i="497"/>
  <c r="AB142" i="497" s="1"/>
  <c r="K142" i="497"/>
  <c r="G142" i="497"/>
  <c r="AB141" i="497"/>
  <c r="AA141" i="497"/>
  <c r="O141" i="497"/>
  <c r="N141" i="497"/>
  <c r="Q141" i="497" s="1"/>
  <c r="M141" i="497"/>
  <c r="M157" i="497" s="1"/>
  <c r="K141" i="497"/>
  <c r="G141" i="497"/>
  <c r="L140" i="497"/>
  <c r="O140" i="497" s="1"/>
  <c r="J140" i="497"/>
  <c r="I140" i="497"/>
  <c r="K140" i="497" s="1"/>
  <c r="O134" i="497"/>
  <c r="M134" i="497"/>
  <c r="AB134" i="497" s="1"/>
  <c r="K134" i="497"/>
  <c r="G134" i="497"/>
  <c r="O133" i="497"/>
  <c r="N133" i="497"/>
  <c r="P133" i="497" s="1"/>
  <c r="M133" i="497"/>
  <c r="AB133" i="497" s="1"/>
  <c r="K133" i="497"/>
  <c r="G133" i="497"/>
  <c r="AB132" i="497"/>
  <c r="AA132" i="497"/>
  <c r="Q132" i="497"/>
  <c r="O132" i="497"/>
  <c r="N132" i="497"/>
  <c r="P132" i="497" s="1"/>
  <c r="M132" i="497"/>
  <c r="K132" i="497"/>
  <c r="G132" i="497"/>
  <c r="O131" i="497"/>
  <c r="N131" i="497"/>
  <c r="Q131" i="497" s="1"/>
  <c r="M131" i="497"/>
  <c r="AB131" i="497" s="1"/>
  <c r="K131" i="497"/>
  <c r="G131" i="497"/>
  <c r="O130" i="497"/>
  <c r="M130" i="497"/>
  <c r="AB130" i="497" s="1"/>
  <c r="K130" i="497"/>
  <c r="G130" i="497"/>
  <c r="O129" i="497"/>
  <c r="N129" i="497"/>
  <c r="P129" i="497" s="1"/>
  <c r="M129" i="497"/>
  <c r="AB129" i="497" s="1"/>
  <c r="K129" i="497"/>
  <c r="G129" i="497"/>
  <c r="AB128" i="497"/>
  <c r="AA128" i="497"/>
  <c r="Q128" i="497"/>
  <c r="O128" i="497"/>
  <c r="N128" i="497"/>
  <c r="P128" i="497" s="1"/>
  <c r="M128" i="497"/>
  <c r="K128" i="497"/>
  <c r="G128" i="497"/>
  <c r="AB127" i="497"/>
  <c r="AA127" i="497"/>
  <c r="O127" i="497"/>
  <c r="N127" i="497"/>
  <c r="Q127" i="497" s="1"/>
  <c r="M127" i="497"/>
  <c r="K127" i="497"/>
  <c r="G127" i="497"/>
  <c r="O126" i="497"/>
  <c r="M126" i="497"/>
  <c r="AB126" i="497" s="1"/>
  <c r="K126" i="497"/>
  <c r="G126" i="497"/>
  <c r="O125" i="497"/>
  <c r="N125" i="497"/>
  <c r="P125" i="497" s="1"/>
  <c r="M125" i="497"/>
  <c r="AB125" i="497" s="1"/>
  <c r="K125" i="497"/>
  <c r="G125" i="497"/>
  <c r="AA124" i="497"/>
  <c r="O124" i="497"/>
  <c r="M124" i="497"/>
  <c r="N124" i="497" s="1"/>
  <c r="K124" i="497"/>
  <c r="G124" i="497"/>
  <c r="M123" i="497"/>
  <c r="AB123" i="497" s="1"/>
  <c r="AC107" i="497" s="1"/>
  <c r="L123" i="497"/>
  <c r="O123" i="497" s="1"/>
  <c r="J123" i="497"/>
  <c r="K123" i="497" s="1"/>
  <c r="I123" i="497"/>
  <c r="AB109" i="497"/>
  <c r="AA109" i="497"/>
  <c r="O109" i="497"/>
  <c r="M109" i="497"/>
  <c r="N109" i="497" s="1"/>
  <c r="K109" i="497"/>
  <c r="G109" i="497"/>
  <c r="AA108" i="497"/>
  <c r="O108" i="497"/>
  <c r="M108" i="497"/>
  <c r="AB108" i="497" s="1"/>
  <c r="K108" i="497"/>
  <c r="G108" i="497"/>
  <c r="AB107" i="497"/>
  <c r="O107" i="497"/>
  <c r="M107" i="497"/>
  <c r="AA107" i="497" s="1"/>
  <c r="K107" i="497"/>
  <c r="G107" i="497"/>
  <c r="L106" i="497"/>
  <c r="O106" i="497" s="1"/>
  <c r="J106" i="497"/>
  <c r="K106" i="497" s="1"/>
  <c r="I106" i="497"/>
  <c r="O92" i="497"/>
  <c r="M92" i="497"/>
  <c r="N92" i="497" s="1"/>
  <c r="K92" i="497"/>
  <c r="G92" i="497"/>
  <c r="AA91" i="497"/>
  <c r="O91" i="497"/>
  <c r="M91" i="497"/>
  <c r="M106" i="497" s="1"/>
  <c r="K91" i="497"/>
  <c r="G91" i="497"/>
  <c r="AB90" i="497"/>
  <c r="AA90" i="497"/>
  <c r="O90" i="497"/>
  <c r="M90" i="497"/>
  <c r="N90" i="497" s="1"/>
  <c r="K90" i="497"/>
  <c r="G90" i="497"/>
  <c r="L89" i="497"/>
  <c r="O89" i="497" s="1"/>
  <c r="J89" i="497"/>
  <c r="K89" i="497" s="1"/>
  <c r="I89" i="497"/>
  <c r="O79" i="497"/>
  <c r="M79" i="497"/>
  <c r="AB79" i="497" s="1"/>
  <c r="K79" i="497"/>
  <c r="G79" i="497"/>
  <c r="O78" i="497"/>
  <c r="N78" i="497"/>
  <c r="P78" i="497" s="1"/>
  <c r="M78" i="497"/>
  <c r="AB78" i="497" s="1"/>
  <c r="K78" i="497"/>
  <c r="G78" i="497"/>
  <c r="AB77" i="497"/>
  <c r="AA77" i="497"/>
  <c r="O77" i="497"/>
  <c r="M77" i="497"/>
  <c r="N77" i="497" s="1"/>
  <c r="K77" i="497"/>
  <c r="G77" i="497"/>
  <c r="AB76" i="497"/>
  <c r="AA76" i="497"/>
  <c r="O76" i="497"/>
  <c r="N76" i="497"/>
  <c r="Q76" i="497" s="1"/>
  <c r="M76" i="497"/>
  <c r="K76" i="497"/>
  <c r="G76" i="497"/>
  <c r="O75" i="497"/>
  <c r="M75" i="497"/>
  <c r="AB75" i="497" s="1"/>
  <c r="K75" i="497"/>
  <c r="G75" i="497"/>
  <c r="O74" i="497"/>
  <c r="N74" i="497"/>
  <c r="P74" i="497" s="1"/>
  <c r="M74" i="497"/>
  <c r="AB74" i="497" s="1"/>
  <c r="K74" i="497"/>
  <c r="G74" i="497"/>
  <c r="O73" i="497"/>
  <c r="M73" i="497"/>
  <c r="N73" i="497" s="1"/>
  <c r="K73" i="497"/>
  <c r="G73" i="497"/>
  <c r="L72" i="497"/>
  <c r="O72" i="497" s="1"/>
  <c r="J72" i="497"/>
  <c r="K72" i="497" s="1"/>
  <c r="I72" i="497"/>
  <c r="AB61" i="497"/>
  <c r="O61" i="497"/>
  <c r="M61" i="497"/>
  <c r="AA61" i="497" s="1"/>
  <c r="K61" i="497"/>
  <c r="G61" i="497"/>
  <c r="AA60" i="497"/>
  <c r="O60" i="497"/>
  <c r="M60" i="497"/>
  <c r="AB60" i="497" s="1"/>
  <c r="K60" i="497"/>
  <c r="G60" i="497"/>
  <c r="AA59" i="497"/>
  <c r="O59" i="497"/>
  <c r="N59" i="497"/>
  <c r="Q59" i="497" s="1"/>
  <c r="M59" i="497"/>
  <c r="AB59" i="497" s="1"/>
  <c r="K59" i="497"/>
  <c r="G59" i="497"/>
  <c r="AB58" i="497"/>
  <c r="AA58" i="497"/>
  <c r="O58" i="497"/>
  <c r="N58" i="497"/>
  <c r="Q58" i="497" s="1"/>
  <c r="M58" i="497"/>
  <c r="K58" i="497"/>
  <c r="G58" i="497"/>
  <c r="AB57" i="497"/>
  <c r="O57" i="497"/>
  <c r="M57" i="497"/>
  <c r="AA57" i="497" s="1"/>
  <c r="K57" i="497"/>
  <c r="G57" i="497"/>
  <c r="AB56" i="497"/>
  <c r="AA56" i="497"/>
  <c r="O56" i="497"/>
  <c r="N56" i="497"/>
  <c r="Q56" i="497" s="1"/>
  <c r="M56" i="497"/>
  <c r="M72" i="497" s="1"/>
  <c r="K56" i="497"/>
  <c r="G56" i="497"/>
  <c r="L55" i="497"/>
  <c r="O55" i="497" s="1"/>
  <c r="K55" i="497"/>
  <c r="J55" i="497"/>
  <c r="I55" i="497"/>
  <c r="O39" i="497"/>
  <c r="M39" i="497"/>
  <c r="AB39" i="497" s="1"/>
  <c r="K39" i="497"/>
  <c r="G39" i="497"/>
  <c r="L38" i="497"/>
  <c r="J38" i="497"/>
  <c r="K38" i="497" s="1"/>
  <c r="I38" i="497"/>
  <c r="O38" i="497" s="1"/>
  <c r="O23" i="497"/>
  <c r="N23" i="497"/>
  <c r="P23" i="497" s="1"/>
  <c r="M23" i="497"/>
  <c r="AB23" i="497" s="1"/>
  <c r="K23" i="497"/>
  <c r="G23" i="497"/>
  <c r="O22" i="497"/>
  <c r="M22" i="497"/>
  <c r="N22" i="497" s="1"/>
  <c r="K22" i="497"/>
  <c r="G22" i="497"/>
  <c r="L21" i="497"/>
  <c r="O21" i="497" s="1"/>
  <c r="J21" i="497"/>
  <c r="K21" i="497" s="1"/>
  <c r="I21" i="497"/>
  <c r="AA8" i="497"/>
  <c r="O8" i="497"/>
  <c r="M8" i="497"/>
  <c r="AB8" i="497" s="1"/>
  <c r="K8" i="497"/>
  <c r="G8" i="497"/>
  <c r="AA7" i="497"/>
  <c r="O7" i="497"/>
  <c r="M7" i="497"/>
  <c r="AB7" i="497" s="1"/>
  <c r="K7" i="497"/>
  <c r="G7" i="497"/>
  <c r="O6" i="497"/>
  <c r="N6" i="497"/>
  <c r="Q6" i="497" s="1"/>
  <c r="M6" i="497"/>
  <c r="AB6" i="497" s="1"/>
  <c r="K6" i="497"/>
  <c r="G6" i="497"/>
  <c r="AB5" i="497"/>
  <c r="O5" i="497"/>
  <c r="N5" i="497"/>
  <c r="P5" i="497" s="1"/>
  <c r="M5" i="497"/>
  <c r="AA5" i="497" s="1"/>
  <c r="K5" i="497"/>
  <c r="G5" i="497"/>
  <c r="F1" i="497" s="1"/>
  <c r="H2" i="497"/>
  <c r="D1" i="497"/>
  <c r="X34" i="496"/>
  <c r="W34" i="496"/>
  <c r="V34" i="496"/>
  <c r="M8" i="496" s="1"/>
  <c r="P34" i="496"/>
  <c r="O34" i="496"/>
  <c r="N34" i="496"/>
  <c r="M34" i="496"/>
  <c r="H34" i="496"/>
  <c r="G34" i="496"/>
  <c r="K8" i="496" s="1"/>
  <c r="O16" i="496"/>
  <c r="M16" i="496"/>
  <c r="I16" i="496"/>
  <c r="H16" i="496"/>
  <c r="G16" i="496"/>
  <c r="F16" i="496"/>
  <c r="G8" i="496" s="1"/>
  <c r="E16" i="496"/>
  <c r="I8" i="496"/>
  <c r="F8" i="496"/>
  <c r="M7" i="496"/>
  <c r="K7" i="496"/>
  <c r="I7" i="496"/>
  <c r="G7" i="496"/>
  <c r="F7" i="496"/>
  <c r="E7" i="496"/>
  <c r="Q6" i="496"/>
  <c r="P6" i="496"/>
  <c r="M6" i="496"/>
  <c r="K6" i="496"/>
  <c r="I6" i="496"/>
  <c r="G6" i="496"/>
  <c r="F6" i="496"/>
  <c r="E6" i="496"/>
  <c r="F3" i="496"/>
  <c r="AD140" i="495"/>
  <c r="Z140" i="495"/>
  <c r="Y140" i="495"/>
  <c r="M140" i="495"/>
  <c r="AF140" i="495" s="1"/>
  <c r="AG124" i="495" s="1"/>
  <c r="L140" i="495"/>
  <c r="O140" i="495" s="1"/>
  <c r="J140" i="495"/>
  <c r="K140" i="495" s="1"/>
  <c r="I140" i="495"/>
  <c r="O126" i="495"/>
  <c r="M126" i="495"/>
  <c r="AF126" i="495" s="1"/>
  <c r="K126" i="495"/>
  <c r="G126" i="495"/>
  <c r="AE125" i="495"/>
  <c r="O125" i="495"/>
  <c r="M125" i="495"/>
  <c r="AF125" i="495" s="1"/>
  <c r="K125" i="495"/>
  <c r="G125" i="495"/>
  <c r="AF124" i="495"/>
  <c r="AE124" i="495"/>
  <c r="O124" i="495"/>
  <c r="M124" i="495"/>
  <c r="N124" i="495" s="1"/>
  <c r="K124" i="495"/>
  <c r="G124" i="495"/>
  <c r="AD123" i="495"/>
  <c r="AD2" i="495" s="1"/>
  <c r="R6" i="493" s="1"/>
  <c r="Q6" i="493"/>
  <c r="Z123" i="495"/>
  <c r="Y123" i="495"/>
  <c r="L123" i="495"/>
  <c r="O123" i="495" s="1"/>
  <c r="J123" i="495"/>
  <c r="K123" i="495" s="1"/>
  <c r="I123" i="495"/>
  <c r="AF109" i="495"/>
  <c r="O109" i="495"/>
  <c r="M109" i="495"/>
  <c r="AE109" i="495" s="1"/>
  <c r="K109" i="495"/>
  <c r="G109" i="495"/>
  <c r="AE108" i="495"/>
  <c r="Q108" i="495"/>
  <c r="P108" i="495"/>
  <c r="O108" i="495"/>
  <c r="N108" i="495"/>
  <c r="M108" i="495"/>
  <c r="AF108" i="495" s="1"/>
  <c r="K108" i="495"/>
  <c r="G108" i="495"/>
  <c r="AF107" i="495"/>
  <c r="AE107" i="495"/>
  <c r="O107" i="495"/>
  <c r="M107" i="495"/>
  <c r="N107" i="495" s="1"/>
  <c r="K107" i="495"/>
  <c r="G107" i="495"/>
  <c r="AD106" i="495"/>
  <c r="Z106" i="495"/>
  <c r="Y106" i="495"/>
  <c r="M106" i="495"/>
  <c r="N106" i="495" s="1"/>
  <c r="L106" i="495"/>
  <c r="O106" i="495" s="1"/>
  <c r="J106" i="495"/>
  <c r="K106" i="495" s="1"/>
  <c r="I106" i="495"/>
  <c r="AF90" i="495"/>
  <c r="AE90" i="495"/>
  <c r="Q90" i="495"/>
  <c r="O90" i="495"/>
  <c r="N90" i="495"/>
  <c r="P90" i="495" s="1"/>
  <c r="M90" i="495"/>
  <c r="K90" i="495"/>
  <c r="G90" i="495"/>
  <c r="AD89" i="495"/>
  <c r="Z89" i="495"/>
  <c r="Y89" i="495"/>
  <c r="L89" i="495"/>
  <c r="J89" i="495"/>
  <c r="K89" i="495" s="1"/>
  <c r="I89" i="495"/>
  <c r="O89" i="495" s="1"/>
  <c r="AF75" i="495"/>
  <c r="AE75" i="495"/>
  <c r="Q75" i="495"/>
  <c r="O75" i="495"/>
  <c r="N75" i="495"/>
  <c r="P75" i="495" s="1"/>
  <c r="M75" i="495"/>
  <c r="K75" i="495"/>
  <c r="G75" i="495"/>
  <c r="AF74" i="495"/>
  <c r="AE74" i="495"/>
  <c r="O74" i="495"/>
  <c r="N74" i="495"/>
  <c r="Q74" i="495" s="1"/>
  <c r="M74" i="495"/>
  <c r="K74" i="495"/>
  <c r="G74" i="495"/>
  <c r="O73" i="495"/>
  <c r="M73" i="495"/>
  <c r="M89" i="495" s="1"/>
  <c r="K73" i="495"/>
  <c r="G73" i="495"/>
  <c r="AD72" i="495"/>
  <c r="Z72" i="495"/>
  <c r="Y72" i="495"/>
  <c r="O72" i="495"/>
  <c r="L72" i="495"/>
  <c r="K72" i="495"/>
  <c r="J72" i="495"/>
  <c r="I72" i="495"/>
  <c r="O61" i="495"/>
  <c r="M61" i="495"/>
  <c r="AF61" i="495" s="1"/>
  <c r="K61" i="495"/>
  <c r="G61" i="495"/>
  <c r="O60" i="495"/>
  <c r="N60" i="495"/>
  <c r="Q60" i="495" s="1"/>
  <c r="M60" i="495"/>
  <c r="AF60" i="495" s="1"/>
  <c r="K60" i="495"/>
  <c r="G60" i="495"/>
  <c r="AF59" i="495"/>
  <c r="O59" i="495"/>
  <c r="M59" i="495"/>
  <c r="AE59" i="495" s="1"/>
  <c r="K59" i="495"/>
  <c r="G59" i="495"/>
  <c r="AE58" i="495"/>
  <c r="O58" i="495"/>
  <c r="M58" i="495"/>
  <c r="N58" i="495" s="1"/>
  <c r="K58" i="495"/>
  <c r="G58" i="495"/>
  <c r="O57" i="495"/>
  <c r="M57" i="495"/>
  <c r="AF57" i="495" s="1"/>
  <c r="K57" i="495"/>
  <c r="G57" i="495"/>
  <c r="O56" i="495"/>
  <c r="M56" i="495"/>
  <c r="M72" i="495" s="1"/>
  <c r="K56" i="495"/>
  <c r="G56" i="495"/>
  <c r="AD55" i="495"/>
  <c r="Z55" i="495"/>
  <c r="Y55" i="495"/>
  <c r="O55" i="495"/>
  <c r="M55" i="495"/>
  <c r="AF55" i="495" s="1"/>
  <c r="AG39" i="495" s="1"/>
  <c r="L55" i="495"/>
  <c r="J55" i="495"/>
  <c r="K55" i="495" s="1"/>
  <c r="I55" i="495"/>
  <c r="O42" i="495"/>
  <c r="M42" i="495"/>
  <c r="AF42" i="495" s="1"/>
  <c r="K42" i="495"/>
  <c r="G42" i="495"/>
  <c r="O41" i="495"/>
  <c r="M41" i="495"/>
  <c r="AF41" i="495" s="1"/>
  <c r="K41" i="495"/>
  <c r="G41" i="495"/>
  <c r="AF40" i="495"/>
  <c r="AE40" i="495"/>
  <c r="O40" i="495"/>
  <c r="N40" i="495"/>
  <c r="Q40" i="495" s="1"/>
  <c r="M40" i="495"/>
  <c r="K40" i="495"/>
  <c r="G40" i="495"/>
  <c r="AE39" i="495"/>
  <c r="O39" i="495"/>
  <c r="M39" i="495"/>
  <c r="N39" i="495" s="1"/>
  <c r="K39" i="495"/>
  <c r="G39" i="495"/>
  <c r="AD38" i="495"/>
  <c r="Z38" i="495"/>
  <c r="Z2" i="495" s="1"/>
  <c r="P6" i="493" s="1"/>
  <c r="Y38" i="495"/>
  <c r="Y2" i="495" s="1"/>
  <c r="O6" i="493" s="1"/>
  <c r="L38" i="495"/>
  <c r="O38" i="495" s="1"/>
  <c r="J38" i="495"/>
  <c r="K38" i="495" s="1"/>
  <c r="I38" i="495"/>
  <c r="AF25" i="495"/>
  <c r="AE25" i="495"/>
  <c r="O25" i="495"/>
  <c r="M25" i="495"/>
  <c r="N25" i="495" s="1"/>
  <c r="K25" i="495"/>
  <c r="G25" i="495"/>
  <c r="AF24" i="495"/>
  <c r="AE24" i="495"/>
  <c r="O24" i="495"/>
  <c r="N24" i="495"/>
  <c r="Q24" i="495" s="1"/>
  <c r="M24" i="495"/>
  <c r="K24" i="495"/>
  <c r="G24" i="495"/>
  <c r="O23" i="495"/>
  <c r="N23" i="495"/>
  <c r="Q23" i="495" s="1"/>
  <c r="M23" i="495"/>
  <c r="AF23" i="495" s="1"/>
  <c r="K23" i="495"/>
  <c r="P23" i="495" s="1"/>
  <c r="G23" i="495"/>
  <c r="O22" i="495"/>
  <c r="N22" i="495"/>
  <c r="Q22" i="495" s="1"/>
  <c r="M22" i="495"/>
  <c r="AF22" i="495" s="1"/>
  <c r="K22" i="495"/>
  <c r="G22" i="495"/>
  <c r="AD21" i="495"/>
  <c r="Z21" i="495"/>
  <c r="Y21" i="495"/>
  <c r="L21" i="495"/>
  <c r="H1" i="495" s="1"/>
  <c r="K21" i="495"/>
  <c r="J21" i="495"/>
  <c r="I21" i="495"/>
  <c r="O7" i="495"/>
  <c r="N7" i="495"/>
  <c r="Q7" i="495" s="1"/>
  <c r="M7" i="495"/>
  <c r="AF7" i="495" s="1"/>
  <c r="K7" i="495"/>
  <c r="G7" i="495"/>
  <c r="AF6" i="495"/>
  <c r="O6" i="495"/>
  <c r="M6" i="495"/>
  <c r="AE6" i="495" s="1"/>
  <c r="K6" i="495"/>
  <c r="G6" i="495"/>
  <c r="AF5" i="495"/>
  <c r="AE5" i="495"/>
  <c r="O5" i="495"/>
  <c r="N5" i="495"/>
  <c r="Q5" i="495" s="1"/>
  <c r="M5" i="495"/>
  <c r="M21" i="495" s="1"/>
  <c r="K5" i="495"/>
  <c r="G5" i="495"/>
  <c r="F1" i="495" s="1"/>
  <c r="F2" i="495" s="1"/>
  <c r="H2" i="495"/>
  <c r="D1" i="495"/>
  <c r="O157" i="494"/>
  <c r="M157" i="494"/>
  <c r="AB157" i="494" s="1"/>
  <c r="AC141" i="494" s="1"/>
  <c r="L157" i="494"/>
  <c r="K157" i="494"/>
  <c r="J157" i="494"/>
  <c r="I157" i="494"/>
  <c r="O152" i="494"/>
  <c r="M152" i="494"/>
  <c r="AB152" i="494" s="1"/>
  <c r="K152" i="494"/>
  <c r="G152" i="494"/>
  <c r="O151" i="494"/>
  <c r="M151" i="494"/>
  <c r="AB151" i="494" s="1"/>
  <c r="K151" i="494"/>
  <c r="G151" i="494"/>
  <c r="AB150" i="494"/>
  <c r="AA150" i="494"/>
  <c r="O150" i="494"/>
  <c r="M150" i="494"/>
  <c r="N150" i="494" s="1"/>
  <c r="K150" i="494"/>
  <c r="G150" i="494"/>
  <c r="AB149" i="494"/>
  <c r="AA149" i="494"/>
  <c r="O149" i="494"/>
  <c r="M149" i="494"/>
  <c r="N149" i="494" s="1"/>
  <c r="K149" i="494"/>
  <c r="G149" i="494"/>
  <c r="O148" i="494"/>
  <c r="M148" i="494"/>
  <c r="AB148" i="494" s="1"/>
  <c r="K148" i="494"/>
  <c r="G148" i="494"/>
  <c r="O147" i="494"/>
  <c r="M147" i="494"/>
  <c r="AB147" i="494" s="1"/>
  <c r="K147" i="494"/>
  <c r="G147" i="494"/>
  <c r="AB146" i="494"/>
  <c r="AA146" i="494"/>
  <c r="O146" i="494"/>
  <c r="M146" i="494"/>
  <c r="N146" i="494" s="1"/>
  <c r="K146" i="494"/>
  <c r="G146" i="494"/>
  <c r="AB145" i="494"/>
  <c r="AA145" i="494"/>
  <c r="O145" i="494"/>
  <c r="M145" i="494"/>
  <c r="N145" i="494" s="1"/>
  <c r="K145" i="494"/>
  <c r="G145" i="494"/>
  <c r="O144" i="494"/>
  <c r="M144" i="494"/>
  <c r="AB144" i="494" s="1"/>
  <c r="K144" i="494"/>
  <c r="G144" i="494"/>
  <c r="O143" i="494"/>
  <c r="M143" i="494"/>
  <c r="AB143" i="494" s="1"/>
  <c r="K143" i="494"/>
  <c r="G143" i="494"/>
  <c r="AB142" i="494"/>
  <c r="AA142" i="494"/>
  <c r="O142" i="494"/>
  <c r="M142" i="494"/>
  <c r="N142" i="494" s="1"/>
  <c r="K142" i="494"/>
  <c r="G142" i="494"/>
  <c r="AB141" i="494"/>
  <c r="AA141" i="494"/>
  <c r="Q141" i="494"/>
  <c r="O141" i="494"/>
  <c r="N141" i="494"/>
  <c r="P141" i="494" s="1"/>
  <c r="M141" i="494"/>
  <c r="K141" i="494"/>
  <c r="G141" i="494"/>
  <c r="O140" i="494"/>
  <c r="L140" i="494"/>
  <c r="J140" i="494"/>
  <c r="K140" i="494" s="1"/>
  <c r="I140" i="494"/>
  <c r="O134" i="494"/>
  <c r="M134" i="494"/>
  <c r="AB134" i="494" s="1"/>
  <c r="K134" i="494"/>
  <c r="G134" i="494"/>
  <c r="O133" i="494"/>
  <c r="M133" i="494"/>
  <c r="AB133" i="494" s="1"/>
  <c r="K133" i="494"/>
  <c r="G133" i="494"/>
  <c r="AB132" i="494"/>
  <c r="AA132" i="494"/>
  <c r="O132" i="494"/>
  <c r="N132" i="494"/>
  <c r="Q132" i="494" s="1"/>
  <c r="M132" i="494"/>
  <c r="K132" i="494"/>
  <c r="G132" i="494"/>
  <c r="AB131" i="494"/>
  <c r="O131" i="494"/>
  <c r="M131" i="494"/>
  <c r="N131" i="494" s="1"/>
  <c r="K131" i="494"/>
  <c r="G131" i="494"/>
  <c r="O130" i="494"/>
  <c r="M130" i="494"/>
  <c r="AB130" i="494" s="1"/>
  <c r="K130" i="494"/>
  <c r="G130" i="494"/>
  <c r="O129" i="494"/>
  <c r="M129" i="494"/>
  <c r="AB129" i="494" s="1"/>
  <c r="K129" i="494"/>
  <c r="G129" i="494"/>
  <c r="AB128" i="494"/>
  <c r="AA128" i="494"/>
  <c r="O128" i="494"/>
  <c r="N128" i="494"/>
  <c r="Q128" i="494" s="1"/>
  <c r="M128" i="494"/>
  <c r="K128" i="494"/>
  <c r="G128" i="494"/>
  <c r="AB127" i="494"/>
  <c r="O127" i="494"/>
  <c r="M127" i="494"/>
  <c r="N127" i="494" s="1"/>
  <c r="K127" i="494"/>
  <c r="G127" i="494"/>
  <c r="O126" i="494"/>
  <c r="M126" i="494"/>
  <c r="AB126" i="494" s="1"/>
  <c r="K126" i="494"/>
  <c r="G126" i="494"/>
  <c r="O125" i="494"/>
  <c r="M125" i="494"/>
  <c r="AB125" i="494" s="1"/>
  <c r="K125" i="494"/>
  <c r="G125" i="494"/>
  <c r="O124" i="494"/>
  <c r="M124" i="494"/>
  <c r="M140" i="494" s="1"/>
  <c r="K124" i="494"/>
  <c r="G124" i="494"/>
  <c r="L123" i="494"/>
  <c r="J123" i="494"/>
  <c r="K123" i="494" s="1"/>
  <c r="I123" i="494"/>
  <c r="O123" i="494" s="1"/>
  <c r="AA109" i="494"/>
  <c r="O109" i="494"/>
  <c r="M109" i="494"/>
  <c r="N109" i="494" s="1"/>
  <c r="K109" i="494"/>
  <c r="G109" i="494"/>
  <c r="O108" i="494"/>
  <c r="N108" i="494"/>
  <c r="Q108" i="494" s="1"/>
  <c r="M108" i="494"/>
  <c r="AB108" i="494" s="1"/>
  <c r="K108" i="494"/>
  <c r="G108" i="494"/>
  <c r="O107" i="494"/>
  <c r="M107" i="494"/>
  <c r="M123" i="494" s="1"/>
  <c r="K107" i="494"/>
  <c r="G107" i="494"/>
  <c r="L106" i="494"/>
  <c r="O106" i="494" s="1"/>
  <c r="J106" i="494"/>
  <c r="K106" i="494" s="1"/>
  <c r="I106" i="494"/>
  <c r="O92" i="494"/>
  <c r="M92" i="494"/>
  <c r="AB92" i="494" s="1"/>
  <c r="K92" i="494"/>
  <c r="G92" i="494"/>
  <c r="AB91" i="494"/>
  <c r="AA91" i="494"/>
  <c r="O91" i="494"/>
  <c r="M91" i="494"/>
  <c r="N91" i="494" s="1"/>
  <c r="K91" i="494"/>
  <c r="G91" i="494"/>
  <c r="AB90" i="494"/>
  <c r="AA90" i="494"/>
  <c r="O90" i="494"/>
  <c r="M90" i="494"/>
  <c r="N90" i="494" s="1"/>
  <c r="K90" i="494"/>
  <c r="G90" i="494"/>
  <c r="O89" i="494"/>
  <c r="L89" i="494"/>
  <c r="J89" i="494"/>
  <c r="K89" i="494" s="1"/>
  <c r="I89" i="494"/>
  <c r="O79" i="494"/>
  <c r="M79" i="494"/>
  <c r="AB79" i="494" s="1"/>
  <c r="K79" i="494"/>
  <c r="G79" i="494"/>
  <c r="AA78" i="494"/>
  <c r="O78" i="494"/>
  <c r="M78" i="494"/>
  <c r="AB78" i="494" s="1"/>
  <c r="K78" i="494"/>
  <c r="G78" i="494"/>
  <c r="AB77" i="494"/>
  <c r="AA77" i="494"/>
  <c r="O77" i="494"/>
  <c r="N77" i="494"/>
  <c r="Q77" i="494" s="1"/>
  <c r="M77" i="494"/>
  <c r="K77" i="494"/>
  <c r="G77" i="494"/>
  <c r="O76" i="494"/>
  <c r="M76" i="494"/>
  <c r="N76" i="494" s="1"/>
  <c r="K76" i="494"/>
  <c r="G76" i="494"/>
  <c r="O75" i="494"/>
  <c r="M75" i="494"/>
  <c r="AB75" i="494" s="1"/>
  <c r="K75" i="494"/>
  <c r="G75" i="494"/>
  <c r="O74" i="494"/>
  <c r="M74" i="494"/>
  <c r="AB74" i="494" s="1"/>
  <c r="K74" i="494"/>
  <c r="G74" i="494"/>
  <c r="O73" i="494"/>
  <c r="M73" i="494"/>
  <c r="M89" i="494" s="1"/>
  <c r="K73" i="494"/>
  <c r="G73" i="494"/>
  <c r="L72" i="494"/>
  <c r="J72" i="494"/>
  <c r="K72" i="494" s="1"/>
  <c r="I72" i="494"/>
  <c r="O72" i="494" s="1"/>
  <c r="AA61" i="494"/>
  <c r="O61" i="494"/>
  <c r="M61" i="494"/>
  <c r="N61" i="494" s="1"/>
  <c r="K61" i="494"/>
  <c r="G61" i="494"/>
  <c r="AA60" i="494"/>
  <c r="O60" i="494"/>
  <c r="N60" i="494"/>
  <c r="Q60" i="494" s="1"/>
  <c r="M60" i="494"/>
  <c r="AB60" i="494" s="1"/>
  <c r="K60" i="494"/>
  <c r="G60" i="494"/>
  <c r="O59" i="494"/>
  <c r="N59" i="494"/>
  <c r="Q59" i="494" s="1"/>
  <c r="M59" i="494"/>
  <c r="AB59" i="494" s="1"/>
  <c r="K59" i="494"/>
  <c r="G59" i="494"/>
  <c r="AB58" i="494"/>
  <c r="AA58" i="494"/>
  <c r="O58" i="494"/>
  <c r="N58" i="494"/>
  <c r="Q58" i="494" s="1"/>
  <c r="M58" i="494"/>
  <c r="K58" i="494"/>
  <c r="P58" i="494" s="1"/>
  <c r="G58" i="494"/>
  <c r="AA57" i="494"/>
  <c r="O57" i="494"/>
  <c r="M57" i="494"/>
  <c r="N57" i="494" s="1"/>
  <c r="K57" i="494"/>
  <c r="G57" i="494"/>
  <c r="AB56" i="494"/>
  <c r="AA56" i="494"/>
  <c r="Q56" i="494"/>
  <c r="P56" i="494"/>
  <c r="O56" i="494"/>
  <c r="N56" i="494"/>
  <c r="M56" i="494"/>
  <c r="M72" i="494" s="1"/>
  <c r="K56" i="494"/>
  <c r="G56" i="494"/>
  <c r="M55" i="494"/>
  <c r="AB55" i="494" s="1"/>
  <c r="AC39" i="494" s="1"/>
  <c r="L55" i="494"/>
  <c r="O55" i="494" s="1"/>
  <c r="J55" i="494"/>
  <c r="K55" i="494" s="1"/>
  <c r="I55" i="494"/>
  <c r="O39" i="494"/>
  <c r="N39" i="494"/>
  <c r="Q39" i="494" s="1"/>
  <c r="M39" i="494"/>
  <c r="AB39" i="494" s="1"/>
  <c r="K39" i="494"/>
  <c r="G39" i="494"/>
  <c r="L38" i="494"/>
  <c r="H1" i="494" s="1"/>
  <c r="K38" i="494"/>
  <c r="J38" i="494"/>
  <c r="I38" i="494"/>
  <c r="O23" i="494"/>
  <c r="M23" i="494"/>
  <c r="AB23" i="494" s="1"/>
  <c r="K23" i="494"/>
  <c r="G23" i="494"/>
  <c r="AB22" i="494"/>
  <c r="AA22" i="494"/>
  <c r="O22" i="494"/>
  <c r="M22" i="494"/>
  <c r="N22" i="494" s="1"/>
  <c r="K22" i="494"/>
  <c r="G22" i="494"/>
  <c r="L21" i="494"/>
  <c r="O21" i="494" s="1"/>
  <c r="J21" i="494"/>
  <c r="K21" i="494" s="1"/>
  <c r="I21" i="494"/>
  <c r="AA8" i="494"/>
  <c r="O8" i="494"/>
  <c r="M8" i="494"/>
  <c r="N8" i="494" s="1"/>
  <c r="K8" i="494"/>
  <c r="G8" i="494"/>
  <c r="O7" i="494"/>
  <c r="N7" i="494"/>
  <c r="Q7" i="494" s="1"/>
  <c r="M7" i="494"/>
  <c r="AB7" i="494" s="1"/>
  <c r="K7" i="494"/>
  <c r="G7" i="494"/>
  <c r="O6" i="494"/>
  <c r="N6" i="494"/>
  <c r="Q6" i="494" s="1"/>
  <c r="M6" i="494"/>
  <c r="AB6" i="494" s="1"/>
  <c r="K6" i="494"/>
  <c r="G6" i="494"/>
  <c r="O5" i="494"/>
  <c r="M5" i="494"/>
  <c r="AB5" i="494" s="1"/>
  <c r="K5" i="494"/>
  <c r="G5" i="494"/>
  <c r="F1" i="494" s="1"/>
  <c r="H2" i="494"/>
  <c r="D1" i="494"/>
  <c r="X34" i="493"/>
  <c r="W34" i="493"/>
  <c r="V34" i="493"/>
  <c r="P34" i="493"/>
  <c r="O34" i="493"/>
  <c r="N34" i="493"/>
  <c r="M34" i="493"/>
  <c r="H34" i="493"/>
  <c r="G34" i="493"/>
  <c r="O16" i="493"/>
  <c r="N16" i="493"/>
  <c r="M16" i="493"/>
  <c r="I8" i="493" s="1"/>
  <c r="I16" i="493"/>
  <c r="H16" i="493"/>
  <c r="G16" i="493"/>
  <c r="E8" i="493" s="1"/>
  <c r="F16" i="493"/>
  <c r="E16" i="493"/>
  <c r="M8" i="493"/>
  <c r="K8" i="493"/>
  <c r="G8" i="493"/>
  <c r="F8" i="493"/>
  <c r="M7" i="493"/>
  <c r="K7" i="493"/>
  <c r="I7" i="493"/>
  <c r="G7" i="493"/>
  <c r="F7" i="493"/>
  <c r="E7" i="493"/>
  <c r="M6" i="493"/>
  <c r="K6" i="493"/>
  <c r="I6" i="493"/>
  <c r="G6" i="493"/>
  <c r="F6" i="493"/>
  <c r="E6" i="493"/>
  <c r="F3" i="493"/>
  <c r="AD140" i="492"/>
  <c r="Z140" i="492"/>
  <c r="Y140" i="492"/>
  <c r="M140" i="492"/>
  <c r="AF140" i="492" s="1"/>
  <c r="AG124" i="492" s="1"/>
  <c r="L140" i="492"/>
  <c r="O140" i="492" s="1"/>
  <c r="J140" i="492"/>
  <c r="K140" i="492" s="1"/>
  <c r="I140" i="492"/>
  <c r="O126" i="492"/>
  <c r="M126" i="492"/>
  <c r="AF126" i="492" s="1"/>
  <c r="K126" i="492"/>
  <c r="G126" i="492"/>
  <c r="AE125" i="492"/>
  <c r="O125" i="492"/>
  <c r="M125" i="492"/>
  <c r="AF125" i="492" s="1"/>
  <c r="K125" i="492"/>
  <c r="G125" i="492"/>
  <c r="AF124" i="492"/>
  <c r="AE124" i="492"/>
  <c r="O124" i="492"/>
  <c r="M124" i="492"/>
  <c r="N124" i="492" s="1"/>
  <c r="K124" i="492"/>
  <c r="G124" i="492"/>
  <c r="AD123" i="492"/>
  <c r="Z123" i="492"/>
  <c r="Y123" i="492"/>
  <c r="L123" i="492"/>
  <c r="O123" i="492" s="1"/>
  <c r="J123" i="492"/>
  <c r="K123" i="492" s="1"/>
  <c r="I123" i="492"/>
  <c r="AF109" i="492"/>
  <c r="O109" i="492"/>
  <c r="M109" i="492"/>
  <c r="AE109" i="492" s="1"/>
  <c r="K109" i="492"/>
  <c r="G109" i="492"/>
  <c r="AE108" i="492"/>
  <c r="Q108" i="492"/>
  <c r="O108" i="492"/>
  <c r="N108" i="492"/>
  <c r="P108" i="492" s="1"/>
  <c r="M108" i="492"/>
  <c r="AF108" i="492" s="1"/>
  <c r="K108" i="492"/>
  <c r="G108" i="492"/>
  <c r="AF107" i="492"/>
  <c r="O107" i="492"/>
  <c r="M107" i="492"/>
  <c r="N107" i="492" s="1"/>
  <c r="K107" i="492"/>
  <c r="G107" i="492"/>
  <c r="AD106" i="492"/>
  <c r="Z106" i="492"/>
  <c r="Y106" i="492"/>
  <c r="L106" i="492"/>
  <c r="O106" i="492" s="1"/>
  <c r="J106" i="492"/>
  <c r="K106" i="492" s="1"/>
  <c r="I106" i="492"/>
  <c r="AE90" i="492"/>
  <c r="O90" i="492"/>
  <c r="N90" i="492"/>
  <c r="P90" i="492" s="1"/>
  <c r="M90" i="492"/>
  <c r="M106" i="492" s="1"/>
  <c r="K90" i="492"/>
  <c r="G90" i="492"/>
  <c r="AD89" i="492"/>
  <c r="Z89" i="492"/>
  <c r="Y89" i="492"/>
  <c r="L89" i="492"/>
  <c r="O89" i="492" s="1"/>
  <c r="K89" i="492"/>
  <c r="J89" i="492"/>
  <c r="I89" i="492"/>
  <c r="AF75" i="492"/>
  <c r="AE75" i="492"/>
  <c r="O75" i="492"/>
  <c r="N75" i="492"/>
  <c r="P75" i="492" s="1"/>
  <c r="M75" i="492"/>
  <c r="K75" i="492"/>
  <c r="G75" i="492"/>
  <c r="AF74" i="492"/>
  <c r="AE74" i="492"/>
  <c r="Q74" i="492"/>
  <c r="P74" i="492"/>
  <c r="O74" i="492"/>
  <c r="N74" i="492"/>
  <c r="M74" i="492"/>
  <c r="K74" i="492"/>
  <c r="G74" i="492"/>
  <c r="AE73" i="492"/>
  <c r="O73" i="492"/>
  <c r="N73" i="492"/>
  <c r="Q73" i="492" s="1"/>
  <c r="M73" i="492"/>
  <c r="M89" i="492" s="1"/>
  <c r="K73" i="492"/>
  <c r="G73" i="492"/>
  <c r="AD72" i="492"/>
  <c r="Z72" i="492"/>
  <c r="Y72" i="492"/>
  <c r="O72" i="492"/>
  <c r="L72" i="492"/>
  <c r="J72" i="492"/>
  <c r="K72" i="492" s="1"/>
  <c r="I72" i="492"/>
  <c r="AF61" i="492"/>
  <c r="AE61" i="492"/>
  <c r="O61" i="492"/>
  <c r="N61" i="492"/>
  <c r="Q61" i="492" s="1"/>
  <c r="M61" i="492"/>
  <c r="K61" i="492"/>
  <c r="G61" i="492"/>
  <c r="O60" i="492"/>
  <c r="M60" i="492"/>
  <c r="AF60" i="492" s="1"/>
  <c r="K60" i="492"/>
  <c r="G60" i="492"/>
  <c r="O59" i="492"/>
  <c r="M59" i="492"/>
  <c r="AE59" i="492" s="1"/>
  <c r="K59" i="492"/>
  <c r="G59" i="492"/>
  <c r="AF58" i="492"/>
  <c r="AE58" i="492"/>
  <c r="Q58" i="492"/>
  <c r="O58" i="492"/>
  <c r="N58" i="492"/>
  <c r="P58" i="492" s="1"/>
  <c r="M58" i="492"/>
  <c r="K58" i="492"/>
  <c r="G58" i="492"/>
  <c r="AF57" i="492"/>
  <c r="AE57" i="492"/>
  <c r="O57" i="492"/>
  <c r="N57" i="492"/>
  <c r="Q57" i="492" s="1"/>
  <c r="M57" i="492"/>
  <c r="K57" i="492"/>
  <c r="G57" i="492"/>
  <c r="O56" i="492"/>
  <c r="M56" i="492"/>
  <c r="M72" i="492" s="1"/>
  <c r="K56" i="492"/>
  <c r="G56" i="492"/>
  <c r="AD55" i="492"/>
  <c r="Z55" i="492"/>
  <c r="Y55" i="492"/>
  <c r="O55" i="492"/>
  <c r="L55" i="492"/>
  <c r="J55" i="492"/>
  <c r="K55" i="492" s="1"/>
  <c r="I55" i="492"/>
  <c r="O42" i="492"/>
  <c r="M42" i="492"/>
  <c r="AF42" i="492" s="1"/>
  <c r="K42" i="492"/>
  <c r="G42" i="492"/>
  <c r="O41" i="492"/>
  <c r="N41" i="492"/>
  <c r="Q41" i="492" s="1"/>
  <c r="M41" i="492"/>
  <c r="AF41" i="492" s="1"/>
  <c r="K41" i="492"/>
  <c r="G41" i="492"/>
  <c r="AF40" i="492"/>
  <c r="O40" i="492"/>
  <c r="M40" i="492"/>
  <c r="N40" i="492" s="1"/>
  <c r="K40" i="492"/>
  <c r="G40" i="492"/>
  <c r="AF39" i="492"/>
  <c r="AE39" i="492"/>
  <c r="O39" i="492"/>
  <c r="N39" i="492"/>
  <c r="P39" i="492" s="1"/>
  <c r="M39" i="492"/>
  <c r="M55" i="492" s="1"/>
  <c r="K39" i="492"/>
  <c r="G39" i="492"/>
  <c r="AD38" i="492"/>
  <c r="Z38" i="492"/>
  <c r="Z2" i="492" s="1"/>
  <c r="P6" i="490" s="1"/>
  <c r="Y38" i="492"/>
  <c r="L38" i="492"/>
  <c r="O38" i="492" s="1"/>
  <c r="K38" i="492"/>
  <c r="J38" i="492"/>
  <c r="I38" i="492"/>
  <c r="AF25" i="492"/>
  <c r="AE25" i="492"/>
  <c r="O25" i="492"/>
  <c r="N25" i="492"/>
  <c r="P25" i="492" s="1"/>
  <c r="M25" i="492"/>
  <c r="K25" i="492"/>
  <c r="G25" i="492"/>
  <c r="AF24" i="492"/>
  <c r="AE24" i="492"/>
  <c r="Q24" i="492"/>
  <c r="P24" i="492"/>
  <c r="O24" i="492"/>
  <c r="N24" i="492"/>
  <c r="M24" i="492"/>
  <c r="K24" i="492"/>
  <c r="G24" i="492"/>
  <c r="O23" i="492"/>
  <c r="M23" i="492"/>
  <c r="AF23" i="492" s="1"/>
  <c r="K23" i="492"/>
  <c r="G23" i="492"/>
  <c r="O22" i="492"/>
  <c r="M22" i="492"/>
  <c r="AF22" i="492" s="1"/>
  <c r="K22" i="492"/>
  <c r="G22" i="492"/>
  <c r="AD21" i="492"/>
  <c r="Z21" i="492"/>
  <c r="Y21" i="492"/>
  <c r="L21" i="492"/>
  <c r="H1" i="492" s="1"/>
  <c r="J21" i="492"/>
  <c r="K21" i="492" s="1"/>
  <c r="I21" i="492"/>
  <c r="O7" i="492"/>
  <c r="M7" i="492"/>
  <c r="AF7" i="492" s="1"/>
  <c r="K7" i="492"/>
  <c r="G7" i="492"/>
  <c r="O6" i="492"/>
  <c r="N6" i="492"/>
  <c r="Q6" i="492" s="1"/>
  <c r="M6" i="492"/>
  <c r="AE6" i="492" s="1"/>
  <c r="K6" i="492"/>
  <c r="G6" i="492"/>
  <c r="AE5" i="492"/>
  <c r="O5" i="492"/>
  <c r="M5" i="492"/>
  <c r="N5" i="492" s="1"/>
  <c r="K5" i="492"/>
  <c r="G5" i="492"/>
  <c r="F1" i="492" s="1"/>
  <c r="F2" i="492" s="1"/>
  <c r="AD2" i="492"/>
  <c r="Y2" i="492"/>
  <c r="H2" i="492"/>
  <c r="D1" i="492"/>
  <c r="O157" i="491"/>
  <c r="L157" i="491"/>
  <c r="K157" i="491"/>
  <c r="J157" i="491"/>
  <c r="I157" i="491"/>
  <c r="O152" i="491"/>
  <c r="M152" i="491"/>
  <c r="AB152" i="491" s="1"/>
  <c r="K152" i="491"/>
  <c r="G152" i="491"/>
  <c r="O151" i="491"/>
  <c r="M151" i="491"/>
  <c r="AB151" i="491" s="1"/>
  <c r="K151" i="491"/>
  <c r="G151" i="491"/>
  <c r="AB150" i="491"/>
  <c r="AA150" i="491"/>
  <c r="O150" i="491"/>
  <c r="M150" i="491"/>
  <c r="N150" i="491" s="1"/>
  <c r="K150" i="491"/>
  <c r="G150" i="491"/>
  <c r="O149" i="491"/>
  <c r="M149" i="491"/>
  <c r="N149" i="491" s="1"/>
  <c r="K149" i="491"/>
  <c r="G149" i="491"/>
  <c r="O148" i="491"/>
  <c r="M148" i="491"/>
  <c r="AB148" i="491" s="1"/>
  <c r="K148" i="491"/>
  <c r="G148" i="491"/>
  <c r="O147" i="491"/>
  <c r="M147" i="491"/>
  <c r="AB147" i="491" s="1"/>
  <c r="K147" i="491"/>
  <c r="G147" i="491"/>
  <c r="AB146" i="491"/>
  <c r="O146" i="491"/>
  <c r="M146" i="491"/>
  <c r="N146" i="491" s="1"/>
  <c r="K146" i="491"/>
  <c r="G146" i="491"/>
  <c r="O145" i="491"/>
  <c r="M145" i="491"/>
  <c r="N145" i="491" s="1"/>
  <c r="K145" i="491"/>
  <c r="G145" i="491"/>
  <c r="O144" i="491"/>
  <c r="M144" i="491"/>
  <c r="AB144" i="491" s="1"/>
  <c r="K144" i="491"/>
  <c r="G144" i="491"/>
  <c r="O143" i="491"/>
  <c r="M143" i="491"/>
  <c r="AB143" i="491" s="1"/>
  <c r="K143" i="491"/>
  <c r="G143" i="491"/>
  <c r="AB142" i="491"/>
  <c r="O142" i="491"/>
  <c r="M142" i="491"/>
  <c r="N142" i="491" s="1"/>
  <c r="K142" i="491"/>
  <c r="G142" i="491"/>
  <c r="AB141" i="491"/>
  <c r="AA141" i="491"/>
  <c r="O141" i="491"/>
  <c r="N141" i="491"/>
  <c r="P141" i="491" s="1"/>
  <c r="M141" i="491"/>
  <c r="M157" i="491" s="1"/>
  <c r="K141" i="491"/>
  <c r="G141" i="491"/>
  <c r="O140" i="491"/>
  <c r="L140" i="491"/>
  <c r="J140" i="491"/>
  <c r="I140" i="491"/>
  <c r="K140" i="491" s="1"/>
  <c r="O135" i="491"/>
  <c r="N135" i="491"/>
  <c r="Q135" i="491" s="1"/>
  <c r="M135" i="491"/>
  <c r="AB135" i="491" s="1"/>
  <c r="K135" i="491"/>
  <c r="G135" i="491"/>
  <c r="O134" i="491"/>
  <c r="M134" i="491"/>
  <c r="AB134" i="491" s="1"/>
  <c r="K134" i="491"/>
  <c r="G134" i="491"/>
  <c r="AB133" i="491"/>
  <c r="AA133" i="491"/>
  <c r="O133" i="491"/>
  <c r="N133" i="491"/>
  <c r="Q133" i="491" s="1"/>
  <c r="M133" i="491"/>
  <c r="K133" i="491"/>
  <c r="G133" i="491"/>
  <c r="Q132" i="491"/>
  <c r="O132" i="491"/>
  <c r="N132" i="491"/>
  <c r="P132" i="491" s="1"/>
  <c r="M132" i="491"/>
  <c r="AB132" i="491" s="1"/>
  <c r="K132" i="491"/>
  <c r="G132" i="491"/>
  <c r="O131" i="491"/>
  <c r="N131" i="491"/>
  <c r="Q131" i="491" s="1"/>
  <c r="M131" i="491"/>
  <c r="AB131" i="491" s="1"/>
  <c r="K131" i="491"/>
  <c r="G131" i="491"/>
  <c r="O130" i="491"/>
  <c r="M130" i="491"/>
  <c r="AB130" i="491" s="1"/>
  <c r="K130" i="491"/>
  <c r="G130" i="491"/>
  <c r="AB129" i="491"/>
  <c r="AA129" i="491"/>
  <c r="O129" i="491"/>
  <c r="N129" i="491"/>
  <c r="Q129" i="491" s="1"/>
  <c r="M129" i="491"/>
  <c r="K129" i="491"/>
  <c r="G129" i="491"/>
  <c r="Q128" i="491"/>
  <c r="O128" i="491"/>
  <c r="N128" i="491"/>
  <c r="P128" i="491" s="1"/>
  <c r="M128" i="491"/>
  <c r="AB128" i="491" s="1"/>
  <c r="K128" i="491"/>
  <c r="G128" i="491"/>
  <c r="O127" i="491"/>
  <c r="N127" i="491"/>
  <c r="Q127" i="491" s="1"/>
  <c r="M127" i="491"/>
  <c r="AB127" i="491" s="1"/>
  <c r="K127" i="491"/>
  <c r="G127" i="491"/>
  <c r="O126" i="491"/>
  <c r="M126" i="491"/>
  <c r="AB126" i="491" s="1"/>
  <c r="K126" i="491"/>
  <c r="G126" i="491"/>
  <c r="AB125" i="491"/>
  <c r="AA125" i="491"/>
  <c r="O125" i="491"/>
  <c r="N125" i="491"/>
  <c r="Q125" i="491" s="1"/>
  <c r="M125" i="491"/>
  <c r="K125" i="491"/>
  <c r="G125" i="491"/>
  <c r="AA124" i="491"/>
  <c r="O124" i="491"/>
  <c r="M124" i="491"/>
  <c r="M140" i="491" s="1"/>
  <c r="K124" i="491"/>
  <c r="G124" i="491"/>
  <c r="L123" i="491"/>
  <c r="O123" i="491" s="1"/>
  <c r="J123" i="491"/>
  <c r="K123" i="491" s="1"/>
  <c r="I123" i="491"/>
  <c r="O109" i="491"/>
  <c r="M109" i="491"/>
  <c r="AB109" i="491" s="1"/>
  <c r="K109" i="491"/>
  <c r="G109" i="491"/>
  <c r="AA108" i="491"/>
  <c r="O108" i="491"/>
  <c r="M108" i="491"/>
  <c r="AB108" i="491" s="1"/>
  <c r="K108" i="491"/>
  <c r="G108" i="491"/>
  <c r="AB107" i="491"/>
  <c r="AA107" i="491"/>
  <c r="O107" i="491"/>
  <c r="M107" i="491"/>
  <c r="M123" i="491" s="1"/>
  <c r="K107" i="491"/>
  <c r="G107" i="491"/>
  <c r="L106" i="491"/>
  <c r="O106" i="491" s="1"/>
  <c r="J106" i="491"/>
  <c r="K106" i="491" s="1"/>
  <c r="I106" i="491"/>
  <c r="AB92" i="491"/>
  <c r="O92" i="491"/>
  <c r="M92" i="491"/>
  <c r="N92" i="491" s="1"/>
  <c r="K92" i="491"/>
  <c r="G92" i="491"/>
  <c r="O91" i="491"/>
  <c r="M91" i="491"/>
  <c r="N91" i="491" s="1"/>
  <c r="K91" i="491"/>
  <c r="G91" i="491"/>
  <c r="AB90" i="491"/>
  <c r="O90" i="491"/>
  <c r="N90" i="491"/>
  <c r="Q90" i="491" s="1"/>
  <c r="M90" i="491"/>
  <c r="M106" i="491" s="1"/>
  <c r="K90" i="491"/>
  <c r="G90" i="491"/>
  <c r="L89" i="491"/>
  <c r="O89" i="491" s="1"/>
  <c r="J89" i="491"/>
  <c r="I89" i="491"/>
  <c r="K89" i="491" s="1"/>
  <c r="AB81" i="491"/>
  <c r="O81" i="491"/>
  <c r="M81" i="491"/>
  <c r="AA81" i="491" s="1"/>
  <c r="K81" i="491"/>
  <c r="G81" i="491"/>
  <c r="AB80" i="491"/>
  <c r="O80" i="491"/>
  <c r="M80" i="491"/>
  <c r="AA80" i="491" s="1"/>
  <c r="K80" i="491"/>
  <c r="G80" i="491"/>
  <c r="AA79" i="491"/>
  <c r="Q79" i="491"/>
  <c r="P79" i="491"/>
  <c r="O79" i="491"/>
  <c r="N79" i="491"/>
  <c r="M79" i="491"/>
  <c r="AB79" i="491" s="1"/>
  <c r="K79" i="491"/>
  <c r="G79" i="491"/>
  <c r="O78" i="491"/>
  <c r="N78" i="491"/>
  <c r="Q78" i="491" s="1"/>
  <c r="M78" i="491"/>
  <c r="AB78" i="491" s="1"/>
  <c r="K78" i="491"/>
  <c r="G78" i="491"/>
  <c r="AB77" i="491"/>
  <c r="O77" i="491"/>
  <c r="M77" i="491"/>
  <c r="AA77" i="491" s="1"/>
  <c r="K77" i="491"/>
  <c r="G77" i="491"/>
  <c r="AB76" i="491"/>
  <c r="O76" i="491"/>
  <c r="N76" i="491"/>
  <c r="Q76" i="491" s="1"/>
  <c r="M76" i="491"/>
  <c r="AA76" i="491" s="1"/>
  <c r="K76" i="491"/>
  <c r="G76" i="491"/>
  <c r="AA75" i="491"/>
  <c r="O75" i="491"/>
  <c r="M75" i="491"/>
  <c r="N75" i="491" s="1"/>
  <c r="K75" i="491"/>
  <c r="G75" i="491"/>
  <c r="O74" i="491"/>
  <c r="N74" i="491"/>
  <c r="Q74" i="491" s="1"/>
  <c r="M74" i="491"/>
  <c r="AB74" i="491" s="1"/>
  <c r="K74" i="491"/>
  <c r="G74" i="491"/>
  <c r="O73" i="491"/>
  <c r="M73" i="491"/>
  <c r="AB73" i="491" s="1"/>
  <c r="K73" i="491"/>
  <c r="G73" i="491"/>
  <c r="L72" i="491"/>
  <c r="J72" i="491"/>
  <c r="K72" i="491" s="1"/>
  <c r="I72" i="491"/>
  <c r="O72" i="491" s="1"/>
  <c r="O63" i="491"/>
  <c r="M63" i="491"/>
  <c r="AB63" i="491" s="1"/>
  <c r="K63" i="491"/>
  <c r="G63" i="491"/>
  <c r="AB62" i="491"/>
  <c r="AA62" i="491"/>
  <c r="Q62" i="491"/>
  <c r="O62" i="491"/>
  <c r="N62" i="491"/>
  <c r="P62" i="491" s="1"/>
  <c r="M62" i="491"/>
  <c r="K62" i="491"/>
  <c r="G62" i="491"/>
  <c r="AB61" i="491"/>
  <c r="O61" i="491"/>
  <c r="N61" i="491"/>
  <c r="Q61" i="491" s="1"/>
  <c r="M61" i="491"/>
  <c r="AA61" i="491" s="1"/>
  <c r="K61" i="491"/>
  <c r="G61" i="491"/>
  <c r="O60" i="491"/>
  <c r="M60" i="491"/>
  <c r="AB60" i="491" s="1"/>
  <c r="K60" i="491"/>
  <c r="G60" i="491"/>
  <c r="O59" i="491"/>
  <c r="M59" i="491"/>
  <c r="AB59" i="491" s="1"/>
  <c r="K59" i="491"/>
  <c r="G59" i="491"/>
  <c r="AB58" i="491"/>
  <c r="AA58" i="491"/>
  <c r="Q58" i="491"/>
  <c r="O58" i="491"/>
  <c r="N58" i="491"/>
  <c r="P58" i="491" s="1"/>
  <c r="M58" i="491"/>
  <c r="K58" i="491"/>
  <c r="G58" i="491"/>
  <c r="AB57" i="491"/>
  <c r="O57" i="491"/>
  <c r="N57" i="491"/>
  <c r="Q57" i="491" s="1"/>
  <c r="M57" i="491"/>
  <c r="AA57" i="491" s="1"/>
  <c r="K57" i="491"/>
  <c r="G57" i="491"/>
  <c r="O56" i="491"/>
  <c r="N56" i="491"/>
  <c r="Q56" i="491" s="1"/>
  <c r="M56" i="491"/>
  <c r="AB56" i="491" s="1"/>
  <c r="K56" i="491"/>
  <c r="G56" i="491"/>
  <c r="L55" i="491"/>
  <c r="O55" i="491" s="1"/>
  <c r="K55" i="491"/>
  <c r="J55" i="491"/>
  <c r="I55" i="491"/>
  <c r="O39" i="491"/>
  <c r="M39" i="491"/>
  <c r="AB39" i="491" s="1"/>
  <c r="K39" i="491"/>
  <c r="G39" i="491"/>
  <c r="L38" i="491"/>
  <c r="O38" i="491" s="1"/>
  <c r="J38" i="491"/>
  <c r="K38" i="491" s="1"/>
  <c r="I38" i="491"/>
  <c r="AB23" i="491"/>
  <c r="AA23" i="491"/>
  <c r="O23" i="491"/>
  <c r="N23" i="491"/>
  <c r="Q23" i="491" s="1"/>
  <c r="M23" i="491"/>
  <c r="K23" i="491"/>
  <c r="G23" i="491"/>
  <c r="AB22" i="491"/>
  <c r="AA22" i="491"/>
  <c r="O22" i="491"/>
  <c r="M22" i="491"/>
  <c r="N22" i="491" s="1"/>
  <c r="K22" i="491"/>
  <c r="G22" i="491"/>
  <c r="L21" i="491"/>
  <c r="O21" i="491" s="1"/>
  <c r="J21" i="491"/>
  <c r="K21" i="491" s="1"/>
  <c r="I21" i="491"/>
  <c r="AB8" i="491"/>
  <c r="AA8" i="491"/>
  <c r="P8" i="491"/>
  <c r="O8" i="491"/>
  <c r="N8" i="491"/>
  <c r="Q8" i="491" s="1"/>
  <c r="M8" i="491"/>
  <c r="K8" i="491"/>
  <c r="G8" i="491"/>
  <c r="O7" i="491"/>
  <c r="M7" i="491"/>
  <c r="AB7" i="491" s="1"/>
  <c r="K7" i="491"/>
  <c r="G7" i="491"/>
  <c r="O6" i="491"/>
  <c r="M6" i="491"/>
  <c r="AB6" i="491" s="1"/>
  <c r="K6" i="491"/>
  <c r="G6" i="491"/>
  <c r="AB5" i="491"/>
  <c r="O5" i="491"/>
  <c r="M5" i="491"/>
  <c r="M21" i="491" s="1"/>
  <c r="K5" i="491"/>
  <c r="G5" i="491"/>
  <c r="F1" i="491" s="1"/>
  <c r="H2" i="491"/>
  <c r="H1" i="491"/>
  <c r="D1" i="491"/>
  <c r="X34" i="490"/>
  <c r="W34" i="490"/>
  <c r="V34" i="490"/>
  <c r="P34" i="490"/>
  <c r="O34" i="490"/>
  <c r="N34" i="490"/>
  <c r="M34" i="490"/>
  <c r="H34" i="490"/>
  <c r="G34" i="490"/>
  <c r="O16" i="490"/>
  <c r="N16" i="490"/>
  <c r="M16" i="490"/>
  <c r="I16" i="490"/>
  <c r="H16" i="490"/>
  <c r="G16" i="490"/>
  <c r="F16" i="490"/>
  <c r="E16" i="490"/>
  <c r="E8" i="490" s="1"/>
  <c r="M8" i="490"/>
  <c r="K8" i="490"/>
  <c r="I8" i="490"/>
  <c r="G8" i="490"/>
  <c r="F8" i="490"/>
  <c r="M7" i="490"/>
  <c r="K7" i="490"/>
  <c r="I7" i="490"/>
  <c r="G7" i="490"/>
  <c r="F7" i="490"/>
  <c r="E7" i="490"/>
  <c r="R6" i="490"/>
  <c r="Q6" i="490"/>
  <c r="O6" i="490"/>
  <c r="M6" i="490"/>
  <c r="K6" i="490"/>
  <c r="I6" i="490"/>
  <c r="G6" i="490"/>
  <c r="F6" i="490"/>
  <c r="E6" i="490"/>
  <c r="F3" i="490"/>
  <c r="AD140" i="489"/>
  <c r="Z140" i="489"/>
  <c r="Y140" i="489"/>
  <c r="M140" i="489"/>
  <c r="AF140" i="489" s="1"/>
  <c r="AG124" i="489" s="1"/>
  <c r="L140" i="489"/>
  <c r="O140" i="489" s="1"/>
  <c r="J140" i="489"/>
  <c r="K140" i="489" s="1"/>
  <c r="I140" i="489"/>
  <c r="O126" i="489"/>
  <c r="M126" i="489"/>
  <c r="AF126" i="489" s="1"/>
  <c r="K126" i="489"/>
  <c r="G126" i="489"/>
  <c r="AE125" i="489"/>
  <c r="O125" i="489"/>
  <c r="N125" i="489"/>
  <c r="Q125" i="489" s="1"/>
  <c r="M125" i="489"/>
  <c r="AF125" i="489" s="1"/>
  <c r="K125" i="489"/>
  <c r="G125" i="489"/>
  <c r="AF124" i="489"/>
  <c r="O124" i="489"/>
  <c r="M124" i="489"/>
  <c r="N124" i="489" s="1"/>
  <c r="K124" i="489"/>
  <c r="G124" i="489"/>
  <c r="AD123" i="489"/>
  <c r="AD2" i="489" s="1"/>
  <c r="R6" i="487" s="1"/>
  <c r="Z123" i="489"/>
  <c r="Y123" i="489"/>
  <c r="L123" i="489"/>
  <c r="O123" i="489" s="1"/>
  <c r="J123" i="489"/>
  <c r="K123" i="489" s="1"/>
  <c r="I123" i="489"/>
  <c r="AE109" i="489"/>
  <c r="O109" i="489"/>
  <c r="M109" i="489"/>
  <c r="N109" i="489" s="1"/>
  <c r="K109" i="489"/>
  <c r="G109" i="489"/>
  <c r="AE108" i="489"/>
  <c r="Q108" i="489"/>
  <c r="P108" i="489"/>
  <c r="O108" i="489"/>
  <c r="N108" i="489"/>
  <c r="M108" i="489"/>
  <c r="AF108" i="489" s="1"/>
  <c r="K108" i="489"/>
  <c r="G108" i="489"/>
  <c r="AF107" i="489"/>
  <c r="P107" i="489"/>
  <c r="O107" i="489"/>
  <c r="N107" i="489"/>
  <c r="Q107" i="489" s="1"/>
  <c r="M107" i="489"/>
  <c r="M123" i="489" s="1"/>
  <c r="K107" i="489"/>
  <c r="G107" i="489"/>
  <c r="AD106" i="489"/>
  <c r="Z106" i="489"/>
  <c r="Y106" i="489"/>
  <c r="O106" i="489"/>
  <c r="L106" i="489"/>
  <c r="J106" i="489"/>
  <c r="K106" i="489" s="1"/>
  <c r="I106" i="489"/>
  <c r="AE90" i="489"/>
  <c r="Q90" i="489"/>
  <c r="P90" i="489"/>
  <c r="O90" i="489"/>
  <c r="N90" i="489"/>
  <c r="M90" i="489"/>
  <c r="M106" i="489" s="1"/>
  <c r="K90" i="489"/>
  <c r="G90" i="489"/>
  <c r="AD89" i="489"/>
  <c r="Z89" i="489"/>
  <c r="Y89" i="489"/>
  <c r="L89" i="489"/>
  <c r="O89" i="489" s="1"/>
  <c r="K89" i="489"/>
  <c r="J89" i="489"/>
  <c r="I89" i="489"/>
  <c r="AF75" i="489"/>
  <c r="AE75" i="489"/>
  <c r="Q75" i="489"/>
  <c r="P75" i="489"/>
  <c r="O75" i="489"/>
  <c r="N75" i="489"/>
  <c r="M75" i="489"/>
  <c r="K75" i="489"/>
  <c r="G75" i="489"/>
  <c r="O74" i="489"/>
  <c r="M74" i="489"/>
  <c r="AF74" i="489" s="1"/>
  <c r="K74" i="489"/>
  <c r="G74" i="489"/>
  <c r="AE73" i="489"/>
  <c r="O73" i="489"/>
  <c r="N73" i="489"/>
  <c r="Q73" i="489" s="1"/>
  <c r="M73" i="489"/>
  <c r="M89" i="489" s="1"/>
  <c r="K73" i="489"/>
  <c r="G73" i="489"/>
  <c r="AD72" i="489"/>
  <c r="Q6" i="487"/>
  <c r="Z72" i="489"/>
  <c r="Y72" i="489"/>
  <c r="O72" i="489"/>
  <c r="M72" i="489"/>
  <c r="AF72" i="489" s="1"/>
  <c r="AG56" i="489" s="1"/>
  <c r="L72" i="489"/>
  <c r="J72" i="489"/>
  <c r="K72" i="489" s="1"/>
  <c r="I72" i="489"/>
  <c r="AF61" i="489"/>
  <c r="O61" i="489"/>
  <c r="N61" i="489"/>
  <c r="Q61" i="489" s="1"/>
  <c r="M61" i="489"/>
  <c r="AE61" i="489" s="1"/>
  <c r="K61" i="489"/>
  <c r="G61" i="489"/>
  <c r="O60" i="489"/>
  <c r="M60" i="489"/>
  <c r="AF60" i="489" s="1"/>
  <c r="K60" i="489"/>
  <c r="G60" i="489"/>
  <c r="AE59" i="489"/>
  <c r="O59" i="489"/>
  <c r="M59" i="489"/>
  <c r="N59" i="489" s="1"/>
  <c r="K59" i="489"/>
  <c r="G59" i="489"/>
  <c r="AF58" i="489"/>
  <c r="AE58" i="489"/>
  <c r="Q58" i="489"/>
  <c r="P58" i="489"/>
  <c r="O58" i="489"/>
  <c r="N58" i="489"/>
  <c r="M58" i="489"/>
  <c r="K58" i="489"/>
  <c r="G58" i="489"/>
  <c r="AF57" i="489"/>
  <c r="O57" i="489"/>
  <c r="N57" i="489"/>
  <c r="Q57" i="489" s="1"/>
  <c r="M57" i="489"/>
  <c r="AE57" i="489" s="1"/>
  <c r="K57" i="489"/>
  <c r="G57" i="489"/>
  <c r="O56" i="489"/>
  <c r="M56" i="489"/>
  <c r="AF56" i="489" s="1"/>
  <c r="K56" i="489"/>
  <c r="G56" i="489"/>
  <c r="AD55" i="489"/>
  <c r="Z55" i="489"/>
  <c r="Y55" i="489"/>
  <c r="L55" i="489"/>
  <c r="O55" i="489" s="1"/>
  <c r="J55" i="489"/>
  <c r="K55" i="489" s="1"/>
  <c r="I55" i="489"/>
  <c r="O42" i="489"/>
  <c r="M42" i="489"/>
  <c r="AF42" i="489" s="1"/>
  <c r="K42" i="489"/>
  <c r="G42" i="489"/>
  <c r="AF41" i="489"/>
  <c r="AE41" i="489"/>
  <c r="O41" i="489"/>
  <c r="N41" i="489"/>
  <c r="Q41" i="489" s="1"/>
  <c r="M41" i="489"/>
  <c r="K41" i="489"/>
  <c r="G41" i="489"/>
  <c r="AF40" i="489"/>
  <c r="AE40" i="489"/>
  <c r="Q40" i="489"/>
  <c r="O40" i="489"/>
  <c r="N40" i="489"/>
  <c r="P40" i="489" s="1"/>
  <c r="M40" i="489"/>
  <c r="K40" i="489"/>
  <c r="G40" i="489"/>
  <c r="O39" i="489"/>
  <c r="M39" i="489"/>
  <c r="N39" i="489" s="1"/>
  <c r="K39" i="489"/>
  <c r="G39" i="489"/>
  <c r="AD38" i="489"/>
  <c r="Z38" i="489"/>
  <c r="Z2" i="489" s="1"/>
  <c r="P6" i="487" s="1"/>
  <c r="Y38" i="489"/>
  <c r="L38" i="489"/>
  <c r="O38" i="489" s="1"/>
  <c r="J38" i="489"/>
  <c r="I38" i="489"/>
  <c r="K38" i="489" s="1"/>
  <c r="AE25" i="489"/>
  <c r="O25" i="489"/>
  <c r="M25" i="489"/>
  <c r="N25" i="489" s="1"/>
  <c r="K25" i="489"/>
  <c r="G25" i="489"/>
  <c r="O24" i="489"/>
  <c r="M24" i="489"/>
  <c r="AF24" i="489" s="1"/>
  <c r="K24" i="489"/>
  <c r="G24" i="489"/>
  <c r="O23" i="489"/>
  <c r="N23" i="489"/>
  <c r="P23" i="489" s="1"/>
  <c r="M23" i="489"/>
  <c r="AF23" i="489" s="1"/>
  <c r="K23" i="489"/>
  <c r="Q23" i="489" s="1"/>
  <c r="G23" i="489"/>
  <c r="O22" i="489"/>
  <c r="M22" i="489"/>
  <c r="AF22" i="489" s="1"/>
  <c r="K22" i="489"/>
  <c r="G22" i="489"/>
  <c r="AD21" i="489"/>
  <c r="Z21" i="489"/>
  <c r="Y21" i="489"/>
  <c r="L21" i="489"/>
  <c r="H1" i="489" s="1"/>
  <c r="J21" i="489"/>
  <c r="K21" i="489" s="1"/>
  <c r="I21" i="489"/>
  <c r="O7" i="489"/>
  <c r="M7" i="489"/>
  <c r="AF7" i="489" s="1"/>
  <c r="K7" i="489"/>
  <c r="G7" i="489"/>
  <c r="F1" i="489" s="1"/>
  <c r="F2" i="489" s="1"/>
  <c r="AE6" i="489"/>
  <c r="O6" i="489"/>
  <c r="M6" i="489"/>
  <c r="N6" i="489" s="1"/>
  <c r="K6" i="489"/>
  <c r="G6" i="489"/>
  <c r="AE5" i="489"/>
  <c r="O5" i="489"/>
  <c r="M5" i="489"/>
  <c r="N5" i="489" s="1"/>
  <c r="K5" i="489"/>
  <c r="G5" i="489"/>
  <c r="Y2" i="489"/>
  <c r="H2" i="489"/>
  <c r="D1" i="489"/>
  <c r="L157" i="488"/>
  <c r="O157" i="488" s="1"/>
  <c r="K157" i="488"/>
  <c r="J157" i="488"/>
  <c r="I157" i="488"/>
  <c r="O152" i="488"/>
  <c r="M152" i="488"/>
  <c r="AB152" i="488" s="1"/>
  <c r="K152" i="488"/>
  <c r="G152" i="488"/>
  <c r="O151" i="488"/>
  <c r="M151" i="488"/>
  <c r="AB151" i="488" s="1"/>
  <c r="K151" i="488"/>
  <c r="G151" i="488"/>
  <c r="AB150" i="488"/>
  <c r="AA150" i="488"/>
  <c r="O150" i="488"/>
  <c r="M150" i="488"/>
  <c r="N150" i="488" s="1"/>
  <c r="K150" i="488"/>
  <c r="G150" i="488"/>
  <c r="AA149" i="488"/>
  <c r="O149" i="488"/>
  <c r="N149" i="488"/>
  <c r="P149" i="488" s="1"/>
  <c r="M149" i="488"/>
  <c r="AB149" i="488" s="1"/>
  <c r="K149" i="488"/>
  <c r="G149" i="488"/>
  <c r="O148" i="488"/>
  <c r="M148" i="488"/>
  <c r="AB148" i="488" s="1"/>
  <c r="K148" i="488"/>
  <c r="G148" i="488"/>
  <c r="O147" i="488"/>
  <c r="M147" i="488"/>
  <c r="AB147" i="488" s="1"/>
  <c r="K147" i="488"/>
  <c r="G147" i="488"/>
  <c r="AB146" i="488"/>
  <c r="AA146" i="488"/>
  <c r="O146" i="488"/>
  <c r="M146" i="488"/>
  <c r="N146" i="488" s="1"/>
  <c r="K146" i="488"/>
  <c r="G146" i="488"/>
  <c r="O145" i="488"/>
  <c r="N145" i="488"/>
  <c r="P145" i="488" s="1"/>
  <c r="M145" i="488"/>
  <c r="AB145" i="488" s="1"/>
  <c r="K145" i="488"/>
  <c r="G145" i="488"/>
  <c r="O144" i="488"/>
  <c r="M144" i="488"/>
  <c r="AB144" i="488" s="1"/>
  <c r="K144" i="488"/>
  <c r="G144" i="488"/>
  <c r="O143" i="488"/>
  <c r="M143" i="488"/>
  <c r="AB143" i="488" s="1"/>
  <c r="K143" i="488"/>
  <c r="G143" i="488"/>
  <c r="AB142" i="488"/>
  <c r="AA142" i="488"/>
  <c r="O142" i="488"/>
  <c r="M142" i="488"/>
  <c r="N142" i="488" s="1"/>
  <c r="K142" i="488"/>
  <c r="G142" i="488"/>
  <c r="AB141" i="488"/>
  <c r="Q141" i="488"/>
  <c r="P141" i="488"/>
  <c r="O141" i="488"/>
  <c r="N141" i="488"/>
  <c r="M141" i="488"/>
  <c r="AA141" i="488" s="1"/>
  <c r="K141" i="488"/>
  <c r="G141" i="488"/>
  <c r="O140" i="488"/>
  <c r="M140" i="488"/>
  <c r="AB140" i="488" s="1"/>
  <c r="AC124" i="488" s="1"/>
  <c r="L140" i="488"/>
  <c r="J140" i="488"/>
  <c r="K140" i="488" s="1"/>
  <c r="I140" i="488"/>
  <c r="AB135" i="488"/>
  <c r="O135" i="488"/>
  <c r="N135" i="488"/>
  <c r="Q135" i="488" s="1"/>
  <c r="M135" i="488"/>
  <c r="AA135" i="488" s="1"/>
  <c r="K135" i="488"/>
  <c r="G135" i="488"/>
  <c r="AA134" i="488"/>
  <c r="O134" i="488"/>
  <c r="M134" i="488"/>
  <c r="AB134" i="488" s="1"/>
  <c r="K134" i="488"/>
  <c r="G134" i="488"/>
  <c r="AA133" i="488"/>
  <c r="O133" i="488"/>
  <c r="M133" i="488"/>
  <c r="N133" i="488" s="1"/>
  <c r="K133" i="488"/>
  <c r="G133" i="488"/>
  <c r="Q132" i="488"/>
  <c r="P132" i="488"/>
  <c r="O132" i="488"/>
  <c r="N132" i="488"/>
  <c r="M132" i="488"/>
  <c r="AB132" i="488" s="1"/>
  <c r="K132" i="488"/>
  <c r="G132" i="488"/>
  <c r="AB131" i="488"/>
  <c r="O131" i="488"/>
  <c r="N131" i="488"/>
  <c r="Q131" i="488" s="1"/>
  <c r="M131" i="488"/>
  <c r="AA131" i="488" s="1"/>
  <c r="K131" i="488"/>
  <c r="G131" i="488"/>
  <c r="AA130" i="488"/>
  <c r="O130" i="488"/>
  <c r="M130" i="488"/>
  <c r="AB130" i="488" s="1"/>
  <c r="K130" i="488"/>
  <c r="G130" i="488"/>
  <c r="AA129" i="488"/>
  <c r="O129" i="488"/>
  <c r="M129" i="488"/>
  <c r="N129" i="488" s="1"/>
  <c r="K129" i="488"/>
  <c r="G129" i="488"/>
  <c r="Q128" i="488"/>
  <c r="O128" i="488"/>
  <c r="N128" i="488"/>
  <c r="P128" i="488" s="1"/>
  <c r="M128" i="488"/>
  <c r="AB128" i="488" s="1"/>
  <c r="K128" i="488"/>
  <c r="G128" i="488"/>
  <c r="AB127" i="488"/>
  <c r="O127" i="488"/>
  <c r="N127" i="488"/>
  <c r="Q127" i="488" s="1"/>
  <c r="M127" i="488"/>
  <c r="AA127" i="488" s="1"/>
  <c r="K127" i="488"/>
  <c r="G127" i="488"/>
  <c r="O126" i="488"/>
  <c r="M126" i="488"/>
  <c r="AB126" i="488" s="1"/>
  <c r="K126" i="488"/>
  <c r="G126" i="488"/>
  <c r="AA125" i="488"/>
  <c r="O125" i="488"/>
  <c r="M125" i="488"/>
  <c r="N125" i="488" s="1"/>
  <c r="K125" i="488"/>
  <c r="G125" i="488"/>
  <c r="AA124" i="488"/>
  <c r="O124" i="488"/>
  <c r="M124" i="488"/>
  <c r="N124" i="488" s="1"/>
  <c r="K124" i="488"/>
  <c r="G124" i="488"/>
  <c r="L123" i="488"/>
  <c r="O123" i="488" s="1"/>
  <c r="J123" i="488"/>
  <c r="K123" i="488" s="1"/>
  <c r="I123" i="488"/>
  <c r="O109" i="488"/>
  <c r="M109" i="488"/>
  <c r="AB109" i="488" s="1"/>
  <c r="K109" i="488"/>
  <c r="G109" i="488"/>
  <c r="O108" i="488"/>
  <c r="M108" i="488"/>
  <c r="AB108" i="488" s="1"/>
  <c r="K108" i="488"/>
  <c r="G108" i="488"/>
  <c r="AB107" i="488"/>
  <c r="AA107" i="488"/>
  <c r="O107" i="488"/>
  <c r="M107" i="488"/>
  <c r="M123" i="488" s="1"/>
  <c r="K107" i="488"/>
  <c r="G107" i="488"/>
  <c r="L106" i="488"/>
  <c r="O106" i="488" s="1"/>
  <c r="J106" i="488"/>
  <c r="K106" i="488" s="1"/>
  <c r="I106" i="488"/>
  <c r="AB92" i="488"/>
  <c r="O92" i="488"/>
  <c r="M92" i="488"/>
  <c r="N92" i="488" s="1"/>
  <c r="K92" i="488"/>
  <c r="G92" i="488"/>
  <c r="O91" i="488"/>
  <c r="N91" i="488"/>
  <c r="P91" i="488" s="1"/>
  <c r="M91" i="488"/>
  <c r="AB91" i="488" s="1"/>
  <c r="K91" i="488"/>
  <c r="G91" i="488"/>
  <c r="O90" i="488"/>
  <c r="M90" i="488"/>
  <c r="M106" i="488" s="1"/>
  <c r="K90" i="488"/>
  <c r="G90" i="488"/>
  <c r="L89" i="488"/>
  <c r="O89" i="488" s="1"/>
  <c r="J89" i="488"/>
  <c r="K89" i="488" s="1"/>
  <c r="I89" i="488"/>
  <c r="O81" i="488"/>
  <c r="M81" i="488"/>
  <c r="AB81" i="488" s="1"/>
  <c r="K81" i="488"/>
  <c r="G81" i="488"/>
  <c r="AA80" i="488"/>
  <c r="O80" i="488"/>
  <c r="M80" i="488"/>
  <c r="N80" i="488" s="1"/>
  <c r="K80" i="488"/>
  <c r="G80" i="488"/>
  <c r="AA79" i="488"/>
  <c r="Q79" i="488"/>
  <c r="O79" i="488"/>
  <c r="N79" i="488"/>
  <c r="P79" i="488" s="1"/>
  <c r="M79" i="488"/>
  <c r="AB79" i="488" s="1"/>
  <c r="K79" i="488"/>
  <c r="G79" i="488"/>
  <c r="AB78" i="488"/>
  <c r="O78" i="488"/>
  <c r="N78" i="488"/>
  <c r="Q78" i="488" s="1"/>
  <c r="M78" i="488"/>
  <c r="AA78" i="488" s="1"/>
  <c r="K78" i="488"/>
  <c r="G78" i="488"/>
  <c r="O77" i="488"/>
  <c r="M77" i="488"/>
  <c r="AB77" i="488" s="1"/>
  <c r="K77" i="488"/>
  <c r="G77" i="488"/>
  <c r="AA76" i="488"/>
  <c r="O76" i="488"/>
  <c r="M76" i="488"/>
  <c r="N76" i="488" s="1"/>
  <c r="K76" i="488"/>
  <c r="G76" i="488"/>
  <c r="Q75" i="488"/>
  <c r="O75" i="488"/>
  <c r="N75" i="488"/>
  <c r="P75" i="488" s="1"/>
  <c r="M75" i="488"/>
  <c r="AB75" i="488" s="1"/>
  <c r="K75" i="488"/>
  <c r="G75" i="488"/>
  <c r="AB74" i="488"/>
  <c r="O74" i="488"/>
  <c r="N74" i="488"/>
  <c r="Q74" i="488" s="1"/>
  <c r="M74" i="488"/>
  <c r="AA74" i="488" s="1"/>
  <c r="K74" i="488"/>
  <c r="G74" i="488"/>
  <c r="O73" i="488"/>
  <c r="M73" i="488"/>
  <c r="AB73" i="488" s="1"/>
  <c r="K73" i="488"/>
  <c r="G73" i="488"/>
  <c r="O72" i="488"/>
  <c r="L72" i="488"/>
  <c r="J72" i="488"/>
  <c r="K72" i="488" s="1"/>
  <c r="I72" i="488"/>
  <c r="AB63" i="488"/>
  <c r="AA63" i="488"/>
  <c r="O63" i="488"/>
  <c r="N63" i="488"/>
  <c r="Q63" i="488" s="1"/>
  <c r="M63" i="488"/>
  <c r="K63" i="488"/>
  <c r="G63" i="488"/>
  <c r="AA62" i="488"/>
  <c r="O62" i="488"/>
  <c r="M62" i="488"/>
  <c r="N62" i="488" s="1"/>
  <c r="K62" i="488"/>
  <c r="G62" i="488"/>
  <c r="O61" i="488"/>
  <c r="M61" i="488"/>
  <c r="AB61" i="488" s="1"/>
  <c r="K61" i="488"/>
  <c r="G61" i="488"/>
  <c r="O60" i="488"/>
  <c r="N60" i="488"/>
  <c r="P60" i="488" s="1"/>
  <c r="M60" i="488"/>
  <c r="AB60" i="488" s="1"/>
  <c r="K60" i="488"/>
  <c r="Q60" i="488" s="1"/>
  <c r="G60" i="488"/>
  <c r="AB59" i="488"/>
  <c r="AA59" i="488"/>
  <c r="O59" i="488"/>
  <c r="N59" i="488"/>
  <c r="Q59" i="488" s="1"/>
  <c r="M59" i="488"/>
  <c r="K59" i="488"/>
  <c r="G59" i="488"/>
  <c r="AA58" i="488"/>
  <c r="O58" i="488"/>
  <c r="M58" i="488"/>
  <c r="N58" i="488" s="1"/>
  <c r="K58" i="488"/>
  <c r="G58" i="488"/>
  <c r="O57" i="488"/>
  <c r="M57" i="488"/>
  <c r="AB57" i="488" s="1"/>
  <c r="K57" i="488"/>
  <c r="G57" i="488"/>
  <c r="AA56" i="488"/>
  <c r="O56" i="488"/>
  <c r="N56" i="488"/>
  <c r="Q56" i="488" s="1"/>
  <c r="M56" i="488"/>
  <c r="AB56" i="488" s="1"/>
  <c r="K56" i="488"/>
  <c r="G56" i="488"/>
  <c r="M55" i="488"/>
  <c r="AB55" i="488" s="1"/>
  <c r="AC39" i="488" s="1"/>
  <c r="L55" i="488"/>
  <c r="O55" i="488" s="1"/>
  <c r="J55" i="488"/>
  <c r="I55" i="488"/>
  <c r="K55" i="488" s="1"/>
  <c r="O39" i="488"/>
  <c r="N39" i="488"/>
  <c r="P39" i="488" s="1"/>
  <c r="M39" i="488"/>
  <c r="AB39" i="488" s="1"/>
  <c r="K39" i="488"/>
  <c r="Q39" i="488" s="1"/>
  <c r="G39" i="488"/>
  <c r="L38" i="488"/>
  <c r="O38" i="488" s="1"/>
  <c r="J38" i="488"/>
  <c r="K38" i="488" s="1"/>
  <c r="I38" i="488"/>
  <c r="AA23" i="488"/>
  <c r="O23" i="488"/>
  <c r="M23" i="488"/>
  <c r="N23" i="488" s="1"/>
  <c r="K23" i="488"/>
  <c r="G23" i="488"/>
  <c r="AB22" i="488"/>
  <c r="AA22" i="488"/>
  <c r="Q22" i="488"/>
  <c r="O22" i="488"/>
  <c r="N22" i="488"/>
  <c r="P22" i="488" s="1"/>
  <c r="M22" i="488"/>
  <c r="M38" i="488" s="1"/>
  <c r="K22" i="488"/>
  <c r="G22" i="488"/>
  <c r="L21" i="488"/>
  <c r="O21" i="488" s="1"/>
  <c r="J21" i="488"/>
  <c r="K21" i="488" s="1"/>
  <c r="I21" i="488"/>
  <c r="O8" i="488"/>
  <c r="M8" i="488"/>
  <c r="AB8" i="488" s="1"/>
  <c r="K8" i="488"/>
  <c r="G8" i="488"/>
  <c r="O7" i="488"/>
  <c r="M7" i="488"/>
  <c r="AB7" i="488" s="1"/>
  <c r="K7" i="488"/>
  <c r="G7" i="488"/>
  <c r="AB6" i="488"/>
  <c r="O6" i="488"/>
  <c r="N6" i="488"/>
  <c r="Q6" i="488" s="1"/>
  <c r="M6" i="488"/>
  <c r="AA6" i="488" s="1"/>
  <c r="K6" i="488"/>
  <c r="G6" i="488"/>
  <c r="AB5" i="488"/>
  <c r="O5" i="488"/>
  <c r="M5" i="488"/>
  <c r="M21" i="488" s="1"/>
  <c r="K5" i="488"/>
  <c r="G5" i="488"/>
  <c r="H2" i="488"/>
  <c r="F1" i="488"/>
  <c r="I3" i="487" s="1"/>
  <c r="D1" i="488"/>
  <c r="X34" i="487"/>
  <c r="W34" i="487"/>
  <c r="V34" i="487"/>
  <c r="P34" i="487"/>
  <c r="M8" i="487" s="1"/>
  <c r="O34" i="487"/>
  <c r="N34" i="487"/>
  <c r="M34" i="487"/>
  <c r="H34" i="487"/>
  <c r="G34" i="487"/>
  <c r="K8" i="487" s="1"/>
  <c r="O16" i="487"/>
  <c r="N16" i="487"/>
  <c r="M16" i="487"/>
  <c r="I8" i="487" s="1"/>
  <c r="I16" i="487"/>
  <c r="H16" i="487"/>
  <c r="G16" i="487"/>
  <c r="F16" i="487"/>
  <c r="E16" i="487"/>
  <c r="G8" i="487"/>
  <c r="F8" i="487"/>
  <c r="E8" i="487"/>
  <c r="M7" i="487"/>
  <c r="K7" i="487"/>
  <c r="I7" i="487"/>
  <c r="G7" i="487"/>
  <c r="F7" i="487"/>
  <c r="E7" i="487"/>
  <c r="O6" i="487"/>
  <c r="M6" i="487"/>
  <c r="K6" i="487"/>
  <c r="I6" i="487"/>
  <c r="G6" i="487"/>
  <c r="F6" i="487"/>
  <c r="E6" i="487"/>
  <c r="F3" i="487"/>
  <c r="AD140" i="486"/>
  <c r="Z140" i="486"/>
  <c r="Y140" i="486"/>
  <c r="O140" i="486"/>
  <c r="L140" i="486"/>
  <c r="J140" i="486"/>
  <c r="K140" i="486" s="1"/>
  <c r="I140" i="486"/>
  <c r="O126" i="486"/>
  <c r="N126" i="486"/>
  <c r="Q126" i="486" s="1"/>
  <c r="M126" i="486"/>
  <c r="AF126" i="486" s="1"/>
  <c r="K126" i="486"/>
  <c r="G126" i="486"/>
  <c r="AE125" i="486"/>
  <c r="O125" i="486"/>
  <c r="M125" i="486"/>
  <c r="AF125" i="486" s="1"/>
  <c r="K125" i="486"/>
  <c r="G125" i="486"/>
  <c r="F1" i="486" s="1"/>
  <c r="F2" i="486" s="1"/>
  <c r="O124" i="486"/>
  <c r="M124" i="486"/>
  <c r="N124" i="486" s="1"/>
  <c r="K124" i="486"/>
  <c r="G124" i="486"/>
  <c r="AD123" i="486"/>
  <c r="Z123" i="486"/>
  <c r="Y123" i="486"/>
  <c r="L123" i="486"/>
  <c r="O123" i="486" s="1"/>
  <c r="K123" i="486"/>
  <c r="J123" i="486"/>
  <c r="I123" i="486"/>
  <c r="AE109" i="486"/>
  <c r="O109" i="486"/>
  <c r="M109" i="486"/>
  <c r="N109" i="486" s="1"/>
  <c r="K109" i="486"/>
  <c r="G109" i="486"/>
  <c r="AF108" i="486"/>
  <c r="AE108" i="486"/>
  <c r="O108" i="486"/>
  <c r="N108" i="486"/>
  <c r="Q108" i="486" s="1"/>
  <c r="M108" i="486"/>
  <c r="K108" i="486"/>
  <c r="G108" i="486"/>
  <c r="O107" i="486"/>
  <c r="M107" i="486"/>
  <c r="N107" i="486" s="1"/>
  <c r="K107" i="486"/>
  <c r="G107" i="486"/>
  <c r="AD106" i="486"/>
  <c r="Z106" i="486"/>
  <c r="Z2" i="486" s="1"/>
  <c r="P6" i="484" s="1"/>
  <c r="Y106" i="486"/>
  <c r="L106" i="486"/>
  <c r="J106" i="486"/>
  <c r="K106" i="486" s="1"/>
  <c r="I106" i="486"/>
  <c r="O106" i="486" s="1"/>
  <c r="AF90" i="486"/>
  <c r="AE90" i="486"/>
  <c r="O90" i="486"/>
  <c r="M90" i="486"/>
  <c r="M106" i="486" s="1"/>
  <c r="K90" i="486"/>
  <c r="G90" i="486"/>
  <c r="AD89" i="486"/>
  <c r="Z89" i="486"/>
  <c r="Y89" i="486"/>
  <c r="L89" i="486"/>
  <c r="O89" i="486" s="1"/>
  <c r="J89" i="486"/>
  <c r="I89" i="486"/>
  <c r="K89" i="486" s="1"/>
  <c r="AF75" i="486"/>
  <c r="O75" i="486"/>
  <c r="M75" i="486"/>
  <c r="N75" i="486" s="1"/>
  <c r="K75" i="486"/>
  <c r="G75" i="486"/>
  <c r="AF74" i="486"/>
  <c r="AE74" i="486"/>
  <c r="O74" i="486"/>
  <c r="M74" i="486"/>
  <c r="N74" i="486" s="1"/>
  <c r="K74" i="486"/>
  <c r="G74" i="486"/>
  <c r="AF73" i="486"/>
  <c r="AE73" i="486"/>
  <c r="Q73" i="486"/>
  <c r="P73" i="486"/>
  <c r="O73" i="486"/>
  <c r="N73" i="486"/>
  <c r="M73" i="486"/>
  <c r="M89" i="486" s="1"/>
  <c r="K73" i="486"/>
  <c r="G73" i="486"/>
  <c r="AD72" i="486"/>
  <c r="Z72" i="486"/>
  <c r="Y72" i="486"/>
  <c r="L72" i="486"/>
  <c r="O72" i="486" s="1"/>
  <c r="J72" i="486"/>
  <c r="K72" i="486" s="1"/>
  <c r="I72" i="486"/>
  <c r="AF61" i="486"/>
  <c r="AE61" i="486"/>
  <c r="O61" i="486"/>
  <c r="M61" i="486"/>
  <c r="N61" i="486" s="1"/>
  <c r="K61" i="486"/>
  <c r="G61" i="486"/>
  <c r="O60" i="486"/>
  <c r="M60" i="486"/>
  <c r="AF60" i="486" s="1"/>
  <c r="K60" i="486"/>
  <c r="G60" i="486"/>
  <c r="O59" i="486"/>
  <c r="M59" i="486"/>
  <c r="AE59" i="486" s="1"/>
  <c r="K59" i="486"/>
  <c r="G59" i="486"/>
  <c r="AF58" i="486"/>
  <c r="AE58" i="486"/>
  <c r="O58" i="486"/>
  <c r="N58" i="486"/>
  <c r="Q58" i="486" s="1"/>
  <c r="M58" i="486"/>
  <c r="K58" i="486"/>
  <c r="G58" i="486"/>
  <c r="AF57" i="486"/>
  <c r="AE57" i="486"/>
  <c r="O57" i="486"/>
  <c r="M57" i="486"/>
  <c r="N57" i="486" s="1"/>
  <c r="K57" i="486"/>
  <c r="G57" i="486"/>
  <c r="AF56" i="486"/>
  <c r="AE56" i="486"/>
  <c r="O56" i="486"/>
  <c r="N56" i="486"/>
  <c r="Q56" i="486" s="1"/>
  <c r="M56" i="486"/>
  <c r="M72" i="486" s="1"/>
  <c r="K56" i="486"/>
  <c r="G56" i="486"/>
  <c r="AD55" i="486"/>
  <c r="Z55" i="486"/>
  <c r="Y55" i="486"/>
  <c r="L55" i="486"/>
  <c r="O55" i="486" s="1"/>
  <c r="J55" i="486"/>
  <c r="I55" i="486"/>
  <c r="K55" i="486" s="1"/>
  <c r="AF42" i="486"/>
  <c r="AE42" i="486"/>
  <c r="O42" i="486"/>
  <c r="N42" i="486"/>
  <c r="Q42" i="486" s="1"/>
  <c r="M42" i="486"/>
  <c r="K42" i="486"/>
  <c r="G42" i="486"/>
  <c r="O41" i="486"/>
  <c r="M41" i="486"/>
  <c r="AF41" i="486" s="1"/>
  <c r="K41" i="486"/>
  <c r="G41" i="486"/>
  <c r="O40" i="486"/>
  <c r="M40" i="486"/>
  <c r="N40" i="486" s="1"/>
  <c r="K40" i="486"/>
  <c r="G40" i="486"/>
  <c r="AF39" i="486"/>
  <c r="AE39" i="486"/>
  <c r="O39" i="486"/>
  <c r="M39" i="486"/>
  <c r="N39" i="486" s="1"/>
  <c r="K39" i="486"/>
  <c r="G39" i="486"/>
  <c r="AD38" i="486"/>
  <c r="AD2" i="486" s="1"/>
  <c r="R6" i="484" s="1"/>
  <c r="Z38" i="486"/>
  <c r="Y38" i="486"/>
  <c r="L38" i="486"/>
  <c r="O38" i="486" s="1"/>
  <c r="J38" i="486"/>
  <c r="K38" i="486" s="1"/>
  <c r="I38" i="486"/>
  <c r="O25" i="486"/>
  <c r="M25" i="486"/>
  <c r="N25" i="486" s="1"/>
  <c r="K25" i="486"/>
  <c r="G25" i="486"/>
  <c r="AE24" i="486"/>
  <c r="O24" i="486"/>
  <c r="M24" i="486"/>
  <c r="AF24" i="486" s="1"/>
  <c r="K24" i="486"/>
  <c r="G24" i="486"/>
  <c r="O23" i="486"/>
  <c r="N23" i="486"/>
  <c r="Q23" i="486" s="1"/>
  <c r="M23" i="486"/>
  <c r="AF23" i="486" s="1"/>
  <c r="K23" i="486"/>
  <c r="G23" i="486"/>
  <c r="O22" i="486"/>
  <c r="M22" i="486"/>
  <c r="AF22" i="486" s="1"/>
  <c r="K22" i="486"/>
  <c r="G22" i="486"/>
  <c r="AD21" i="486"/>
  <c r="Z21" i="486"/>
  <c r="Y21" i="486"/>
  <c r="L21" i="486"/>
  <c r="J21" i="486"/>
  <c r="K21" i="486" s="1"/>
  <c r="I21" i="486"/>
  <c r="O21" i="486" s="1"/>
  <c r="O7" i="486"/>
  <c r="M7" i="486"/>
  <c r="AF7" i="486" s="1"/>
  <c r="K7" i="486"/>
  <c r="G7" i="486"/>
  <c r="O6" i="486"/>
  <c r="N6" i="486"/>
  <c r="Q6" i="486" s="1"/>
  <c r="M6" i="486"/>
  <c r="AE6" i="486" s="1"/>
  <c r="K6" i="486"/>
  <c r="G6" i="486"/>
  <c r="AF5" i="486"/>
  <c r="O5" i="486"/>
  <c r="M5" i="486"/>
  <c r="N5" i="486" s="1"/>
  <c r="K5" i="486"/>
  <c r="G5" i="486"/>
  <c r="Q6" i="484"/>
  <c r="Y2" i="486"/>
  <c r="H2" i="486"/>
  <c r="H1" i="486"/>
  <c r="D1" i="486"/>
  <c r="O157" i="485"/>
  <c r="L157" i="485"/>
  <c r="J157" i="485"/>
  <c r="K157" i="485" s="1"/>
  <c r="I157" i="485"/>
  <c r="O152" i="485"/>
  <c r="N152" i="485"/>
  <c r="Q152" i="485" s="1"/>
  <c r="M152" i="485"/>
  <c r="AB152" i="485" s="1"/>
  <c r="K152" i="485"/>
  <c r="G152" i="485"/>
  <c r="O151" i="485"/>
  <c r="M151" i="485"/>
  <c r="AB151" i="485" s="1"/>
  <c r="K151" i="485"/>
  <c r="G151" i="485"/>
  <c r="AB150" i="485"/>
  <c r="AA150" i="485"/>
  <c r="O150" i="485"/>
  <c r="N150" i="485"/>
  <c r="Q150" i="485" s="1"/>
  <c r="M150" i="485"/>
  <c r="K150" i="485"/>
  <c r="G150" i="485"/>
  <c r="AA149" i="485"/>
  <c r="O149" i="485"/>
  <c r="M149" i="485"/>
  <c r="N149" i="485" s="1"/>
  <c r="K149" i="485"/>
  <c r="G149" i="485"/>
  <c r="O148" i="485"/>
  <c r="N148" i="485"/>
  <c r="Q148" i="485" s="1"/>
  <c r="M148" i="485"/>
  <c r="AB148" i="485" s="1"/>
  <c r="K148" i="485"/>
  <c r="G148" i="485"/>
  <c r="O147" i="485"/>
  <c r="M147" i="485"/>
  <c r="AB147" i="485" s="1"/>
  <c r="K147" i="485"/>
  <c r="G147" i="485"/>
  <c r="AB146" i="485"/>
  <c r="AA146" i="485"/>
  <c r="O146" i="485"/>
  <c r="N146" i="485"/>
  <c r="Q146" i="485" s="1"/>
  <c r="M146" i="485"/>
  <c r="K146" i="485"/>
  <c r="G146" i="485"/>
  <c r="AA145" i="485"/>
  <c r="O145" i="485"/>
  <c r="M145" i="485"/>
  <c r="N145" i="485" s="1"/>
  <c r="K145" i="485"/>
  <c r="G145" i="485"/>
  <c r="O144" i="485"/>
  <c r="N144" i="485"/>
  <c r="Q144" i="485" s="1"/>
  <c r="M144" i="485"/>
  <c r="AB144" i="485" s="1"/>
  <c r="K144" i="485"/>
  <c r="G144" i="485"/>
  <c r="O143" i="485"/>
  <c r="M143" i="485"/>
  <c r="AB143" i="485" s="1"/>
  <c r="K143" i="485"/>
  <c r="G143" i="485"/>
  <c r="AB142" i="485"/>
  <c r="AA142" i="485"/>
  <c r="O142" i="485"/>
  <c r="N142" i="485"/>
  <c r="Q142" i="485" s="1"/>
  <c r="M142" i="485"/>
  <c r="K142" i="485"/>
  <c r="G142" i="485"/>
  <c r="AB141" i="485"/>
  <c r="O141" i="485"/>
  <c r="M141" i="485"/>
  <c r="N141" i="485" s="1"/>
  <c r="K141" i="485"/>
  <c r="G141" i="485"/>
  <c r="L140" i="485"/>
  <c r="O140" i="485" s="1"/>
  <c r="J140" i="485"/>
  <c r="K140" i="485" s="1"/>
  <c r="I140" i="485"/>
  <c r="O134" i="485"/>
  <c r="M134" i="485"/>
  <c r="AB134" i="485" s="1"/>
  <c r="K134" i="485"/>
  <c r="G134" i="485"/>
  <c r="O133" i="485"/>
  <c r="M133" i="485"/>
  <c r="AB133" i="485" s="1"/>
  <c r="K133" i="485"/>
  <c r="G133" i="485"/>
  <c r="AB132" i="485"/>
  <c r="O132" i="485"/>
  <c r="M132" i="485"/>
  <c r="AA132" i="485" s="1"/>
  <c r="K132" i="485"/>
  <c r="G132" i="485"/>
  <c r="AB131" i="485"/>
  <c r="O131" i="485"/>
  <c r="M131" i="485"/>
  <c r="N131" i="485" s="1"/>
  <c r="K131" i="485"/>
  <c r="G131" i="485"/>
  <c r="O130" i="485"/>
  <c r="M130" i="485"/>
  <c r="AB130" i="485" s="1"/>
  <c r="K130" i="485"/>
  <c r="G130" i="485"/>
  <c r="O129" i="485"/>
  <c r="M129" i="485"/>
  <c r="AB129" i="485" s="1"/>
  <c r="K129" i="485"/>
  <c r="G129" i="485"/>
  <c r="AB128" i="485"/>
  <c r="O128" i="485"/>
  <c r="M128" i="485"/>
  <c r="AA128" i="485" s="1"/>
  <c r="K128" i="485"/>
  <c r="G128" i="485"/>
  <c r="AB127" i="485"/>
  <c r="O127" i="485"/>
  <c r="M127" i="485"/>
  <c r="N127" i="485" s="1"/>
  <c r="K127" i="485"/>
  <c r="G127" i="485"/>
  <c r="O126" i="485"/>
  <c r="M126" i="485"/>
  <c r="AB126" i="485" s="1"/>
  <c r="K126" i="485"/>
  <c r="G126" i="485"/>
  <c r="O125" i="485"/>
  <c r="M125" i="485"/>
  <c r="AB125" i="485" s="1"/>
  <c r="K125" i="485"/>
  <c r="G125" i="485"/>
  <c r="AA124" i="485"/>
  <c r="O124" i="485"/>
  <c r="N124" i="485"/>
  <c r="Q124" i="485" s="1"/>
  <c r="M124" i="485"/>
  <c r="M140" i="485" s="1"/>
  <c r="K124" i="485"/>
  <c r="G124" i="485"/>
  <c r="L123" i="485"/>
  <c r="O123" i="485" s="1"/>
  <c r="J123" i="485"/>
  <c r="K123" i="485" s="1"/>
  <c r="I123" i="485"/>
  <c r="O109" i="485"/>
  <c r="M109" i="485"/>
  <c r="N109" i="485" s="1"/>
  <c r="K109" i="485"/>
  <c r="G109" i="485"/>
  <c r="AB108" i="485"/>
  <c r="AA108" i="485"/>
  <c r="Q108" i="485"/>
  <c r="O108" i="485"/>
  <c r="N108" i="485"/>
  <c r="P108" i="485" s="1"/>
  <c r="M108" i="485"/>
  <c r="K108" i="485"/>
  <c r="G108" i="485"/>
  <c r="O107" i="485"/>
  <c r="M107" i="485"/>
  <c r="M123" i="485" s="1"/>
  <c r="K107" i="485"/>
  <c r="G107" i="485"/>
  <c r="M106" i="485"/>
  <c r="AB106" i="485" s="1"/>
  <c r="AC90" i="485" s="1"/>
  <c r="L106" i="485"/>
  <c r="O106" i="485" s="1"/>
  <c r="J106" i="485"/>
  <c r="K106" i="485" s="1"/>
  <c r="I106" i="485"/>
  <c r="O92" i="485"/>
  <c r="M92" i="485"/>
  <c r="AB92" i="485" s="1"/>
  <c r="K92" i="485"/>
  <c r="G92" i="485"/>
  <c r="AA91" i="485"/>
  <c r="O91" i="485"/>
  <c r="M91" i="485"/>
  <c r="N91" i="485" s="1"/>
  <c r="K91" i="485"/>
  <c r="G91" i="485"/>
  <c r="AB90" i="485"/>
  <c r="AA90" i="485"/>
  <c r="Q90" i="485"/>
  <c r="O90" i="485"/>
  <c r="N90" i="485"/>
  <c r="P90" i="485" s="1"/>
  <c r="M90" i="485"/>
  <c r="K90" i="485"/>
  <c r="G90" i="485"/>
  <c r="L89" i="485"/>
  <c r="O89" i="485" s="1"/>
  <c r="J89" i="485"/>
  <c r="K89" i="485" s="1"/>
  <c r="I89" i="485"/>
  <c r="O81" i="485"/>
  <c r="M81" i="485"/>
  <c r="AB81" i="485" s="1"/>
  <c r="K81" i="485"/>
  <c r="G81" i="485"/>
  <c r="O80" i="485"/>
  <c r="M80" i="485"/>
  <c r="AB80" i="485" s="1"/>
  <c r="K80" i="485"/>
  <c r="G80" i="485"/>
  <c r="O79" i="485"/>
  <c r="M79" i="485"/>
  <c r="AA79" i="485" s="1"/>
  <c r="K79" i="485"/>
  <c r="G79" i="485"/>
  <c r="AB78" i="485"/>
  <c r="AA78" i="485"/>
  <c r="O78" i="485"/>
  <c r="N78" i="485"/>
  <c r="Q78" i="485" s="1"/>
  <c r="M78" i="485"/>
  <c r="K78" i="485"/>
  <c r="G78" i="485"/>
  <c r="O77" i="485"/>
  <c r="M77" i="485"/>
  <c r="AB77" i="485" s="1"/>
  <c r="K77" i="485"/>
  <c r="G77" i="485"/>
  <c r="O76" i="485"/>
  <c r="M76" i="485"/>
  <c r="AB76" i="485" s="1"/>
  <c r="K76" i="485"/>
  <c r="G76" i="485"/>
  <c r="O75" i="485"/>
  <c r="M75" i="485"/>
  <c r="AA75" i="485" s="1"/>
  <c r="K75" i="485"/>
  <c r="G75" i="485"/>
  <c r="AB74" i="485"/>
  <c r="AA74" i="485"/>
  <c r="O74" i="485"/>
  <c r="N74" i="485"/>
  <c r="Q74" i="485" s="1"/>
  <c r="M74" i="485"/>
  <c r="K74" i="485"/>
  <c r="G74" i="485"/>
  <c r="O73" i="485"/>
  <c r="M73" i="485"/>
  <c r="M89" i="485" s="1"/>
  <c r="K73" i="485"/>
  <c r="G73" i="485"/>
  <c r="O72" i="485"/>
  <c r="L72" i="485"/>
  <c r="J72" i="485"/>
  <c r="K72" i="485" s="1"/>
  <c r="I72" i="485"/>
  <c r="O63" i="485"/>
  <c r="N63" i="485"/>
  <c r="Q63" i="485" s="1"/>
  <c r="M63" i="485"/>
  <c r="AB63" i="485" s="1"/>
  <c r="K63" i="485"/>
  <c r="G63" i="485"/>
  <c r="AA62" i="485"/>
  <c r="O62" i="485"/>
  <c r="N62" i="485"/>
  <c r="Q62" i="485" s="1"/>
  <c r="M62" i="485"/>
  <c r="AB62" i="485" s="1"/>
  <c r="K62" i="485"/>
  <c r="G62" i="485"/>
  <c r="AB61" i="485"/>
  <c r="O61" i="485"/>
  <c r="M61" i="485"/>
  <c r="N61" i="485" s="1"/>
  <c r="K61" i="485"/>
  <c r="G61" i="485"/>
  <c r="Q60" i="485"/>
  <c r="O60" i="485"/>
  <c r="N60" i="485"/>
  <c r="P60" i="485" s="1"/>
  <c r="M60" i="485"/>
  <c r="AB60" i="485" s="1"/>
  <c r="K60" i="485"/>
  <c r="G60" i="485"/>
  <c r="O59" i="485"/>
  <c r="N59" i="485"/>
  <c r="Q59" i="485" s="1"/>
  <c r="M59" i="485"/>
  <c r="AB59" i="485" s="1"/>
  <c r="K59" i="485"/>
  <c r="G59" i="485"/>
  <c r="AB58" i="485"/>
  <c r="AA58" i="485"/>
  <c r="O58" i="485"/>
  <c r="N58" i="485"/>
  <c r="Q58" i="485" s="1"/>
  <c r="M58" i="485"/>
  <c r="K58" i="485"/>
  <c r="G58" i="485"/>
  <c r="AB57" i="485"/>
  <c r="O57" i="485"/>
  <c r="M57" i="485"/>
  <c r="N57" i="485" s="1"/>
  <c r="K57" i="485"/>
  <c r="G57" i="485"/>
  <c r="AB56" i="485"/>
  <c r="AA56" i="485"/>
  <c r="O56" i="485"/>
  <c r="N56" i="485"/>
  <c r="Q56" i="485" s="1"/>
  <c r="M56" i="485"/>
  <c r="M72" i="485" s="1"/>
  <c r="K56" i="485"/>
  <c r="G56" i="485"/>
  <c r="L55" i="485"/>
  <c r="O55" i="485" s="1"/>
  <c r="K55" i="485"/>
  <c r="J55" i="485"/>
  <c r="I55" i="485"/>
  <c r="Q39" i="485"/>
  <c r="O39" i="485"/>
  <c r="N39" i="485"/>
  <c r="P39" i="485" s="1"/>
  <c r="M39" i="485"/>
  <c r="AB39" i="485" s="1"/>
  <c r="K39" i="485"/>
  <c r="G39" i="485"/>
  <c r="L38" i="485"/>
  <c r="O38" i="485" s="1"/>
  <c r="J38" i="485"/>
  <c r="K38" i="485" s="1"/>
  <c r="I38" i="485"/>
  <c r="O23" i="485"/>
  <c r="M23" i="485"/>
  <c r="AB23" i="485" s="1"/>
  <c r="K23" i="485"/>
  <c r="G23" i="485"/>
  <c r="AB22" i="485"/>
  <c r="AA22" i="485"/>
  <c r="O22" i="485"/>
  <c r="M22" i="485"/>
  <c r="N22" i="485" s="1"/>
  <c r="K22" i="485"/>
  <c r="G22" i="485"/>
  <c r="L21" i="485"/>
  <c r="O21" i="485" s="1"/>
  <c r="J21" i="485"/>
  <c r="K21" i="485" s="1"/>
  <c r="I21" i="485"/>
  <c r="AB8" i="485"/>
  <c r="AA8" i="485"/>
  <c r="O8" i="485"/>
  <c r="M8" i="485"/>
  <c r="N8" i="485" s="1"/>
  <c r="K8" i="485"/>
  <c r="G8" i="485"/>
  <c r="O7" i="485"/>
  <c r="M7" i="485"/>
  <c r="AB7" i="485" s="1"/>
  <c r="K7" i="485"/>
  <c r="G7" i="485"/>
  <c r="O6" i="485"/>
  <c r="N6" i="485"/>
  <c r="Q6" i="485" s="1"/>
  <c r="M6" i="485"/>
  <c r="AB6" i="485" s="1"/>
  <c r="K6" i="485"/>
  <c r="G6" i="485"/>
  <c r="O5" i="485"/>
  <c r="M5" i="485"/>
  <c r="AB5" i="485" s="1"/>
  <c r="K5" i="485"/>
  <c r="G5" i="485"/>
  <c r="F1" i="485" s="1"/>
  <c r="H2" i="485"/>
  <c r="H1" i="485"/>
  <c r="D1" i="485"/>
  <c r="X34" i="484"/>
  <c r="W34" i="484"/>
  <c r="V34" i="484"/>
  <c r="P34" i="484"/>
  <c r="M8" i="484" s="1"/>
  <c r="O34" i="484"/>
  <c r="N34" i="484"/>
  <c r="M34" i="484"/>
  <c r="H34" i="484"/>
  <c r="G34" i="484"/>
  <c r="O16" i="484"/>
  <c r="N16" i="484"/>
  <c r="M16" i="484"/>
  <c r="I16" i="484"/>
  <c r="H16" i="484"/>
  <c r="G16" i="484"/>
  <c r="F16" i="484"/>
  <c r="G8" i="484" s="1"/>
  <c r="E16" i="484"/>
  <c r="K8" i="484"/>
  <c r="I8" i="484"/>
  <c r="F8" i="484"/>
  <c r="M7" i="484"/>
  <c r="K7" i="484"/>
  <c r="I7" i="484"/>
  <c r="G7" i="484"/>
  <c r="F7" i="484"/>
  <c r="E7" i="484"/>
  <c r="O6" i="484"/>
  <c r="M6" i="484"/>
  <c r="K6" i="484"/>
  <c r="I6" i="484"/>
  <c r="G6" i="484"/>
  <c r="F6" i="484"/>
  <c r="E6" i="484"/>
  <c r="F3" i="484"/>
  <c r="D2" i="525" l="1"/>
  <c r="Q21" i="525"/>
  <c r="R5" i="525" s="1"/>
  <c r="P21" i="525"/>
  <c r="Q72" i="525"/>
  <c r="R56" i="525" s="1"/>
  <c r="P72" i="525"/>
  <c r="Q38" i="525"/>
  <c r="R22" i="525" s="1"/>
  <c r="P38" i="525"/>
  <c r="P89" i="525"/>
  <c r="Q89" i="525"/>
  <c r="R73" i="525" s="1"/>
  <c r="Q21" i="524"/>
  <c r="R5" i="524" s="1"/>
  <c r="P21" i="524"/>
  <c r="D2" i="524"/>
  <c r="Q123" i="524"/>
  <c r="R107" i="524" s="1"/>
  <c r="P123" i="524"/>
  <c r="Q72" i="524"/>
  <c r="R56" i="524" s="1"/>
  <c r="P72" i="524"/>
  <c r="Q106" i="525"/>
  <c r="R90" i="525" s="1"/>
  <c r="P106" i="525"/>
  <c r="Q55" i="521"/>
  <c r="R39" i="521" s="1"/>
  <c r="P55" i="521"/>
  <c r="Q123" i="522"/>
  <c r="R107" i="522" s="1"/>
  <c r="P123" i="522"/>
  <c r="Q21" i="522"/>
  <c r="R5" i="522" s="1"/>
  <c r="P21" i="522"/>
  <c r="D2" i="522"/>
  <c r="Q38" i="522"/>
  <c r="R22" i="522" s="1"/>
  <c r="P38" i="522"/>
  <c r="Q72" i="521"/>
  <c r="R56" i="521" s="1"/>
  <c r="P72" i="521"/>
  <c r="Q21" i="521"/>
  <c r="R5" i="521" s="1"/>
  <c r="P21" i="521"/>
  <c r="D2" i="521"/>
  <c r="Q123" i="521"/>
  <c r="R107" i="521" s="1"/>
  <c r="P123" i="521"/>
  <c r="Q140" i="521"/>
  <c r="R124" i="521" s="1"/>
  <c r="P140" i="521"/>
  <c r="Q38" i="518"/>
  <c r="R22" i="518" s="1"/>
  <c r="P38" i="518"/>
  <c r="Q123" i="519"/>
  <c r="R107" i="519" s="1"/>
  <c r="P123" i="519"/>
  <c r="Q55" i="518"/>
  <c r="R39" i="518" s="1"/>
  <c r="P55" i="518"/>
  <c r="Q123" i="518"/>
  <c r="R107" i="518" s="1"/>
  <c r="P123" i="518"/>
  <c r="Q21" i="518"/>
  <c r="R5" i="518" s="1"/>
  <c r="P21" i="518"/>
  <c r="D2" i="518"/>
  <c r="Q55" i="519"/>
  <c r="R39" i="519" s="1"/>
  <c r="P55" i="519"/>
  <c r="Q140" i="518"/>
  <c r="R124" i="518" s="1"/>
  <c r="P140" i="518"/>
  <c r="Q38" i="516"/>
  <c r="R22" i="516" s="1"/>
  <c r="P38" i="516"/>
  <c r="Q21" i="515"/>
  <c r="R5" i="515" s="1"/>
  <c r="P21" i="515"/>
  <c r="D2" i="515"/>
  <c r="Q72" i="516"/>
  <c r="R56" i="516" s="1"/>
  <c r="P72" i="516"/>
  <c r="Q55" i="516"/>
  <c r="R39" i="516" s="1"/>
  <c r="P55" i="516"/>
  <c r="D2" i="516"/>
  <c r="Q21" i="516"/>
  <c r="R5" i="516" s="1"/>
  <c r="P21" i="516"/>
  <c r="Q106" i="516"/>
  <c r="R90" i="516" s="1"/>
  <c r="P106" i="516"/>
  <c r="Q123" i="516"/>
  <c r="R107" i="516" s="1"/>
  <c r="P123" i="516"/>
  <c r="Q38" i="513"/>
  <c r="R22" i="513" s="1"/>
  <c r="P38" i="513"/>
  <c r="Q72" i="513"/>
  <c r="R56" i="513" s="1"/>
  <c r="P72" i="513"/>
  <c r="Q123" i="512"/>
  <c r="R107" i="512" s="1"/>
  <c r="P123" i="512"/>
  <c r="P89" i="513"/>
  <c r="Q89" i="513"/>
  <c r="R73" i="513" s="1"/>
  <c r="D2" i="513"/>
  <c r="Q21" i="513"/>
  <c r="R5" i="513" s="1"/>
  <c r="P21" i="513"/>
  <c r="Q72" i="512"/>
  <c r="R56" i="512" s="1"/>
  <c r="P72" i="512"/>
  <c r="Q21" i="512"/>
  <c r="R5" i="512" s="1"/>
  <c r="P21" i="512"/>
  <c r="D2" i="512"/>
  <c r="Q123" i="513"/>
  <c r="R107" i="513" s="1"/>
  <c r="P123" i="513"/>
  <c r="Q55" i="510"/>
  <c r="R39" i="510" s="1"/>
  <c r="P55" i="510"/>
  <c r="Q123" i="509"/>
  <c r="R107" i="509" s="1"/>
  <c r="P123" i="509"/>
  <c r="Q38" i="510"/>
  <c r="R22" i="510" s="1"/>
  <c r="P38" i="510"/>
  <c r="Q21" i="510"/>
  <c r="R5" i="510" s="1"/>
  <c r="P21" i="510"/>
  <c r="D2" i="510"/>
  <c r="Q72" i="510"/>
  <c r="R56" i="510" s="1"/>
  <c r="P72" i="510"/>
  <c r="Q140" i="510"/>
  <c r="R124" i="510" s="1"/>
  <c r="P140" i="510"/>
  <c r="Q89" i="509"/>
  <c r="R73" i="509" s="1"/>
  <c r="P89" i="509"/>
  <c r="Q72" i="509"/>
  <c r="R56" i="509" s="1"/>
  <c r="P72" i="509"/>
  <c r="Q106" i="510"/>
  <c r="R90" i="510" s="1"/>
  <c r="P106" i="510"/>
  <c r="Q21" i="509"/>
  <c r="R5" i="509" s="1"/>
  <c r="P21" i="509"/>
  <c r="D2" i="509"/>
  <c r="P106" i="509"/>
  <c r="Q106" i="509"/>
  <c r="R90" i="509" s="1"/>
  <c r="Q123" i="510"/>
  <c r="R107" i="510" s="1"/>
  <c r="P123" i="510"/>
  <c r="Q89" i="510"/>
  <c r="R73" i="510" s="1"/>
  <c r="P89" i="510"/>
  <c r="P55" i="509"/>
  <c r="Q55" i="509"/>
  <c r="R39" i="509" s="1"/>
  <c r="P21" i="506"/>
  <c r="Q21" i="506"/>
  <c r="R5" i="506" s="1"/>
  <c r="D2" i="506"/>
  <c r="Q38" i="506"/>
  <c r="R22" i="506" s="1"/>
  <c r="P38" i="506"/>
  <c r="Q55" i="507"/>
  <c r="R39" i="507" s="1"/>
  <c r="P55" i="507"/>
  <c r="Q106" i="506"/>
  <c r="R90" i="506" s="1"/>
  <c r="P106" i="506"/>
  <c r="D2" i="507"/>
  <c r="Q140" i="507"/>
  <c r="R124" i="507" s="1"/>
  <c r="P140" i="507"/>
  <c r="Q140" i="506"/>
  <c r="R124" i="506" s="1"/>
  <c r="P140" i="506"/>
  <c r="P5" i="503"/>
  <c r="Q5" i="503"/>
  <c r="Q146" i="503"/>
  <c r="P146" i="503"/>
  <c r="Q150" i="503"/>
  <c r="P150" i="503"/>
  <c r="AF140" i="504"/>
  <c r="AG124" i="504" s="1"/>
  <c r="AE140" i="504"/>
  <c r="N140" i="504"/>
  <c r="N38" i="503"/>
  <c r="AB38" i="503"/>
  <c r="AC22" i="503" s="1"/>
  <c r="AA38" i="503"/>
  <c r="AA106" i="503"/>
  <c r="N106" i="503"/>
  <c r="AB106" i="503"/>
  <c r="AC90" i="503" s="1"/>
  <c r="Q126" i="503"/>
  <c r="P126" i="503"/>
  <c r="Q130" i="503"/>
  <c r="P130" i="503"/>
  <c r="Q123" i="504"/>
  <c r="R107" i="504" s="1"/>
  <c r="P123" i="504"/>
  <c r="Q63" i="503"/>
  <c r="P63" i="503"/>
  <c r="Q77" i="503"/>
  <c r="P77" i="503"/>
  <c r="N123" i="503"/>
  <c r="AB123" i="503"/>
  <c r="AC107" i="503" s="1"/>
  <c r="AA123" i="503"/>
  <c r="Q109" i="503"/>
  <c r="P109" i="503"/>
  <c r="Q24" i="504"/>
  <c r="P24" i="504"/>
  <c r="AF89" i="504"/>
  <c r="AG73" i="504" s="1"/>
  <c r="AE89" i="504"/>
  <c r="N89" i="504"/>
  <c r="Q92" i="503"/>
  <c r="P92" i="503"/>
  <c r="N106" i="504"/>
  <c r="AF106" i="504"/>
  <c r="AG90" i="504" s="1"/>
  <c r="AE106" i="504"/>
  <c r="P56" i="503"/>
  <c r="Q56" i="503"/>
  <c r="Q22" i="504"/>
  <c r="P22" i="504"/>
  <c r="Q72" i="504"/>
  <c r="R56" i="504" s="1"/>
  <c r="P72" i="504"/>
  <c r="N21" i="504"/>
  <c r="AF21" i="504"/>
  <c r="AG5" i="504" s="1"/>
  <c r="AE21" i="504"/>
  <c r="N55" i="503"/>
  <c r="AB55" i="503"/>
  <c r="AC39" i="503" s="1"/>
  <c r="AA55" i="503"/>
  <c r="Q40" i="504"/>
  <c r="P40" i="504"/>
  <c r="Q42" i="504"/>
  <c r="P42" i="504"/>
  <c r="Q25" i="504"/>
  <c r="P25" i="504"/>
  <c r="Q91" i="504"/>
  <c r="P91" i="504"/>
  <c r="N8" i="503"/>
  <c r="N132" i="503"/>
  <c r="M21" i="503"/>
  <c r="N22" i="503"/>
  <c r="M72" i="503"/>
  <c r="N73" i="503"/>
  <c r="M89" i="503"/>
  <c r="N124" i="503"/>
  <c r="N7" i="504"/>
  <c r="M55" i="504"/>
  <c r="AE72" i="504"/>
  <c r="AE123" i="504"/>
  <c r="N142" i="503"/>
  <c r="AB5" i="503"/>
  <c r="AB39" i="503"/>
  <c r="AB56" i="503"/>
  <c r="M140" i="503"/>
  <c r="N141" i="503"/>
  <c r="N6" i="504"/>
  <c r="P23" i="504"/>
  <c r="N57" i="504"/>
  <c r="N61" i="504"/>
  <c r="P75" i="504"/>
  <c r="N90" i="504"/>
  <c r="P107" i="504"/>
  <c r="P126" i="504"/>
  <c r="N59" i="503"/>
  <c r="N81" i="503"/>
  <c r="F2" i="503"/>
  <c r="N56" i="504"/>
  <c r="N74" i="504"/>
  <c r="N125" i="504"/>
  <c r="AA22" i="503"/>
  <c r="AA73" i="503"/>
  <c r="AA90" i="503"/>
  <c r="N108" i="503"/>
  <c r="AA124" i="503"/>
  <c r="N127" i="503"/>
  <c r="N131" i="503"/>
  <c r="N135" i="503"/>
  <c r="N145" i="503"/>
  <c r="N149" i="503"/>
  <c r="AE23" i="504"/>
  <c r="M38" i="504"/>
  <c r="AF72" i="504"/>
  <c r="AG56" i="504" s="1"/>
  <c r="AF123" i="504"/>
  <c r="AG107" i="504" s="1"/>
  <c r="N128" i="503"/>
  <c r="AA8" i="503"/>
  <c r="AA59" i="503"/>
  <c r="AA63" i="503"/>
  <c r="AA77" i="503"/>
  <c r="AA81" i="503"/>
  <c r="AB90" i="503"/>
  <c r="AA109" i="503"/>
  <c r="AA128" i="503"/>
  <c r="AA132" i="503"/>
  <c r="AA142" i="503"/>
  <c r="AA146" i="503"/>
  <c r="AA150" i="503"/>
  <c r="M157" i="503"/>
  <c r="P5" i="504"/>
  <c r="AE42" i="504"/>
  <c r="N60" i="504"/>
  <c r="AE91" i="504"/>
  <c r="AE107" i="504"/>
  <c r="AB63" i="503"/>
  <c r="P76" i="503"/>
  <c r="AB77" i="503"/>
  <c r="P80" i="503"/>
  <c r="AB109" i="503"/>
  <c r="AB146" i="503"/>
  <c r="AB150" i="503"/>
  <c r="AE6" i="504"/>
  <c r="AE22" i="504"/>
  <c r="P41" i="504"/>
  <c r="AF42" i="504"/>
  <c r="AE57" i="504"/>
  <c r="AE61" i="504"/>
  <c r="P73" i="504"/>
  <c r="AF91" i="504"/>
  <c r="K106" i="504"/>
  <c r="P124" i="504"/>
  <c r="P107" i="503"/>
  <c r="AA141" i="503"/>
  <c r="AF22" i="504"/>
  <c r="AE74" i="504"/>
  <c r="AE90" i="504"/>
  <c r="AE125" i="504"/>
  <c r="N39" i="503"/>
  <c r="AA135" i="503"/>
  <c r="AA145" i="503"/>
  <c r="AA149" i="503"/>
  <c r="AE5" i="504"/>
  <c r="AE56" i="504"/>
  <c r="AF90" i="504"/>
  <c r="P6" i="503"/>
  <c r="AF5" i="504"/>
  <c r="AE60" i="504"/>
  <c r="AE73" i="504"/>
  <c r="AE124" i="504"/>
  <c r="AF124" i="504"/>
  <c r="I3" i="499"/>
  <c r="F2" i="500"/>
  <c r="P5" i="500"/>
  <c r="Q5" i="500"/>
  <c r="Q90" i="501"/>
  <c r="P90" i="501"/>
  <c r="Q107" i="501"/>
  <c r="P107" i="501"/>
  <c r="Q59" i="500"/>
  <c r="P59" i="500"/>
  <c r="Q39" i="501"/>
  <c r="P39" i="501"/>
  <c r="Q75" i="501"/>
  <c r="P75" i="501"/>
  <c r="Q62" i="500"/>
  <c r="P62" i="500"/>
  <c r="Q5" i="501"/>
  <c r="P5" i="501"/>
  <c r="Q25" i="501"/>
  <c r="P25" i="501"/>
  <c r="P80" i="500"/>
  <c r="Q80" i="500"/>
  <c r="N106" i="500"/>
  <c r="AB106" i="500"/>
  <c r="AC90" i="500" s="1"/>
  <c r="AA106" i="500"/>
  <c r="Q147" i="500"/>
  <c r="P147" i="500"/>
  <c r="Q151" i="500"/>
  <c r="P151" i="500"/>
  <c r="Q6" i="500"/>
  <c r="P6" i="500"/>
  <c r="Q143" i="500"/>
  <c r="P143" i="500"/>
  <c r="N89" i="501"/>
  <c r="AF89" i="501"/>
  <c r="AG73" i="501" s="1"/>
  <c r="AE89" i="501"/>
  <c r="P76" i="500"/>
  <c r="Q76" i="500"/>
  <c r="P23" i="500"/>
  <c r="Q23" i="500"/>
  <c r="Q58" i="500"/>
  <c r="P58" i="500"/>
  <c r="P6" i="501"/>
  <c r="Q6" i="501"/>
  <c r="Q63" i="500"/>
  <c r="P63" i="500"/>
  <c r="AA6" i="500"/>
  <c r="M21" i="500"/>
  <c r="P22" i="500"/>
  <c r="AA59" i="500"/>
  <c r="AA63" i="500"/>
  <c r="P92" i="500"/>
  <c r="M123" i="500"/>
  <c r="AB6" i="500"/>
  <c r="AA23" i="500"/>
  <c r="AB59" i="500"/>
  <c r="AB63" i="500"/>
  <c r="N91" i="500"/>
  <c r="M140" i="500"/>
  <c r="N145" i="500"/>
  <c r="N149" i="500"/>
  <c r="P75" i="500"/>
  <c r="AB76" i="500"/>
  <c r="P79" i="500"/>
  <c r="AB80" i="500"/>
  <c r="N90" i="500"/>
  <c r="AA92" i="500"/>
  <c r="N109" i="500"/>
  <c r="P128" i="500"/>
  <c r="P132" i="500"/>
  <c r="M157" i="500"/>
  <c r="AF6" i="501"/>
  <c r="N24" i="501"/>
  <c r="M55" i="501"/>
  <c r="P58" i="501"/>
  <c r="N72" i="501"/>
  <c r="N74" i="501"/>
  <c r="N123" i="501"/>
  <c r="N56" i="500"/>
  <c r="AA124" i="500"/>
  <c r="N127" i="500"/>
  <c r="N131" i="500"/>
  <c r="N135" i="500"/>
  <c r="AE25" i="501"/>
  <c r="N57" i="501"/>
  <c r="N61" i="501"/>
  <c r="N73" i="501"/>
  <c r="AE75" i="501"/>
  <c r="N109" i="501"/>
  <c r="P57" i="500"/>
  <c r="P61" i="500"/>
  <c r="N73" i="500"/>
  <c r="AA75" i="500"/>
  <c r="M89" i="500"/>
  <c r="N144" i="500"/>
  <c r="N152" i="500"/>
  <c r="AF5" i="501"/>
  <c r="M21" i="501"/>
  <c r="AF25" i="501"/>
  <c r="AE39" i="501"/>
  <c r="N42" i="501"/>
  <c r="AF75" i="501"/>
  <c r="AE90" i="501"/>
  <c r="N7" i="500"/>
  <c r="N39" i="500"/>
  <c r="M55" i="500"/>
  <c r="N60" i="500"/>
  <c r="P74" i="500"/>
  <c r="P78" i="500"/>
  <c r="AA91" i="500"/>
  <c r="AA145" i="500"/>
  <c r="AA149" i="500"/>
  <c r="AF39" i="501"/>
  <c r="AF90" i="501"/>
  <c r="M106" i="501"/>
  <c r="AA57" i="500"/>
  <c r="AA61" i="500"/>
  <c r="M72" i="500"/>
  <c r="N77" i="500"/>
  <c r="N81" i="500"/>
  <c r="N107" i="500"/>
  <c r="AA109" i="500"/>
  <c r="N126" i="500"/>
  <c r="N130" i="500"/>
  <c r="N134" i="500"/>
  <c r="P148" i="500"/>
  <c r="N7" i="501"/>
  <c r="N22" i="501"/>
  <c r="AE24" i="501"/>
  <c r="P56" i="501"/>
  <c r="N60" i="501"/>
  <c r="AE74" i="501"/>
  <c r="N108" i="501"/>
  <c r="M38" i="500"/>
  <c r="P108" i="500"/>
  <c r="AA127" i="500"/>
  <c r="AA131" i="500"/>
  <c r="AA135" i="500"/>
  <c r="P23" i="501"/>
  <c r="AE57" i="501"/>
  <c r="AE61" i="501"/>
  <c r="N92" i="501"/>
  <c r="AE109" i="501"/>
  <c r="AA56" i="500"/>
  <c r="AB90" i="500"/>
  <c r="AA144" i="500"/>
  <c r="AA148" i="500"/>
  <c r="AA152" i="500"/>
  <c r="AE73" i="501"/>
  <c r="AA7" i="500"/>
  <c r="AA60" i="500"/>
  <c r="AA73" i="500"/>
  <c r="M38" i="501"/>
  <c r="AF73" i="501"/>
  <c r="AA39" i="500"/>
  <c r="AA77" i="500"/>
  <c r="AA126" i="500"/>
  <c r="AA130" i="500"/>
  <c r="AA134" i="500"/>
  <c r="AE7" i="501"/>
  <c r="AE72" i="501"/>
  <c r="AE123" i="501"/>
  <c r="Q22" i="497"/>
  <c r="P22" i="497"/>
  <c r="Q90" i="497"/>
  <c r="P90" i="497"/>
  <c r="Q107" i="498"/>
  <c r="P107" i="498"/>
  <c r="Q41" i="498"/>
  <c r="P41" i="498"/>
  <c r="Q124" i="497"/>
  <c r="P124" i="497"/>
  <c r="Q109" i="497"/>
  <c r="P109" i="497"/>
  <c r="Q143" i="497"/>
  <c r="P143" i="497"/>
  <c r="Q151" i="497"/>
  <c r="P151" i="497"/>
  <c r="AB157" i="497"/>
  <c r="AC141" i="497" s="1"/>
  <c r="AA157" i="497"/>
  <c r="N157" i="497"/>
  <c r="Q42" i="498"/>
  <c r="P42" i="498"/>
  <c r="Q77" i="497"/>
  <c r="P77" i="497"/>
  <c r="N106" i="497"/>
  <c r="AB106" i="497"/>
  <c r="AC90" i="497" s="1"/>
  <c r="AA106" i="497"/>
  <c r="Q56" i="498"/>
  <c r="P56" i="498"/>
  <c r="Q92" i="498"/>
  <c r="P92" i="498"/>
  <c r="AB72" i="497"/>
  <c r="AC56" i="497" s="1"/>
  <c r="AA72" i="497"/>
  <c r="N72" i="497"/>
  <c r="F2" i="497"/>
  <c r="I3" i="496"/>
  <c r="Q73" i="497"/>
  <c r="P73" i="497"/>
  <c r="Q92" i="497"/>
  <c r="P92" i="497"/>
  <c r="Q147" i="497"/>
  <c r="P147" i="497"/>
  <c r="N21" i="498"/>
  <c r="AF21" i="498"/>
  <c r="AG5" i="498" s="1"/>
  <c r="AE21" i="498"/>
  <c r="Q5" i="497"/>
  <c r="AA6" i="497"/>
  <c r="M21" i="497"/>
  <c r="Q23" i="497"/>
  <c r="Q74" i="497"/>
  <c r="Q78" i="497"/>
  <c r="Q125" i="497"/>
  <c r="Q129" i="497"/>
  <c r="Q133" i="497"/>
  <c r="Q7" i="498"/>
  <c r="Q22" i="498"/>
  <c r="Q60" i="498"/>
  <c r="AA23" i="497"/>
  <c r="P58" i="497"/>
  <c r="AA74" i="497"/>
  <c r="AA78" i="497"/>
  <c r="N91" i="497"/>
  <c r="N123" i="497"/>
  <c r="AA125" i="497"/>
  <c r="AA129" i="497"/>
  <c r="AA133" i="497"/>
  <c r="N142" i="497"/>
  <c r="N146" i="497"/>
  <c r="N150" i="497"/>
  <c r="N5" i="498"/>
  <c r="N38" i="498"/>
  <c r="N40" i="498"/>
  <c r="N89" i="498"/>
  <c r="N91" i="498"/>
  <c r="E8" i="496"/>
  <c r="H1" i="497"/>
  <c r="N8" i="497"/>
  <c r="N57" i="497"/>
  <c r="N61" i="497"/>
  <c r="AA92" i="497"/>
  <c r="AA143" i="497"/>
  <c r="AA147" i="497"/>
  <c r="AA151" i="497"/>
  <c r="H1" i="498"/>
  <c r="N25" i="498"/>
  <c r="N39" i="498"/>
  <c r="AE41" i="498"/>
  <c r="N75" i="498"/>
  <c r="N90" i="498"/>
  <c r="AE92" i="498"/>
  <c r="N123" i="498"/>
  <c r="AA73" i="497"/>
  <c r="AB143" i="497"/>
  <c r="AB147" i="497"/>
  <c r="AB151" i="497"/>
  <c r="AF41" i="498"/>
  <c r="AF92" i="498"/>
  <c r="AA22" i="497"/>
  <c r="AB92" i="497"/>
  <c r="AB22" i="497"/>
  <c r="AB73" i="497"/>
  <c r="M89" i="497"/>
  <c r="AB124" i="497"/>
  <c r="M140" i="497"/>
  <c r="P141" i="497"/>
  <c r="N145" i="497"/>
  <c r="N149" i="497"/>
  <c r="AE59" i="498"/>
  <c r="M72" i="498"/>
  <c r="N7" i="497"/>
  <c r="N39" i="497"/>
  <c r="M55" i="497"/>
  <c r="P56" i="497"/>
  <c r="N60" i="497"/>
  <c r="P76" i="497"/>
  <c r="N108" i="497"/>
  <c r="AA123" i="497"/>
  <c r="P127" i="497"/>
  <c r="P131" i="497"/>
  <c r="AA142" i="497"/>
  <c r="AA146" i="497"/>
  <c r="AA150" i="497"/>
  <c r="N24" i="498"/>
  <c r="AE40" i="498"/>
  <c r="M55" i="498"/>
  <c r="P58" i="498"/>
  <c r="AE91" i="498"/>
  <c r="M106" i="498"/>
  <c r="P109" i="498"/>
  <c r="N75" i="497"/>
  <c r="N79" i="497"/>
  <c r="AB91" i="497"/>
  <c r="N107" i="497"/>
  <c r="N126" i="497"/>
  <c r="N130" i="497"/>
  <c r="N134" i="497"/>
  <c r="AE5" i="498"/>
  <c r="AE25" i="498"/>
  <c r="N57" i="498"/>
  <c r="N61" i="498"/>
  <c r="N73" i="498"/>
  <c r="AE75" i="498"/>
  <c r="M38" i="497"/>
  <c r="AA131" i="497"/>
  <c r="N148" i="497"/>
  <c r="N152" i="497"/>
  <c r="AF5" i="498"/>
  <c r="AE39" i="498"/>
  <c r="AE90" i="498"/>
  <c r="N93" i="498"/>
  <c r="AE109" i="498"/>
  <c r="AA145" i="497"/>
  <c r="AA149" i="497"/>
  <c r="AE38" i="498"/>
  <c r="AE89" i="498"/>
  <c r="P6" i="497"/>
  <c r="AA39" i="497"/>
  <c r="P59" i="497"/>
  <c r="AA75" i="497"/>
  <c r="AA79" i="497"/>
  <c r="AA126" i="497"/>
  <c r="AA130" i="497"/>
  <c r="AA134" i="497"/>
  <c r="P23" i="498"/>
  <c r="AE61" i="498"/>
  <c r="AE123" i="498"/>
  <c r="AB89" i="494"/>
  <c r="AC73" i="494" s="1"/>
  <c r="AA89" i="494"/>
  <c r="N89" i="494"/>
  <c r="P76" i="494"/>
  <c r="Q76" i="494"/>
  <c r="P90" i="494"/>
  <c r="Q90" i="494"/>
  <c r="AB140" i="494"/>
  <c r="AC124" i="494" s="1"/>
  <c r="AA140" i="494"/>
  <c r="N140" i="494"/>
  <c r="P127" i="494"/>
  <c r="Q127" i="494"/>
  <c r="Q146" i="494"/>
  <c r="P146" i="494"/>
  <c r="P25" i="495"/>
  <c r="Q25" i="495"/>
  <c r="Q107" i="495"/>
  <c r="P107" i="495"/>
  <c r="P39" i="495"/>
  <c r="Q39" i="495"/>
  <c r="Q149" i="494"/>
  <c r="P149" i="494"/>
  <c r="P58" i="495"/>
  <c r="Q58" i="495"/>
  <c r="Q124" i="495"/>
  <c r="P124" i="495"/>
  <c r="P61" i="494"/>
  <c r="Q61" i="494"/>
  <c r="P109" i="494"/>
  <c r="Q109" i="494"/>
  <c r="Q142" i="494"/>
  <c r="P142" i="494"/>
  <c r="P57" i="494"/>
  <c r="Q57" i="494"/>
  <c r="P106" i="495"/>
  <c r="Q106" i="495"/>
  <c r="R90" i="495" s="1"/>
  <c r="Q91" i="494"/>
  <c r="P91" i="494"/>
  <c r="Q145" i="494"/>
  <c r="P145" i="494"/>
  <c r="AE21" i="495"/>
  <c r="N21" i="495"/>
  <c r="AF21" i="495"/>
  <c r="AG5" i="495" s="1"/>
  <c r="AF72" i="495"/>
  <c r="AG56" i="495" s="1"/>
  <c r="AE72" i="495"/>
  <c r="N72" i="495"/>
  <c r="N89" i="495"/>
  <c r="AF89" i="495"/>
  <c r="AG73" i="495" s="1"/>
  <c r="AE89" i="495"/>
  <c r="N123" i="494"/>
  <c r="AA123" i="494"/>
  <c r="AB123" i="494"/>
  <c r="AC107" i="494" s="1"/>
  <c r="N72" i="494"/>
  <c r="AA72" i="494"/>
  <c r="AB72" i="494"/>
  <c r="AC56" i="494" s="1"/>
  <c r="P131" i="494"/>
  <c r="Q131" i="494"/>
  <c r="Q150" i="494"/>
  <c r="P150" i="494"/>
  <c r="P8" i="494"/>
  <c r="Q8" i="494"/>
  <c r="F2" i="494"/>
  <c r="I3" i="493"/>
  <c r="Q22" i="494"/>
  <c r="P22" i="494"/>
  <c r="N55" i="494"/>
  <c r="N75" i="494"/>
  <c r="N79" i="494"/>
  <c r="N107" i="494"/>
  <c r="N126" i="494"/>
  <c r="N130" i="494"/>
  <c r="N134" i="494"/>
  <c r="N157" i="494"/>
  <c r="N55" i="495"/>
  <c r="N57" i="495"/>
  <c r="N61" i="495"/>
  <c r="N73" i="495"/>
  <c r="P7" i="494"/>
  <c r="AB8" i="494"/>
  <c r="M38" i="494"/>
  <c r="P39" i="494"/>
  <c r="AB57" i="494"/>
  <c r="P60" i="494"/>
  <c r="AB61" i="494"/>
  <c r="AA76" i="494"/>
  <c r="P108" i="494"/>
  <c r="AB109" i="494"/>
  <c r="AA127" i="494"/>
  <c r="AA131" i="494"/>
  <c r="N144" i="494"/>
  <c r="N148" i="494"/>
  <c r="N152" i="494"/>
  <c r="P24" i="495"/>
  <c r="N42" i="495"/>
  <c r="N56" i="495"/>
  <c r="P74" i="495"/>
  <c r="N140" i="495"/>
  <c r="AB76" i="494"/>
  <c r="M106" i="494"/>
  <c r="AF39" i="495"/>
  <c r="AF58" i="495"/>
  <c r="N126" i="495"/>
  <c r="N5" i="494"/>
  <c r="AA7" i="494"/>
  <c r="N23" i="494"/>
  <c r="O38" i="494"/>
  <c r="N74" i="494"/>
  <c r="N78" i="494"/>
  <c r="AA108" i="494"/>
  <c r="N125" i="494"/>
  <c r="N129" i="494"/>
  <c r="N133" i="494"/>
  <c r="O21" i="495"/>
  <c r="P6" i="494"/>
  <c r="AA39" i="494"/>
  <c r="AA55" i="494"/>
  <c r="P59" i="494"/>
  <c r="N73" i="494"/>
  <c r="AA75" i="494"/>
  <c r="AA79" i="494"/>
  <c r="N92" i="494"/>
  <c r="N124" i="494"/>
  <c r="AA126" i="494"/>
  <c r="AA130" i="494"/>
  <c r="AA134" i="494"/>
  <c r="N143" i="494"/>
  <c r="N147" i="494"/>
  <c r="N151" i="494"/>
  <c r="AA157" i="494"/>
  <c r="N41" i="495"/>
  <c r="AE57" i="495"/>
  <c r="AE61" i="495"/>
  <c r="M123" i="495"/>
  <c r="AA107" i="494"/>
  <c r="AA144" i="494"/>
  <c r="AA148" i="494"/>
  <c r="AA152" i="494"/>
  <c r="P7" i="495"/>
  <c r="P22" i="495"/>
  <c r="AE42" i="495"/>
  <c r="P60" i="495"/>
  <c r="AE73" i="495"/>
  <c r="AE106" i="495"/>
  <c r="N125" i="495"/>
  <c r="AA6" i="494"/>
  <c r="M21" i="494"/>
  <c r="AA59" i="494"/>
  <c r="AB107" i="494"/>
  <c r="N6" i="495"/>
  <c r="AE23" i="495"/>
  <c r="M38" i="495"/>
  <c r="AE56" i="495"/>
  <c r="N59" i="495"/>
  <c r="AF73" i="495"/>
  <c r="AF106" i="495"/>
  <c r="AG90" i="495" s="1"/>
  <c r="N109" i="495"/>
  <c r="AE126" i="495"/>
  <c r="AA23" i="494"/>
  <c r="AA74" i="494"/>
  <c r="AA125" i="494"/>
  <c r="AA129" i="494"/>
  <c r="AA133" i="494"/>
  <c r="AE7" i="495"/>
  <c r="AF56" i="495"/>
  <c r="AE60" i="495"/>
  <c r="AA5" i="494"/>
  <c r="P77" i="494"/>
  <c r="AA92" i="494"/>
  <c r="P128" i="494"/>
  <c r="P132" i="494"/>
  <c r="AA143" i="494"/>
  <c r="AA147" i="494"/>
  <c r="AA151" i="494"/>
  <c r="AE22" i="495"/>
  <c r="AE41" i="495"/>
  <c r="AE55" i="495"/>
  <c r="AA73" i="494"/>
  <c r="AA124" i="494"/>
  <c r="P5" i="495"/>
  <c r="P40" i="495"/>
  <c r="AE140" i="495"/>
  <c r="AB73" i="494"/>
  <c r="AB124" i="494"/>
  <c r="Q92" i="491"/>
  <c r="P92" i="491"/>
  <c r="Q149" i="491"/>
  <c r="P149" i="491"/>
  <c r="AA106" i="491"/>
  <c r="N106" i="491"/>
  <c r="AB106" i="491"/>
  <c r="AC90" i="491" s="1"/>
  <c r="AB140" i="491"/>
  <c r="AC124" i="491" s="1"/>
  <c r="AA140" i="491"/>
  <c r="N140" i="491"/>
  <c r="AF72" i="492"/>
  <c r="AG56" i="492" s="1"/>
  <c r="AE72" i="492"/>
  <c r="N72" i="492"/>
  <c r="N106" i="492"/>
  <c r="AF106" i="492"/>
  <c r="AG90" i="492" s="1"/>
  <c r="AE106" i="492"/>
  <c r="Q107" i="492"/>
  <c r="P107" i="492"/>
  <c r="Q124" i="492"/>
  <c r="P124" i="492"/>
  <c r="Q150" i="491"/>
  <c r="P150" i="491"/>
  <c r="Q5" i="492"/>
  <c r="P5" i="492"/>
  <c r="Q40" i="492"/>
  <c r="P40" i="492"/>
  <c r="Q142" i="491"/>
  <c r="P142" i="491"/>
  <c r="Q145" i="491"/>
  <c r="P145" i="491"/>
  <c r="Q75" i="491"/>
  <c r="P75" i="491"/>
  <c r="Q91" i="491"/>
  <c r="P91" i="491"/>
  <c r="N123" i="491"/>
  <c r="AB123" i="491"/>
  <c r="AC107" i="491" s="1"/>
  <c r="AA123" i="491"/>
  <c r="N89" i="492"/>
  <c r="AF89" i="492"/>
  <c r="AG73" i="492" s="1"/>
  <c r="AE89" i="492"/>
  <c r="I3" i="490"/>
  <c r="F2" i="491"/>
  <c r="AF55" i="492"/>
  <c r="AG39" i="492" s="1"/>
  <c r="AE55" i="492"/>
  <c r="N55" i="492"/>
  <c r="N21" i="491"/>
  <c r="AB21" i="491"/>
  <c r="AC5" i="491" s="1"/>
  <c r="AA21" i="491"/>
  <c r="Q22" i="491"/>
  <c r="P22" i="491"/>
  <c r="AB157" i="491"/>
  <c r="AC141" i="491" s="1"/>
  <c r="AA157" i="491"/>
  <c r="N157" i="491"/>
  <c r="Q146" i="491"/>
  <c r="P146" i="491"/>
  <c r="AA5" i="491"/>
  <c r="AA92" i="491"/>
  <c r="N109" i="491"/>
  <c r="Q141" i="491"/>
  <c r="AA142" i="491"/>
  <c r="AA146" i="491"/>
  <c r="AF6" i="492"/>
  <c r="Q25" i="492"/>
  <c r="Q39" i="492"/>
  <c r="AE40" i="492"/>
  <c r="AF59" i="492"/>
  <c r="Q75" i="492"/>
  <c r="Q90" i="492"/>
  <c r="P57" i="491"/>
  <c r="P61" i="491"/>
  <c r="N73" i="491"/>
  <c r="M89" i="491"/>
  <c r="P90" i="491"/>
  <c r="AB124" i="491"/>
  <c r="AA128" i="491"/>
  <c r="AA132" i="491"/>
  <c r="N144" i="491"/>
  <c r="N148" i="491"/>
  <c r="N152" i="491"/>
  <c r="AF5" i="492"/>
  <c r="M21" i="492"/>
  <c r="N42" i="492"/>
  <c r="N56" i="492"/>
  <c r="N140" i="492"/>
  <c r="N7" i="491"/>
  <c r="N39" i="491"/>
  <c r="M55" i="491"/>
  <c r="P56" i="491"/>
  <c r="N60" i="491"/>
  <c r="P74" i="491"/>
  <c r="AB75" i="491"/>
  <c r="P78" i="491"/>
  <c r="AA91" i="491"/>
  <c r="N108" i="491"/>
  <c r="P127" i="491"/>
  <c r="P131" i="491"/>
  <c r="P135" i="491"/>
  <c r="AA145" i="491"/>
  <c r="AA149" i="491"/>
  <c r="N23" i="492"/>
  <c r="P57" i="492"/>
  <c r="P61" i="492"/>
  <c r="P73" i="492"/>
  <c r="AF90" i="492"/>
  <c r="N126" i="492"/>
  <c r="M72" i="491"/>
  <c r="N77" i="491"/>
  <c r="N81" i="491"/>
  <c r="AB91" i="491"/>
  <c r="N107" i="491"/>
  <c r="AA109" i="491"/>
  <c r="N126" i="491"/>
  <c r="N130" i="491"/>
  <c r="N134" i="491"/>
  <c r="AB145" i="491"/>
  <c r="AB149" i="491"/>
  <c r="N7" i="492"/>
  <c r="O21" i="492"/>
  <c r="N22" i="492"/>
  <c r="N60" i="492"/>
  <c r="AE107" i="492"/>
  <c r="M38" i="491"/>
  <c r="AA74" i="491"/>
  <c r="AA78" i="491"/>
  <c r="AA90" i="491"/>
  <c r="AA127" i="491"/>
  <c r="AA131" i="491"/>
  <c r="AA135" i="491"/>
  <c r="N143" i="491"/>
  <c r="N147" i="491"/>
  <c r="N151" i="491"/>
  <c r="M123" i="492"/>
  <c r="N6" i="491"/>
  <c r="AA56" i="491"/>
  <c r="N59" i="491"/>
  <c r="N63" i="491"/>
  <c r="AA144" i="491"/>
  <c r="AA148" i="491"/>
  <c r="AA152" i="491"/>
  <c r="AE42" i="492"/>
  <c r="N125" i="492"/>
  <c r="N5" i="491"/>
  <c r="AA7" i="491"/>
  <c r="AA60" i="491"/>
  <c r="AA73" i="491"/>
  <c r="N80" i="491"/>
  <c r="AE23" i="492"/>
  <c r="M38" i="492"/>
  <c r="P41" i="492"/>
  <c r="AE56" i="492"/>
  <c r="N59" i="492"/>
  <c r="AF73" i="492"/>
  <c r="N109" i="492"/>
  <c r="AE126" i="492"/>
  <c r="AA39" i="491"/>
  <c r="N124" i="491"/>
  <c r="AA126" i="491"/>
  <c r="AA130" i="491"/>
  <c r="AA134" i="491"/>
  <c r="AE7" i="492"/>
  <c r="AF56" i="492"/>
  <c r="AE60" i="492"/>
  <c r="P23" i="491"/>
  <c r="P76" i="491"/>
  <c r="P125" i="491"/>
  <c r="P129" i="491"/>
  <c r="P133" i="491"/>
  <c r="AA143" i="491"/>
  <c r="AA147" i="491"/>
  <c r="AA151" i="491"/>
  <c r="P6" i="492"/>
  <c r="AE22" i="492"/>
  <c r="AE41" i="492"/>
  <c r="AA6" i="491"/>
  <c r="AA59" i="491"/>
  <c r="AA63" i="491"/>
  <c r="AE140" i="492"/>
  <c r="AA38" i="488"/>
  <c r="N38" i="488"/>
  <c r="AB38" i="488"/>
  <c r="AC22" i="488" s="1"/>
  <c r="P124" i="488"/>
  <c r="Q124" i="488"/>
  <c r="N123" i="489"/>
  <c r="AF123" i="489"/>
  <c r="AG107" i="489" s="1"/>
  <c r="AE123" i="489"/>
  <c r="N21" i="488"/>
  <c r="AB21" i="488"/>
  <c r="AC5" i="488" s="1"/>
  <c r="AA21" i="488"/>
  <c r="Q80" i="488"/>
  <c r="P80" i="488"/>
  <c r="N106" i="488"/>
  <c r="AB106" i="488"/>
  <c r="AC90" i="488" s="1"/>
  <c r="AA106" i="488"/>
  <c r="Q129" i="488"/>
  <c r="P129" i="488"/>
  <c r="Q109" i="489"/>
  <c r="P109" i="489"/>
  <c r="Q124" i="489"/>
  <c r="P124" i="489"/>
  <c r="Q76" i="488"/>
  <c r="P76" i="488"/>
  <c r="Q25" i="489"/>
  <c r="P25" i="489"/>
  <c r="Q39" i="489"/>
  <c r="P39" i="489"/>
  <c r="Q133" i="488"/>
  <c r="P133" i="488"/>
  <c r="P146" i="488"/>
  <c r="Q146" i="488"/>
  <c r="Q125" i="488"/>
  <c r="P125" i="488"/>
  <c r="Q59" i="489"/>
  <c r="P59" i="489"/>
  <c r="N89" i="489"/>
  <c r="AF89" i="489"/>
  <c r="AG73" i="489" s="1"/>
  <c r="AE89" i="489"/>
  <c r="P142" i="488"/>
  <c r="Q142" i="488"/>
  <c r="P5" i="489"/>
  <c r="Q5" i="489"/>
  <c r="AB123" i="488"/>
  <c r="AC107" i="488" s="1"/>
  <c r="AA123" i="488"/>
  <c r="N123" i="488"/>
  <c r="Q23" i="488"/>
  <c r="P23" i="488"/>
  <c r="Q62" i="488"/>
  <c r="P62" i="488"/>
  <c r="N106" i="489"/>
  <c r="AF106" i="489"/>
  <c r="AG90" i="489" s="1"/>
  <c r="AE106" i="489"/>
  <c r="P150" i="488"/>
  <c r="Q150" i="488"/>
  <c r="P58" i="488"/>
  <c r="Q58" i="488"/>
  <c r="P92" i="488"/>
  <c r="Q92" i="488"/>
  <c r="Q6" i="489"/>
  <c r="P6" i="489"/>
  <c r="H1" i="488"/>
  <c r="AA5" i="488"/>
  <c r="N8" i="488"/>
  <c r="AB23" i="488"/>
  <c r="N57" i="488"/>
  <c r="N61" i="488"/>
  <c r="AB76" i="488"/>
  <c r="AB80" i="488"/>
  <c r="N90" i="488"/>
  <c r="AA92" i="488"/>
  <c r="N109" i="488"/>
  <c r="AB125" i="488"/>
  <c r="AB129" i="488"/>
  <c r="AB133" i="488"/>
  <c r="N140" i="488"/>
  <c r="M157" i="488"/>
  <c r="AF6" i="489"/>
  <c r="N24" i="489"/>
  <c r="M55" i="489"/>
  <c r="AF59" i="489"/>
  <c r="N72" i="489"/>
  <c r="N74" i="489"/>
  <c r="AF109" i="489"/>
  <c r="AE124" i="489"/>
  <c r="F2" i="488"/>
  <c r="AB58" i="488"/>
  <c r="AB62" i="488"/>
  <c r="N73" i="488"/>
  <c r="AA75" i="488"/>
  <c r="M89" i="488"/>
  <c r="Q91" i="488"/>
  <c r="AB124" i="488"/>
  <c r="AA128" i="488"/>
  <c r="AA132" i="488"/>
  <c r="N144" i="488"/>
  <c r="Q145" i="488"/>
  <c r="N148" i="488"/>
  <c r="Q149" i="488"/>
  <c r="N152" i="488"/>
  <c r="AF5" i="489"/>
  <c r="M21" i="489"/>
  <c r="AF25" i="489"/>
  <c r="AE39" i="489"/>
  <c r="N42" i="489"/>
  <c r="N56" i="489"/>
  <c r="N140" i="489"/>
  <c r="N7" i="488"/>
  <c r="P56" i="488"/>
  <c r="P74" i="488"/>
  <c r="P78" i="488"/>
  <c r="AA91" i="488"/>
  <c r="N108" i="488"/>
  <c r="P127" i="488"/>
  <c r="P131" i="488"/>
  <c r="P135" i="488"/>
  <c r="AA145" i="488"/>
  <c r="AF39" i="489"/>
  <c r="P57" i="489"/>
  <c r="P61" i="489"/>
  <c r="P73" i="489"/>
  <c r="AF90" i="489"/>
  <c r="N126" i="489"/>
  <c r="AA8" i="488"/>
  <c r="N55" i="488"/>
  <c r="AA57" i="488"/>
  <c r="AA61" i="488"/>
  <c r="M72" i="488"/>
  <c r="N77" i="488"/>
  <c r="N81" i="488"/>
  <c r="N107" i="488"/>
  <c r="AA109" i="488"/>
  <c r="N126" i="488"/>
  <c r="N130" i="488"/>
  <c r="N134" i="488"/>
  <c r="AA140" i="488"/>
  <c r="N7" i="489"/>
  <c r="O21" i="489"/>
  <c r="N22" i="489"/>
  <c r="AE24" i="489"/>
  <c r="N60" i="489"/>
  <c r="AE74" i="489"/>
  <c r="AE107" i="489"/>
  <c r="AA90" i="488"/>
  <c r="N143" i="488"/>
  <c r="N147" i="488"/>
  <c r="N151" i="488"/>
  <c r="AB90" i="488"/>
  <c r="AA144" i="488"/>
  <c r="AA148" i="488"/>
  <c r="AA152" i="488"/>
  <c r="AE42" i="489"/>
  <c r="N5" i="488"/>
  <c r="AA7" i="488"/>
  <c r="AA60" i="488"/>
  <c r="AA73" i="488"/>
  <c r="AA108" i="488"/>
  <c r="AE23" i="489"/>
  <c r="M38" i="489"/>
  <c r="P41" i="489"/>
  <c r="AE56" i="489"/>
  <c r="AF73" i="489"/>
  <c r="AE126" i="489"/>
  <c r="P6" i="488"/>
  <c r="AA39" i="488"/>
  <c r="AA55" i="488"/>
  <c r="P59" i="488"/>
  <c r="P63" i="488"/>
  <c r="AA77" i="488"/>
  <c r="AA81" i="488"/>
  <c r="AA126" i="488"/>
  <c r="AE7" i="489"/>
  <c r="AE60" i="489"/>
  <c r="AE72" i="489"/>
  <c r="P125" i="489"/>
  <c r="AA143" i="488"/>
  <c r="AA147" i="488"/>
  <c r="AA151" i="488"/>
  <c r="AE22" i="489"/>
  <c r="AE140" i="489"/>
  <c r="AB140" i="485"/>
  <c r="AC124" i="485" s="1"/>
  <c r="AA140" i="485"/>
  <c r="N140" i="485"/>
  <c r="N89" i="486"/>
  <c r="AF89" i="486"/>
  <c r="AG73" i="486" s="1"/>
  <c r="AE89" i="486"/>
  <c r="P8" i="485"/>
  <c r="Q8" i="485"/>
  <c r="Q127" i="485"/>
  <c r="P127" i="485"/>
  <c r="Q145" i="485"/>
  <c r="P145" i="485"/>
  <c r="P57" i="486"/>
  <c r="Q57" i="486"/>
  <c r="P39" i="486"/>
  <c r="Q39" i="486"/>
  <c r="P57" i="485"/>
  <c r="Q57" i="485"/>
  <c r="Q91" i="485"/>
  <c r="P91" i="485"/>
  <c r="P25" i="486"/>
  <c r="Q25" i="486"/>
  <c r="Q107" i="486"/>
  <c r="P107" i="486"/>
  <c r="Q124" i="486"/>
  <c r="P124" i="486"/>
  <c r="N123" i="485"/>
  <c r="AB123" i="485"/>
  <c r="AC107" i="485" s="1"/>
  <c r="AA123" i="485"/>
  <c r="P109" i="485"/>
  <c r="Q109" i="485"/>
  <c r="P141" i="485"/>
  <c r="Q141" i="485"/>
  <c r="Q5" i="486"/>
  <c r="P5" i="486"/>
  <c r="N106" i="486"/>
  <c r="AF106" i="486"/>
  <c r="AG90" i="486" s="1"/>
  <c r="AE106" i="486"/>
  <c r="AF72" i="486"/>
  <c r="AG56" i="486" s="1"/>
  <c r="AE72" i="486"/>
  <c r="N72" i="486"/>
  <c r="Q131" i="485"/>
  <c r="P131" i="485"/>
  <c r="P61" i="485"/>
  <c r="Q61" i="485"/>
  <c r="Q109" i="486"/>
  <c r="P109" i="486"/>
  <c r="AB72" i="485"/>
  <c r="AC56" i="485" s="1"/>
  <c r="AA72" i="485"/>
  <c r="N72" i="485"/>
  <c r="Q40" i="486"/>
  <c r="P40" i="486"/>
  <c r="Q74" i="486"/>
  <c r="P74" i="486"/>
  <c r="F2" i="485"/>
  <c r="I3" i="484"/>
  <c r="Q22" i="485"/>
  <c r="P22" i="485"/>
  <c r="P75" i="486"/>
  <c r="Q75" i="486"/>
  <c r="AB89" i="485"/>
  <c r="AC73" i="485" s="1"/>
  <c r="AA89" i="485"/>
  <c r="N89" i="485"/>
  <c r="Q149" i="485"/>
  <c r="P149" i="485"/>
  <c r="Q61" i="486"/>
  <c r="P61" i="486"/>
  <c r="N7" i="485"/>
  <c r="M55" i="485"/>
  <c r="P56" i="485"/>
  <c r="P74" i="485"/>
  <c r="AB75" i="485"/>
  <c r="P78" i="485"/>
  <c r="AB79" i="485"/>
  <c r="M157" i="485"/>
  <c r="AF6" i="486"/>
  <c r="N24" i="486"/>
  <c r="AE40" i="486"/>
  <c r="M55" i="486"/>
  <c r="P58" i="486"/>
  <c r="AF59" i="486"/>
  <c r="P108" i="486"/>
  <c r="AF109" i="486"/>
  <c r="AE124" i="486"/>
  <c r="AA57" i="485"/>
  <c r="AA61" i="485"/>
  <c r="N77" i="485"/>
  <c r="N81" i="485"/>
  <c r="AB91" i="485"/>
  <c r="N107" i="485"/>
  <c r="AA109" i="485"/>
  <c r="N126" i="485"/>
  <c r="N130" i="485"/>
  <c r="N134" i="485"/>
  <c r="AE5" i="486"/>
  <c r="AE25" i="486"/>
  <c r="AF40" i="486"/>
  <c r="AE75" i="486"/>
  <c r="AF124" i="486"/>
  <c r="M140" i="486"/>
  <c r="M38" i="485"/>
  <c r="AB109" i="485"/>
  <c r="AA127" i="485"/>
  <c r="AA131" i="485"/>
  <c r="AA141" i="485"/>
  <c r="M21" i="486"/>
  <c r="AF25" i="486"/>
  <c r="N5" i="485"/>
  <c r="AA7" i="485"/>
  <c r="N23" i="485"/>
  <c r="AA60" i="485"/>
  <c r="AA73" i="485"/>
  <c r="N76" i="485"/>
  <c r="N80" i="485"/>
  <c r="N106" i="485"/>
  <c r="N125" i="485"/>
  <c r="N129" i="485"/>
  <c r="N133" i="485"/>
  <c r="P144" i="485"/>
  <c r="AB145" i="485"/>
  <c r="P148" i="485"/>
  <c r="AB149" i="485"/>
  <c r="P152" i="485"/>
  <c r="N7" i="486"/>
  <c r="N22" i="486"/>
  <c r="P42" i="486"/>
  <c r="P56" i="486"/>
  <c r="N60" i="486"/>
  <c r="AE107" i="486"/>
  <c r="P6" i="485"/>
  <c r="AA39" i="485"/>
  <c r="P59" i="485"/>
  <c r="P63" i="485"/>
  <c r="AB73" i="485"/>
  <c r="AA77" i="485"/>
  <c r="AA81" i="485"/>
  <c r="N92" i="485"/>
  <c r="AA126" i="485"/>
  <c r="AA130" i="485"/>
  <c r="AA134" i="485"/>
  <c r="N143" i="485"/>
  <c r="N147" i="485"/>
  <c r="N151" i="485"/>
  <c r="P23" i="486"/>
  <c r="N41" i="486"/>
  <c r="AF107" i="486"/>
  <c r="M123" i="486"/>
  <c r="P126" i="486"/>
  <c r="AA107" i="485"/>
  <c r="AA144" i="485"/>
  <c r="AA148" i="485"/>
  <c r="AA152" i="485"/>
  <c r="N125" i="486"/>
  <c r="AA6" i="485"/>
  <c r="M21" i="485"/>
  <c r="AA59" i="485"/>
  <c r="AA63" i="485"/>
  <c r="N75" i="485"/>
  <c r="N79" i="485"/>
  <c r="AB107" i="485"/>
  <c r="P124" i="485"/>
  <c r="N128" i="485"/>
  <c r="N132" i="485"/>
  <c r="AE23" i="486"/>
  <c r="M38" i="486"/>
  <c r="N59" i="486"/>
  <c r="AE126" i="486"/>
  <c r="E8" i="484"/>
  <c r="AA23" i="485"/>
  <c r="P58" i="485"/>
  <c r="P62" i="485"/>
  <c r="AA76" i="485"/>
  <c r="AA80" i="485"/>
  <c r="AA106" i="485"/>
  <c r="AA125" i="485"/>
  <c r="AA129" i="485"/>
  <c r="AA133" i="485"/>
  <c r="AE7" i="486"/>
  <c r="AE60" i="486"/>
  <c r="AA5" i="485"/>
  <c r="AA92" i="485"/>
  <c r="AA143" i="485"/>
  <c r="AA147" i="485"/>
  <c r="AA151" i="485"/>
  <c r="P6" i="486"/>
  <c r="AE22" i="486"/>
  <c r="AE41" i="486"/>
  <c r="N90" i="486"/>
  <c r="P142" i="485"/>
  <c r="P146" i="485"/>
  <c r="P150" i="485"/>
  <c r="N73" i="485"/>
  <c r="AB124" i="485"/>
  <c r="Q61" i="504" l="1"/>
  <c r="P61" i="504"/>
  <c r="AE55" i="504"/>
  <c r="N55" i="504"/>
  <c r="AF55" i="504"/>
  <c r="AG39" i="504" s="1"/>
  <c r="Q38" i="503"/>
  <c r="R22" i="503" s="1"/>
  <c r="P38" i="503"/>
  <c r="AB157" i="503"/>
  <c r="AC141" i="503" s="1"/>
  <c r="N157" i="503"/>
  <c r="AA157" i="503"/>
  <c r="Q57" i="504"/>
  <c r="P57" i="504"/>
  <c r="P7" i="504"/>
  <c r="Q7" i="504"/>
  <c r="Q140" i="504"/>
  <c r="R124" i="504" s="1"/>
  <c r="P140" i="504"/>
  <c r="N38" i="504"/>
  <c r="AF38" i="504"/>
  <c r="AG22" i="504" s="1"/>
  <c r="AE38" i="504"/>
  <c r="Q125" i="504"/>
  <c r="P125" i="504"/>
  <c r="P124" i="503"/>
  <c r="Q124" i="503"/>
  <c r="D2" i="504"/>
  <c r="P21" i="504"/>
  <c r="Q21" i="504"/>
  <c r="R5" i="504" s="1"/>
  <c r="Q74" i="504"/>
  <c r="P74" i="504"/>
  <c r="Q6" i="504"/>
  <c r="P6" i="504"/>
  <c r="AB89" i="503"/>
  <c r="AC73" i="503" s="1"/>
  <c r="AA89" i="503"/>
  <c r="N89" i="503"/>
  <c r="Q108" i="503"/>
  <c r="P108" i="503"/>
  <c r="Q149" i="503"/>
  <c r="P149" i="503"/>
  <c r="Q56" i="504"/>
  <c r="P56" i="504"/>
  <c r="Q141" i="503"/>
  <c r="P141" i="503"/>
  <c r="P73" i="503"/>
  <c r="Q73" i="503"/>
  <c r="Q128" i="503"/>
  <c r="P128" i="503"/>
  <c r="P39" i="503"/>
  <c r="Q39" i="503"/>
  <c r="Q145" i="503"/>
  <c r="P145" i="503"/>
  <c r="AB140" i="503"/>
  <c r="AC124" i="503" s="1"/>
  <c r="AA140" i="503"/>
  <c r="N140" i="503"/>
  <c r="N72" i="503"/>
  <c r="AB72" i="503"/>
  <c r="AC56" i="503" s="1"/>
  <c r="AA72" i="503"/>
  <c r="Q135" i="503"/>
  <c r="P135" i="503"/>
  <c r="Q81" i="503"/>
  <c r="P81" i="503"/>
  <c r="P22" i="503"/>
  <c r="Q22" i="503"/>
  <c r="Q90" i="504"/>
  <c r="P90" i="504"/>
  <c r="P89" i="504"/>
  <c r="Q89" i="504"/>
  <c r="R73" i="504" s="1"/>
  <c r="Q60" i="504"/>
  <c r="P60" i="504"/>
  <c r="Q131" i="503"/>
  <c r="P131" i="503"/>
  <c r="Q59" i="503"/>
  <c r="P59" i="503"/>
  <c r="AB21" i="503"/>
  <c r="AC5" i="503" s="1"/>
  <c r="N21" i="503"/>
  <c r="AA21" i="503"/>
  <c r="Q127" i="503"/>
  <c r="P127" i="503"/>
  <c r="Q132" i="503"/>
  <c r="P132" i="503"/>
  <c r="Q55" i="503"/>
  <c r="R39" i="503" s="1"/>
  <c r="P55" i="503"/>
  <c r="Q106" i="504"/>
  <c r="R90" i="504" s="1"/>
  <c r="P106" i="504"/>
  <c r="Q123" i="503"/>
  <c r="R107" i="503" s="1"/>
  <c r="P123" i="503"/>
  <c r="Q106" i="503"/>
  <c r="R90" i="503" s="1"/>
  <c r="P106" i="503"/>
  <c r="Q142" i="503"/>
  <c r="P142" i="503"/>
  <c r="Q8" i="503"/>
  <c r="P8" i="503"/>
  <c r="Q81" i="500"/>
  <c r="P81" i="500"/>
  <c r="Q152" i="500"/>
  <c r="P152" i="500"/>
  <c r="Q145" i="500"/>
  <c r="P145" i="500"/>
  <c r="AB21" i="500"/>
  <c r="AC5" i="500" s="1"/>
  <c r="AA21" i="500"/>
  <c r="N21" i="500"/>
  <c r="Q60" i="501"/>
  <c r="P60" i="501"/>
  <c r="Q77" i="500"/>
  <c r="P77" i="500"/>
  <c r="Q60" i="500"/>
  <c r="P60" i="500"/>
  <c r="Q144" i="500"/>
  <c r="P144" i="500"/>
  <c r="Q135" i="500"/>
  <c r="P135" i="500"/>
  <c r="AB157" i="500"/>
  <c r="AC141" i="500" s="1"/>
  <c r="AA157" i="500"/>
  <c r="N157" i="500"/>
  <c r="AB140" i="500"/>
  <c r="AC124" i="500" s="1"/>
  <c r="AA140" i="500"/>
  <c r="N140" i="500"/>
  <c r="P106" i="500"/>
  <c r="Q106" i="500"/>
  <c r="R90" i="500" s="1"/>
  <c r="Q92" i="501"/>
  <c r="P92" i="501"/>
  <c r="AA72" i="500"/>
  <c r="N72" i="500"/>
  <c r="AB72" i="500"/>
  <c r="AC56" i="500" s="1"/>
  <c r="AB55" i="500"/>
  <c r="AC39" i="500" s="1"/>
  <c r="AA55" i="500"/>
  <c r="N55" i="500"/>
  <c r="AB89" i="500"/>
  <c r="AC73" i="500" s="1"/>
  <c r="AA89" i="500"/>
  <c r="N89" i="500"/>
  <c r="Q131" i="500"/>
  <c r="P131" i="500"/>
  <c r="Q91" i="500"/>
  <c r="P91" i="500"/>
  <c r="Q89" i="501"/>
  <c r="R73" i="501" s="1"/>
  <c r="P89" i="501"/>
  <c r="N38" i="501"/>
  <c r="AF38" i="501"/>
  <c r="AG22" i="501" s="1"/>
  <c r="AE38" i="501"/>
  <c r="Q39" i="500"/>
  <c r="P39" i="500"/>
  <c r="Q127" i="500"/>
  <c r="P127" i="500"/>
  <c r="Q22" i="501"/>
  <c r="P22" i="501"/>
  <c r="Q7" i="500"/>
  <c r="P7" i="500"/>
  <c r="Q73" i="500"/>
  <c r="P73" i="500"/>
  <c r="Q109" i="500"/>
  <c r="P109" i="500"/>
  <c r="Q7" i="501"/>
  <c r="P7" i="501"/>
  <c r="N106" i="501"/>
  <c r="AF106" i="501"/>
  <c r="AG90" i="501" s="1"/>
  <c r="AE106" i="501"/>
  <c r="Q56" i="500"/>
  <c r="P56" i="500"/>
  <c r="Q123" i="501"/>
  <c r="R107" i="501" s="1"/>
  <c r="P123" i="501"/>
  <c r="Q90" i="500"/>
  <c r="P90" i="500"/>
  <c r="Q134" i="500"/>
  <c r="P134" i="500"/>
  <c r="Q42" i="501"/>
  <c r="P42" i="501"/>
  <c r="Q109" i="501"/>
  <c r="P109" i="501"/>
  <c r="Q74" i="501"/>
  <c r="P74" i="501"/>
  <c r="AB123" i="500"/>
  <c r="AC107" i="500" s="1"/>
  <c r="AA123" i="500"/>
  <c r="N123" i="500"/>
  <c r="Q130" i="500"/>
  <c r="P130" i="500"/>
  <c r="Q72" i="501"/>
  <c r="R56" i="501" s="1"/>
  <c r="P72" i="501"/>
  <c r="Q126" i="500"/>
  <c r="P126" i="500"/>
  <c r="Q73" i="501"/>
  <c r="P73" i="501"/>
  <c r="N38" i="500"/>
  <c r="AB38" i="500"/>
  <c r="AC22" i="500" s="1"/>
  <c r="AA38" i="500"/>
  <c r="N21" i="501"/>
  <c r="AF21" i="501"/>
  <c r="AG5" i="501" s="1"/>
  <c r="AE21" i="501"/>
  <c r="Q61" i="501"/>
  <c r="P61" i="501"/>
  <c r="AE55" i="501"/>
  <c r="N55" i="501"/>
  <c r="AF55" i="501"/>
  <c r="AG39" i="501" s="1"/>
  <c r="Q108" i="501"/>
  <c r="P108" i="501"/>
  <c r="Q107" i="500"/>
  <c r="P107" i="500"/>
  <c r="Q57" i="501"/>
  <c r="P57" i="501"/>
  <c r="Q24" i="501"/>
  <c r="P24" i="501"/>
  <c r="Q149" i="500"/>
  <c r="P149" i="500"/>
  <c r="Q90" i="498"/>
  <c r="P90" i="498"/>
  <c r="Q148" i="497"/>
  <c r="P148" i="497"/>
  <c r="Q107" i="497"/>
  <c r="P107" i="497"/>
  <c r="N72" i="498"/>
  <c r="AF72" i="498"/>
  <c r="AG56" i="498" s="1"/>
  <c r="AE72" i="498"/>
  <c r="Q25" i="498"/>
  <c r="P25" i="498"/>
  <c r="Q89" i="498"/>
  <c r="R73" i="498" s="1"/>
  <c r="P89" i="498"/>
  <c r="P106" i="497"/>
  <c r="Q106" i="497"/>
  <c r="R90" i="497" s="1"/>
  <c r="Q40" i="498"/>
  <c r="P40" i="498"/>
  <c r="AB21" i="497"/>
  <c r="AC5" i="497" s="1"/>
  <c r="AA21" i="497"/>
  <c r="N21" i="497"/>
  <c r="N38" i="497"/>
  <c r="AB38" i="497"/>
  <c r="AC22" i="497" s="1"/>
  <c r="AA38" i="497"/>
  <c r="P79" i="497"/>
  <c r="Q79" i="497"/>
  <c r="Q149" i="497"/>
  <c r="P149" i="497"/>
  <c r="Q38" i="498"/>
  <c r="R22" i="498" s="1"/>
  <c r="P38" i="498"/>
  <c r="Q75" i="497"/>
  <c r="P75" i="497"/>
  <c r="Q145" i="497"/>
  <c r="P145" i="497"/>
  <c r="Q5" i="498"/>
  <c r="P5" i="498"/>
  <c r="Q72" i="497"/>
  <c r="R56" i="497" s="1"/>
  <c r="P72" i="497"/>
  <c r="Q73" i="498"/>
  <c r="P73" i="498"/>
  <c r="Q150" i="497"/>
  <c r="P150" i="497"/>
  <c r="Q61" i="498"/>
  <c r="P61" i="498"/>
  <c r="N106" i="498"/>
  <c r="AF106" i="498"/>
  <c r="AG90" i="498" s="1"/>
  <c r="AE106" i="498"/>
  <c r="Q108" i="497"/>
  <c r="P108" i="497"/>
  <c r="AB140" i="497"/>
  <c r="AC124" i="497" s="1"/>
  <c r="AA140" i="497"/>
  <c r="N140" i="497"/>
  <c r="Q146" i="497"/>
  <c r="P146" i="497"/>
  <c r="Q157" i="497"/>
  <c r="R141" i="497" s="1"/>
  <c r="P157" i="497"/>
  <c r="Q123" i="498"/>
  <c r="R107" i="498" s="1"/>
  <c r="P123" i="498"/>
  <c r="Q61" i="497"/>
  <c r="P61" i="497"/>
  <c r="Q142" i="497"/>
  <c r="P142" i="497"/>
  <c r="Q21" i="498"/>
  <c r="R5" i="498" s="1"/>
  <c r="P21" i="498"/>
  <c r="D2" i="498"/>
  <c r="Q93" i="498"/>
  <c r="P93" i="498"/>
  <c r="Q60" i="497"/>
  <c r="P60" i="497"/>
  <c r="AA89" i="497"/>
  <c r="AB89" i="497"/>
  <c r="AC73" i="497" s="1"/>
  <c r="N89" i="497"/>
  <c r="Q57" i="497"/>
  <c r="P57" i="497"/>
  <c r="N55" i="498"/>
  <c r="AF55" i="498"/>
  <c r="AG39" i="498" s="1"/>
  <c r="AE55" i="498"/>
  <c r="Q134" i="497"/>
  <c r="P134" i="497"/>
  <c r="AB55" i="497"/>
  <c r="AC39" i="497" s="1"/>
  <c r="AA55" i="497"/>
  <c r="N55" i="497"/>
  <c r="Q75" i="498"/>
  <c r="P75" i="498"/>
  <c r="Q130" i="497"/>
  <c r="P130" i="497"/>
  <c r="Q24" i="498"/>
  <c r="P24" i="498"/>
  <c r="Q39" i="497"/>
  <c r="P39" i="497"/>
  <c r="Q123" i="497"/>
  <c r="R107" i="497" s="1"/>
  <c r="P123" i="497"/>
  <c r="Q57" i="498"/>
  <c r="P57" i="498"/>
  <c r="Q8" i="497"/>
  <c r="P8" i="497"/>
  <c r="Q152" i="497"/>
  <c r="P152" i="497"/>
  <c r="Q126" i="497"/>
  <c r="P126" i="497"/>
  <c r="Q7" i="497"/>
  <c r="P7" i="497"/>
  <c r="Q39" i="498"/>
  <c r="P39" i="498"/>
  <c r="Q91" i="498"/>
  <c r="P91" i="498"/>
  <c r="P91" i="497"/>
  <c r="Q91" i="497"/>
  <c r="Q109" i="495"/>
  <c r="P109" i="495"/>
  <c r="Q125" i="495"/>
  <c r="P125" i="495"/>
  <c r="Q78" i="494"/>
  <c r="P78" i="494"/>
  <c r="Q134" i="494"/>
  <c r="P134" i="494"/>
  <c r="Q74" i="494"/>
  <c r="P74" i="494"/>
  <c r="Q56" i="495"/>
  <c r="P56" i="495"/>
  <c r="Q130" i="494"/>
  <c r="P130" i="494"/>
  <c r="Q89" i="495"/>
  <c r="R73" i="495" s="1"/>
  <c r="P89" i="495"/>
  <c r="Q140" i="494"/>
  <c r="R124" i="494" s="1"/>
  <c r="P140" i="494"/>
  <c r="Q59" i="495"/>
  <c r="P59" i="495"/>
  <c r="Q23" i="494"/>
  <c r="P23" i="494"/>
  <c r="Q107" i="494"/>
  <c r="P107" i="494"/>
  <c r="Q151" i="494"/>
  <c r="P151" i="494"/>
  <c r="Q152" i="494"/>
  <c r="P152" i="494"/>
  <c r="AB38" i="494"/>
  <c r="AC22" i="494" s="1"/>
  <c r="AA38" i="494"/>
  <c r="N38" i="494"/>
  <c r="Q79" i="494"/>
  <c r="P79" i="494"/>
  <c r="N38" i="495"/>
  <c r="D2" i="495" s="1"/>
  <c r="AF38" i="495"/>
  <c r="AG22" i="495" s="1"/>
  <c r="AE38" i="495"/>
  <c r="Q147" i="494"/>
  <c r="P147" i="494"/>
  <c r="Q5" i="494"/>
  <c r="P5" i="494"/>
  <c r="Q148" i="494"/>
  <c r="P148" i="494"/>
  <c r="Q75" i="494"/>
  <c r="P75" i="494"/>
  <c r="Q42" i="495"/>
  <c r="P42" i="495"/>
  <c r="Q143" i="494"/>
  <c r="P143" i="494"/>
  <c r="Q126" i="495"/>
  <c r="P126" i="495"/>
  <c r="Q144" i="494"/>
  <c r="P144" i="494"/>
  <c r="Q55" i="494"/>
  <c r="R39" i="494" s="1"/>
  <c r="P55" i="494"/>
  <c r="Q21" i="495"/>
  <c r="R5" i="495" s="1"/>
  <c r="P21" i="495"/>
  <c r="Q126" i="494"/>
  <c r="P126" i="494"/>
  <c r="Q6" i="495"/>
  <c r="P6" i="495"/>
  <c r="Q73" i="495"/>
  <c r="P73" i="495"/>
  <c r="Q72" i="494"/>
  <c r="R56" i="494" s="1"/>
  <c r="P72" i="494"/>
  <c r="Q72" i="495"/>
  <c r="R56" i="495" s="1"/>
  <c r="P72" i="495"/>
  <c r="Q133" i="494"/>
  <c r="P133" i="494"/>
  <c r="Q61" i="495"/>
  <c r="P61" i="495"/>
  <c r="Q41" i="495"/>
  <c r="P41" i="495"/>
  <c r="Q129" i="494"/>
  <c r="P129" i="494"/>
  <c r="AB106" i="494"/>
  <c r="AC90" i="494" s="1"/>
  <c r="AA106" i="494"/>
  <c r="N106" i="494"/>
  <c r="Q57" i="495"/>
  <c r="P57" i="495"/>
  <c r="Q89" i="494"/>
  <c r="R73" i="494" s="1"/>
  <c r="P89" i="494"/>
  <c r="Q73" i="494"/>
  <c r="P73" i="494"/>
  <c r="N21" i="494"/>
  <c r="AA21" i="494"/>
  <c r="AB21" i="494"/>
  <c r="AC5" i="494" s="1"/>
  <c r="Q124" i="494"/>
  <c r="P124" i="494"/>
  <c r="Q125" i="494"/>
  <c r="P125" i="494"/>
  <c r="Q55" i="495"/>
  <c r="R39" i="495" s="1"/>
  <c r="P55" i="495"/>
  <c r="Q123" i="494"/>
  <c r="R107" i="494" s="1"/>
  <c r="P123" i="494"/>
  <c r="N123" i="495"/>
  <c r="AF123" i="495"/>
  <c r="AG107" i="495" s="1"/>
  <c r="AE123" i="495"/>
  <c r="Q92" i="494"/>
  <c r="P92" i="494"/>
  <c r="Q140" i="495"/>
  <c r="R124" i="495" s="1"/>
  <c r="P140" i="495"/>
  <c r="Q157" i="494"/>
  <c r="R141" i="494" s="1"/>
  <c r="P157" i="494"/>
  <c r="Q124" i="491"/>
  <c r="P124" i="491"/>
  <c r="N123" i="492"/>
  <c r="AF123" i="492"/>
  <c r="AG107" i="492" s="1"/>
  <c r="AE123" i="492"/>
  <c r="Q60" i="492"/>
  <c r="P60" i="492"/>
  <c r="Q81" i="491"/>
  <c r="P81" i="491"/>
  <c r="Q140" i="492"/>
  <c r="R124" i="492" s="1"/>
  <c r="P140" i="492"/>
  <c r="AB89" i="491"/>
  <c r="AC73" i="491" s="1"/>
  <c r="AA89" i="491"/>
  <c r="N89" i="491"/>
  <c r="Q151" i="491"/>
  <c r="P151" i="491"/>
  <c r="Q22" i="492"/>
  <c r="P22" i="492"/>
  <c r="Q77" i="491"/>
  <c r="P77" i="491"/>
  <c r="Q56" i="492"/>
  <c r="P56" i="492"/>
  <c r="Q73" i="491"/>
  <c r="P73" i="491"/>
  <c r="Q123" i="491"/>
  <c r="R107" i="491" s="1"/>
  <c r="P123" i="491"/>
  <c r="Q5" i="491"/>
  <c r="P5" i="491"/>
  <c r="Q147" i="491"/>
  <c r="P147" i="491"/>
  <c r="AB72" i="491"/>
  <c r="AC56" i="491" s="1"/>
  <c r="AA72" i="491"/>
  <c r="N72" i="491"/>
  <c r="Q108" i="491"/>
  <c r="P108" i="491"/>
  <c r="Q42" i="492"/>
  <c r="P42" i="492"/>
  <c r="Q109" i="491"/>
  <c r="P109" i="491"/>
  <c r="Q21" i="491"/>
  <c r="R5" i="491" s="1"/>
  <c r="P21" i="491"/>
  <c r="Q140" i="491"/>
  <c r="R124" i="491" s="1"/>
  <c r="P140" i="491"/>
  <c r="Q109" i="492"/>
  <c r="P109" i="492"/>
  <c r="Q125" i="492"/>
  <c r="P125" i="492"/>
  <c r="Q143" i="491"/>
  <c r="P143" i="491"/>
  <c r="Q7" i="492"/>
  <c r="P7" i="492"/>
  <c r="Q126" i="492"/>
  <c r="P126" i="492"/>
  <c r="AE21" i="492"/>
  <c r="N21" i="492"/>
  <c r="AF21" i="492"/>
  <c r="AG5" i="492" s="1"/>
  <c r="Q55" i="492"/>
  <c r="R39" i="492" s="1"/>
  <c r="P55" i="492"/>
  <c r="Q59" i="492"/>
  <c r="P59" i="492"/>
  <c r="Q152" i="491"/>
  <c r="P152" i="491"/>
  <c r="Q134" i="491"/>
  <c r="P134" i="491"/>
  <c r="Q148" i="491"/>
  <c r="P148" i="491"/>
  <c r="Q106" i="491"/>
  <c r="R90" i="491" s="1"/>
  <c r="P106" i="491"/>
  <c r="Q130" i="491"/>
  <c r="P130" i="491"/>
  <c r="Q60" i="491"/>
  <c r="P60" i="491"/>
  <c r="Q144" i="491"/>
  <c r="P144" i="491"/>
  <c r="Q157" i="491"/>
  <c r="R141" i="491" s="1"/>
  <c r="P157" i="491"/>
  <c r="N38" i="492"/>
  <c r="AF38" i="492"/>
  <c r="AG22" i="492" s="1"/>
  <c r="AE38" i="492"/>
  <c r="Q63" i="491"/>
  <c r="P63" i="491"/>
  <c r="Q126" i="491"/>
  <c r="P126" i="491"/>
  <c r="Q23" i="492"/>
  <c r="P23" i="492"/>
  <c r="Q59" i="491"/>
  <c r="P59" i="491"/>
  <c r="AB55" i="491"/>
  <c r="AC39" i="491" s="1"/>
  <c r="AA55" i="491"/>
  <c r="N55" i="491"/>
  <c r="Q80" i="491"/>
  <c r="P80" i="491"/>
  <c r="AB38" i="491"/>
  <c r="AC22" i="491" s="1"/>
  <c r="AA38" i="491"/>
  <c r="N38" i="491"/>
  <c r="Q107" i="491"/>
  <c r="P107" i="491"/>
  <c r="Q39" i="491"/>
  <c r="P39" i="491"/>
  <c r="Q89" i="492"/>
  <c r="R73" i="492" s="1"/>
  <c r="P89" i="492"/>
  <c r="Q106" i="492"/>
  <c r="R90" i="492" s="1"/>
  <c r="P106" i="492"/>
  <c r="Q6" i="491"/>
  <c r="P6" i="491"/>
  <c r="Q7" i="491"/>
  <c r="P7" i="491"/>
  <c r="Q72" i="492"/>
  <c r="R56" i="492" s="1"/>
  <c r="P72" i="492"/>
  <c r="Q107" i="488"/>
  <c r="P107" i="488"/>
  <c r="Q7" i="488"/>
  <c r="P7" i="488"/>
  <c r="Q144" i="488"/>
  <c r="P144" i="488"/>
  <c r="Q109" i="488"/>
  <c r="P109" i="488"/>
  <c r="Q81" i="488"/>
  <c r="P81" i="488"/>
  <c r="Q56" i="489"/>
  <c r="P56" i="489"/>
  <c r="Q72" i="489"/>
  <c r="R56" i="489" s="1"/>
  <c r="P72" i="489"/>
  <c r="Q90" i="488"/>
  <c r="P90" i="488"/>
  <c r="P123" i="488"/>
  <c r="Q123" i="488"/>
  <c r="R107" i="488" s="1"/>
  <c r="Q5" i="488"/>
  <c r="P5" i="488"/>
  <c r="Q60" i="489"/>
  <c r="P60" i="489"/>
  <c r="Q77" i="488"/>
  <c r="P77" i="488"/>
  <c r="Q42" i="489"/>
  <c r="P42" i="489"/>
  <c r="P21" i="488"/>
  <c r="Q21" i="488"/>
  <c r="R5" i="488" s="1"/>
  <c r="Q140" i="489"/>
  <c r="R124" i="489" s="1"/>
  <c r="P140" i="489"/>
  <c r="AB72" i="488"/>
  <c r="AC56" i="488" s="1"/>
  <c r="AA72" i="488"/>
  <c r="N72" i="488"/>
  <c r="AF55" i="489"/>
  <c r="AG39" i="489" s="1"/>
  <c r="AE55" i="489"/>
  <c r="N55" i="489"/>
  <c r="Q74" i="489"/>
  <c r="P74" i="489"/>
  <c r="Q22" i="489"/>
  <c r="P22" i="489"/>
  <c r="AB89" i="488"/>
  <c r="AC73" i="488" s="1"/>
  <c r="AA89" i="488"/>
  <c r="N89" i="488"/>
  <c r="Q24" i="489"/>
  <c r="P24" i="489"/>
  <c r="Q61" i="488"/>
  <c r="P61" i="488"/>
  <c r="N21" i="489"/>
  <c r="AF21" i="489"/>
  <c r="AG5" i="489" s="1"/>
  <c r="AE21" i="489"/>
  <c r="Q57" i="488"/>
  <c r="P57" i="488"/>
  <c r="Q123" i="489"/>
  <c r="R107" i="489" s="1"/>
  <c r="P123" i="489"/>
  <c r="Q7" i="489"/>
  <c r="P7" i="489"/>
  <c r="Q55" i="488"/>
  <c r="R39" i="488" s="1"/>
  <c r="P55" i="488"/>
  <c r="Q108" i="488"/>
  <c r="P108" i="488"/>
  <c r="Q73" i="488"/>
  <c r="P73" i="488"/>
  <c r="AB157" i="488"/>
  <c r="AC141" i="488" s="1"/>
  <c r="AA157" i="488"/>
  <c r="N157" i="488"/>
  <c r="Q152" i="488"/>
  <c r="P152" i="488"/>
  <c r="Q140" i="488"/>
  <c r="R124" i="488" s="1"/>
  <c r="P140" i="488"/>
  <c r="Q8" i="488"/>
  <c r="P8" i="488"/>
  <c r="N38" i="489"/>
  <c r="AF38" i="489"/>
  <c r="AG22" i="489" s="1"/>
  <c r="AE38" i="489"/>
  <c r="Q151" i="488"/>
  <c r="P151" i="488"/>
  <c r="Q134" i="488"/>
  <c r="P134" i="488"/>
  <c r="Q126" i="489"/>
  <c r="P126" i="489"/>
  <c r="Q106" i="489"/>
  <c r="R90" i="489" s="1"/>
  <c r="P106" i="489"/>
  <c r="Q147" i="488"/>
  <c r="P147" i="488"/>
  <c r="Q130" i="488"/>
  <c r="P130" i="488"/>
  <c r="Q148" i="488"/>
  <c r="P148" i="488"/>
  <c r="Q106" i="488"/>
  <c r="R90" i="488" s="1"/>
  <c r="P106" i="488"/>
  <c r="Q38" i="488"/>
  <c r="R22" i="488" s="1"/>
  <c r="P38" i="488"/>
  <c r="Q143" i="488"/>
  <c r="P143" i="488"/>
  <c r="Q126" i="488"/>
  <c r="P126" i="488"/>
  <c r="P89" i="489"/>
  <c r="Q89" i="489"/>
  <c r="R73" i="489" s="1"/>
  <c r="Q129" i="485"/>
  <c r="P129" i="485"/>
  <c r="Q125" i="485"/>
  <c r="P125" i="485"/>
  <c r="Q126" i="485"/>
  <c r="P126" i="485"/>
  <c r="Q73" i="485"/>
  <c r="P73" i="485"/>
  <c r="Q5" i="485"/>
  <c r="P5" i="485"/>
  <c r="Q106" i="486"/>
  <c r="R90" i="486" s="1"/>
  <c r="P106" i="486"/>
  <c r="Q143" i="485"/>
  <c r="P143" i="485"/>
  <c r="N21" i="485"/>
  <c r="AB21" i="485"/>
  <c r="AC5" i="485" s="1"/>
  <c r="AA21" i="485"/>
  <c r="Q151" i="485"/>
  <c r="P151" i="485"/>
  <c r="Q59" i="486"/>
  <c r="P59" i="486"/>
  <c r="Q147" i="485"/>
  <c r="P147" i="485"/>
  <c r="Q133" i="485"/>
  <c r="P133" i="485"/>
  <c r="AE21" i="486"/>
  <c r="AF21" i="486"/>
  <c r="AG5" i="486" s="1"/>
  <c r="N21" i="486"/>
  <c r="Q134" i="485"/>
  <c r="P134" i="485"/>
  <c r="Q132" i="485"/>
  <c r="P132" i="485"/>
  <c r="Q106" i="485"/>
  <c r="R90" i="485" s="1"/>
  <c r="P106" i="485"/>
  <c r="AF55" i="486"/>
  <c r="AG39" i="486" s="1"/>
  <c r="AE55" i="486"/>
  <c r="N55" i="486"/>
  <c r="Q128" i="485"/>
  <c r="P128" i="485"/>
  <c r="Q80" i="485"/>
  <c r="P80" i="485"/>
  <c r="P107" i="485"/>
  <c r="Q107" i="485"/>
  <c r="P130" i="485"/>
  <c r="Q130" i="485"/>
  <c r="Q92" i="485"/>
  <c r="P92" i="485"/>
  <c r="Q22" i="486"/>
  <c r="P22" i="486"/>
  <c r="Q76" i="485"/>
  <c r="P76" i="485"/>
  <c r="AB38" i="485"/>
  <c r="AC22" i="485" s="1"/>
  <c r="AA38" i="485"/>
  <c r="N38" i="485"/>
  <c r="Q24" i="486"/>
  <c r="P24" i="486"/>
  <c r="Q72" i="486"/>
  <c r="R56" i="486" s="1"/>
  <c r="P72" i="486"/>
  <c r="N38" i="486"/>
  <c r="AF38" i="486"/>
  <c r="AG22" i="486" s="1"/>
  <c r="AE38" i="486"/>
  <c r="Q7" i="486"/>
  <c r="P7" i="486"/>
  <c r="AF140" i="486"/>
  <c r="AG124" i="486" s="1"/>
  <c r="AE140" i="486"/>
  <c r="N140" i="486"/>
  <c r="Q81" i="485"/>
  <c r="P81" i="485"/>
  <c r="Q89" i="486"/>
  <c r="R73" i="486" s="1"/>
  <c r="P89" i="486"/>
  <c r="Q125" i="486"/>
  <c r="P125" i="486"/>
  <c r="Q79" i="485"/>
  <c r="P79" i="485"/>
  <c r="N123" i="486"/>
  <c r="AF123" i="486"/>
  <c r="AG107" i="486" s="1"/>
  <c r="AE123" i="486"/>
  <c r="P77" i="485"/>
  <c r="Q77" i="485"/>
  <c r="AB157" i="485"/>
  <c r="AC141" i="485" s="1"/>
  <c r="AA157" i="485"/>
  <c r="N157" i="485"/>
  <c r="Q89" i="485"/>
  <c r="R73" i="485" s="1"/>
  <c r="P89" i="485"/>
  <c r="Q123" i="485"/>
  <c r="R107" i="485" s="1"/>
  <c r="P123" i="485"/>
  <c r="P140" i="485"/>
  <c r="Q140" i="485"/>
  <c r="R124" i="485" s="1"/>
  <c r="P90" i="486"/>
  <c r="Q90" i="486"/>
  <c r="Q60" i="486"/>
  <c r="P60" i="486"/>
  <c r="Q7" i="485"/>
  <c r="P7" i="485"/>
  <c r="Q75" i="485"/>
  <c r="P75" i="485"/>
  <c r="Q23" i="485"/>
  <c r="P23" i="485"/>
  <c r="Q72" i="485"/>
  <c r="R56" i="485" s="1"/>
  <c r="P72" i="485"/>
  <c r="AB55" i="485"/>
  <c r="AC39" i="485" s="1"/>
  <c r="AA55" i="485"/>
  <c r="N55" i="485"/>
  <c r="Q41" i="486"/>
  <c r="P41" i="486"/>
  <c r="Q89" i="503" l="1"/>
  <c r="R73" i="503" s="1"/>
  <c r="P89" i="503"/>
  <c r="Q157" i="503"/>
  <c r="R141" i="503" s="1"/>
  <c r="P157" i="503"/>
  <c r="Q72" i="503"/>
  <c r="R56" i="503" s="1"/>
  <c r="P72" i="503"/>
  <c r="Q38" i="504"/>
  <c r="R22" i="504" s="1"/>
  <c r="P38" i="504"/>
  <c r="Q140" i="503"/>
  <c r="R124" i="503" s="1"/>
  <c r="P140" i="503"/>
  <c r="Q55" i="504"/>
  <c r="R39" i="504" s="1"/>
  <c r="P55" i="504"/>
  <c r="Q21" i="503"/>
  <c r="R5" i="503" s="1"/>
  <c r="P21" i="503"/>
  <c r="D2" i="503"/>
  <c r="Q55" i="500"/>
  <c r="R39" i="500" s="1"/>
  <c r="P55" i="500"/>
  <c r="Q157" i="500"/>
  <c r="R141" i="500" s="1"/>
  <c r="P157" i="500"/>
  <c r="Q21" i="501"/>
  <c r="R5" i="501" s="1"/>
  <c r="P21" i="501"/>
  <c r="D2" i="501"/>
  <c r="Q123" i="500"/>
  <c r="R107" i="500" s="1"/>
  <c r="P123" i="500"/>
  <c r="Q38" i="501"/>
  <c r="R22" i="501" s="1"/>
  <c r="P38" i="501"/>
  <c r="Q21" i="500"/>
  <c r="R5" i="500" s="1"/>
  <c r="P21" i="500"/>
  <c r="D2" i="500"/>
  <c r="Q72" i="500"/>
  <c r="R56" i="500" s="1"/>
  <c r="P72" i="500"/>
  <c r="Q38" i="500"/>
  <c r="R22" i="500" s="1"/>
  <c r="P38" i="500"/>
  <c r="Q55" i="501"/>
  <c r="R39" i="501" s="1"/>
  <c r="P55" i="501"/>
  <c r="Q106" i="501"/>
  <c r="R90" i="501" s="1"/>
  <c r="P106" i="501"/>
  <c r="Q89" i="500"/>
  <c r="R73" i="500" s="1"/>
  <c r="P89" i="500"/>
  <c r="Q140" i="500"/>
  <c r="R124" i="500" s="1"/>
  <c r="P140" i="500"/>
  <c r="Q89" i="497"/>
  <c r="R73" i="497" s="1"/>
  <c r="P89" i="497"/>
  <c r="P55" i="497"/>
  <c r="Q55" i="497"/>
  <c r="R39" i="497" s="1"/>
  <c r="Q38" i="497"/>
  <c r="R22" i="497" s="1"/>
  <c r="P38" i="497"/>
  <c r="Q106" i="498"/>
  <c r="R90" i="498" s="1"/>
  <c r="P106" i="498"/>
  <c r="P21" i="497"/>
  <c r="Q21" i="497"/>
  <c r="R5" i="497" s="1"/>
  <c r="D2" i="497"/>
  <c r="Q72" i="498"/>
  <c r="R56" i="498" s="1"/>
  <c r="P72" i="498"/>
  <c r="Q140" i="497"/>
  <c r="R124" i="497" s="1"/>
  <c r="P140" i="497"/>
  <c r="Q55" i="498"/>
  <c r="R39" i="498" s="1"/>
  <c r="P55" i="498"/>
  <c r="Q38" i="494"/>
  <c r="R22" i="494" s="1"/>
  <c r="P38" i="494"/>
  <c r="Q106" i="494"/>
  <c r="R90" i="494" s="1"/>
  <c r="P106" i="494"/>
  <c r="Q38" i="495"/>
  <c r="R22" i="495" s="1"/>
  <c r="P38" i="495"/>
  <c r="Q123" i="495"/>
  <c r="R107" i="495" s="1"/>
  <c r="P123" i="495"/>
  <c r="Q21" i="494"/>
  <c r="R5" i="494" s="1"/>
  <c r="P21" i="494"/>
  <c r="D2" i="494"/>
  <c r="Q38" i="491"/>
  <c r="R22" i="491" s="1"/>
  <c r="P38" i="491"/>
  <c r="Q72" i="491"/>
  <c r="R56" i="491" s="1"/>
  <c r="P72" i="491"/>
  <c r="D2" i="492"/>
  <c r="Q21" i="492"/>
  <c r="R5" i="492" s="1"/>
  <c r="P21" i="492"/>
  <c r="D2" i="491"/>
  <c r="Q55" i="491"/>
  <c r="R39" i="491" s="1"/>
  <c r="P55" i="491"/>
  <c r="Q38" i="492"/>
  <c r="R22" i="492" s="1"/>
  <c r="P38" i="492"/>
  <c r="Q123" i="492"/>
  <c r="R107" i="492" s="1"/>
  <c r="P123" i="492"/>
  <c r="Q89" i="491"/>
  <c r="R73" i="491" s="1"/>
  <c r="P89" i="491"/>
  <c r="Q72" i="488"/>
  <c r="R56" i="488" s="1"/>
  <c r="P72" i="488"/>
  <c r="Q89" i="488"/>
  <c r="R73" i="488" s="1"/>
  <c r="P89" i="488"/>
  <c r="Q157" i="488"/>
  <c r="R141" i="488" s="1"/>
  <c r="P157" i="488"/>
  <c r="D2" i="488"/>
  <c r="P38" i="489"/>
  <c r="Q38" i="489"/>
  <c r="R22" i="489" s="1"/>
  <c r="D2" i="489"/>
  <c r="Q21" i="489"/>
  <c r="R5" i="489" s="1"/>
  <c r="P21" i="489"/>
  <c r="Q55" i="489"/>
  <c r="R39" i="489" s="1"/>
  <c r="P55" i="489"/>
  <c r="Q38" i="486"/>
  <c r="R22" i="486" s="1"/>
  <c r="P38" i="486"/>
  <c r="P157" i="485"/>
  <c r="Q157" i="485"/>
  <c r="R141" i="485" s="1"/>
  <c r="P55" i="485"/>
  <c r="Q55" i="485"/>
  <c r="R39" i="485" s="1"/>
  <c r="Q140" i="486"/>
  <c r="R124" i="486" s="1"/>
  <c r="P140" i="486"/>
  <c r="Q38" i="485"/>
  <c r="R22" i="485" s="1"/>
  <c r="P38" i="485"/>
  <c r="D2" i="486"/>
  <c r="Q21" i="486"/>
  <c r="R5" i="486" s="1"/>
  <c r="P21" i="486"/>
  <c r="Q123" i="486"/>
  <c r="R107" i="486" s="1"/>
  <c r="P123" i="486"/>
  <c r="Q21" i="485"/>
  <c r="R5" i="485" s="1"/>
  <c r="P21" i="485"/>
  <c r="D2" i="485"/>
  <c r="Q55" i="486"/>
  <c r="R39" i="486" s="1"/>
  <c r="P55" i="486"/>
  <c r="AD140" i="483" l="1"/>
  <c r="Z140" i="483"/>
  <c r="Y140" i="483"/>
  <c r="T140" i="483"/>
  <c r="S140" i="483"/>
  <c r="L140" i="483"/>
  <c r="O140" i="483" s="1"/>
  <c r="J140" i="483"/>
  <c r="K140" i="483" s="1"/>
  <c r="I140" i="483"/>
  <c r="O126" i="483"/>
  <c r="M126" i="483"/>
  <c r="AF126" i="483" s="1"/>
  <c r="K126" i="483"/>
  <c r="G126" i="483"/>
  <c r="AE125" i="483"/>
  <c r="O125" i="483"/>
  <c r="M125" i="483"/>
  <c r="AF125" i="483" s="1"/>
  <c r="K125" i="483"/>
  <c r="G125" i="483"/>
  <c r="AF124" i="483"/>
  <c r="AE124" i="483"/>
  <c r="O124" i="483"/>
  <c r="N124" i="483"/>
  <c r="Q124" i="483" s="1"/>
  <c r="M124" i="483"/>
  <c r="M140" i="483" s="1"/>
  <c r="K124" i="483"/>
  <c r="G124" i="483"/>
  <c r="AD123" i="483"/>
  <c r="Z123" i="483"/>
  <c r="Y123" i="483"/>
  <c r="T123" i="483"/>
  <c r="S123" i="483"/>
  <c r="L123" i="483"/>
  <c r="O123" i="483" s="1"/>
  <c r="J123" i="483"/>
  <c r="K123" i="483" s="1"/>
  <c r="I123" i="483"/>
  <c r="O109" i="483"/>
  <c r="M109" i="483"/>
  <c r="AF109" i="483" s="1"/>
  <c r="K109" i="483"/>
  <c r="G109" i="483"/>
  <c r="O108" i="483"/>
  <c r="M108" i="483"/>
  <c r="AF108" i="483" s="1"/>
  <c r="K108" i="483"/>
  <c r="G108" i="483"/>
  <c r="AF107" i="483"/>
  <c r="AE107" i="483"/>
  <c r="O107" i="483"/>
  <c r="N107" i="483"/>
  <c r="Q107" i="483" s="1"/>
  <c r="M107" i="483"/>
  <c r="K107" i="483"/>
  <c r="G107" i="483"/>
  <c r="AD106" i="483"/>
  <c r="Z106" i="483"/>
  <c r="Y106" i="483"/>
  <c r="T106" i="483"/>
  <c r="S106" i="483"/>
  <c r="L106" i="483"/>
  <c r="O106" i="483" s="1"/>
  <c r="J106" i="483"/>
  <c r="K106" i="483" s="1"/>
  <c r="I106" i="483"/>
  <c r="O90" i="483"/>
  <c r="M90" i="483"/>
  <c r="AF90" i="483" s="1"/>
  <c r="K90" i="483"/>
  <c r="G90" i="483"/>
  <c r="AD89" i="483"/>
  <c r="Z89" i="483"/>
  <c r="Y89" i="483"/>
  <c r="T89" i="483"/>
  <c r="S89" i="483"/>
  <c r="O89" i="483"/>
  <c r="L89" i="483"/>
  <c r="J89" i="483"/>
  <c r="K89" i="483" s="1"/>
  <c r="I89" i="483"/>
  <c r="O75" i="483"/>
  <c r="M75" i="483"/>
  <c r="M89" i="483" s="1"/>
  <c r="K75" i="483"/>
  <c r="G75" i="483"/>
  <c r="AF74" i="483"/>
  <c r="AE74" i="483"/>
  <c r="O74" i="483"/>
  <c r="M74" i="483"/>
  <c r="N74" i="483" s="1"/>
  <c r="K74" i="483"/>
  <c r="G74" i="483"/>
  <c r="AF73" i="483"/>
  <c r="AE73" i="483"/>
  <c r="O73" i="483"/>
  <c r="N73" i="483"/>
  <c r="Q73" i="483" s="1"/>
  <c r="M73" i="483"/>
  <c r="K73" i="483"/>
  <c r="G73" i="483"/>
  <c r="AD72" i="483"/>
  <c r="Z72" i="483"/>
  <c r="Y72" i="483"/>
  <c r="T72" i="483"/>
  <c r="S72" i="483"/>
  <c r="L72" i="483"/>
  <c r="O72" i="483" s="1"/>
  <c r="J72" i="483"/>
  <c r="K72" i="483" s="1"/>
  <c r="I72" i="483"/>
  <c r="O61" i="483"/>
  <c r="M61" i="483"/>
  <c r="AF61" i="483" s="1"/>
  <c r="K61" i="483"/>
  <c r="G61" i="483"/>
  <c r="O60" i="483"/>
  <c r="M60" i="483"/>
  <c r="AF60" i="483" s="1"/>
  <c r="K60" i="483"/>
  <c r="G60" i="483"/>
  <c r="AF59" i="483"/>
  <c r="AE59" i="483"/>
  <c r="Q59" i="483"/>
  <c r="O59" i="483"/>
  <c r="N59" i="483"/>
  <c r="P59" i="483" s="1"/>
  <c r="M59" i="483"/>
  <c r="K59" i="483"/>
  <c r="G59" i="483"/>
  <c r="P58" i="483"/>
  <c r="O58" i="483"/>
  <c r="N58" i="483"/>
  <c r="Q58" i="483" s="1"/>
  <c r="M58" i="483"/>
  <c r="AF58" i="483" s="1"/>
  <c r="K58" i="483"/>
  <c r="G58" i="483"/>
  <c r="O57" i="483"/>
  <c r="M57" i="483"/>
  <c r="AF57" i="483" s="1"/>
  <c r="K57" i="483"/>
  <c r="G57" i="483"/>
  <c r="AF56" i="483"/>
  <c r="AE56" i="483"/>
  <c r="O56" i="483"/>
  <c r="M56" i="483"/>
  <c r="N56" i="483" s="1"/>
  <c r="K56" i="483"/>
  <c r="G56" i="483"/>
  <c r="AD55" i="483"/>
  <c r="Z55" i="483"/>
  <c r="Y55" i="483"/>
  <c r="T55" i="483"/>
  <c r="S55" i="483"/>
  <c r="O55" i="483"/>
  <c r="M55" i="483"/>
  <c r="AE55" i="483" s="1"/>
  <c r="L55" i="483"/>
  <c r="K55" i="483"/>
  <c r="J55" i="483"/>
  <c r="I55" i="483"/>
  <c r="O42" i="483"/>
  <c r="N42" i="483"/>
  <c r="Q42" i="483" s="1"/>
  <c r="M42" i="483"/>
  <c r="AF42" i="483" s="1"/>
  <c r="K42" i="483"/>
  <c r="G42" i="483"/>
  <c r="AF41" i="483"/>
  <c r="AE41" i="483"/>
  <c r="O41" i="483"/>
  <c r="N41" i="483"/>
  <c r="Q41" i="483" s="1"/>
  <c r="M41" i="483"/>
  <c r="K41" i="483"/>
  <c r="G41" i="483"/>
  <c r="AE40" i="483"/>
  <c r="O40" i="483"/>
  <c r="M40" i="483"/>
  <c r="N40" i="483" s="1"/>
  <c r="K40" i="483"/>
  <c r="G40" i="483"/>
  <c r="AE39" i="483"/>
  <c r="Q39" i="483"/>
  <c r="O39" i="483"/>
  <c r="N39" i="483"/>
  <c r="M39" i="483"/>
  <c r="AF39" i="483" s="1"/>
  <c r="K39" i="483"/>
  <c r="P39" i="483" s="1"/>
  <c r="G39" i="483"/>
  <c r="AD38" i="483"/>
  <c r="Q6" i="481"/>
  <c r="Z38" i="483"/>
  <c r="Y38" i="483"/>
  <c r="T38" i="483"/>
  <c r="S38" i="483"/>
  <c r="L38" i="483"/>
  <c r="J38" i="483"/>
  <c r="K38" i="483" s="1"/>
  <c r="I38" i="483"/>
  <c r="O38" i="483" s="1"/>
  <c r="AF25" i="483"/>
  <c r="AE25" i="483"/>
  <c r="O25" i="483"/>
  <c r="N25" i="483"/>
  <c r="Q25" i="483" s="1"/>
  <c r="M25" i="483"/>
  <c r="K25" i="483"/>
  <c r="G25" i="483"/>
  <c r="AE24" i="483"/>
  <c r="O24" i="483"/>
  <c r="M24" i="483"/>
  <c r="N24" i="483" s="1"/>
  <c r="K24" i="483"/>
  <c r="G24" i="483"/>
  <c r="O23" i="483"/>
  <c r="M23" i="483"/>
  <c r="AF23" i="483" s="1"/>
  <c r="K23" i="483"/>
  <c r="G23" i="483"/>
  <c r="O22" i="483"/>
  <c r="N22" i="483"/>
  <c r="Q22" i="483" s="1"/>
  <c r="M22" i="483"/>
  <c r="AF22" i="483" s="1"/>
  <c r="K22" i="483"/>
  <c r="G22" i="483"/>
  <c r="AD21" i="483"/>
  <c r="Z21" i="483"/>
  <c r="Y21" i="483"/>
  <c r="T21" i="483"/>
  <c r="S21" i="483"/>
  <c r="O21" i="483"/>
  <c r="L21" i="483"/>
  <c r="J21" i="483"/>
  <c r="K21" i="483" s="1"/>
  <c r="I21" i="483"/>
  <c r="P7" i="483"/>
  <c r="O7" i="483"/>
  <c r="N7" i="483"/>
  <c r="Q7" i="483" s="1"/>
  <c r="M7" i="483"/>
  <c r="AF7" i="483" s="1"/>
  <c r="K7" i="483"/>
  <c r="G7" i="483"/>
  <c r="O6" i="483"/>
  <c r="M6" i="483"/>
  <c r="M21" i="483" s="1"/>
  <c r="K6" i="483"/>
  <c r="G6" i="483"/>
  <c r="AF5" i="483"/>
  <c r="AE5" i="483"/>
  <c r="O5" i="483"/>
  <c r="N5" i="483"/>
  <c r="M5" i="483"/>
  <c r="K5" i="483"/>
  <c r="Q5" i="483" s="1"/>
  <c r="G5" i="483"/>
  <c r="F1" i="483" s="1"/>
  <c r="F2" i="483" s="1"/>
  <c r="AD2" i="483"/>
  <c r="Z2" i="483"/>
  <c r="Y2" i="483"/>
  <c r="H2" i="483"/>
  <c r="D1" i="483"/>
  <c r="T157" i="482"/>
  <c r="S157" i="482"/>
  <c r="L157" i="482"/>
  <c r="O157" i="482" s="1"/>
  <c r="J157" i="482"/>
  <c r="K157" i="482" s="1"/>
  <c r="I157" i="482"/>
  <c r="AA152" i="482"/>
  <c r="O152" i="482"/>
  <c r="M152" i="482"/>
  <c r="N152" i="482" s="1"/>
  <c r="K152" i="482"/>
  <c r="G152" i="482"/>
  <c r="O151" i="482"/>
  <c r="M151" i="482"/>
  <c r="N151" i="482" s="1"/>
  <c r="K151" i="482"/>
  <c r="G151" i="482"/>
  <c r="AA150" i="482"/>
  <c r="O150" i="482"/>
  <c r="N150" i="482"/>
  <c r="Q150" i="482" s="1"/>
  <c r="M150" i="482"/>
  <c r="AB150" i="482" s="1"/>
  <c r="K150" i="482"/>
  <c r="G150" i="482"/>
  <c r="AB149" i="482"/>
  <c r="AA149" i="482"/>
  <c r="O149" i="482"/>
  <c r="N149" i="482"/>
  <c r="Q149" i="482" s="1"/>
  <c r="M149" i="482"/>
  <c r="K149" i="482"/>
  <c r="G149" i="482"/>
  <c r="AA148" i="482"/>
  <c r="O148" i="482"/>
  <c r="M148" i="482"/>
  <c r="N148" i="482" s="1"/>
  <c r="K148" i="482"/>
  <c r="G148" i="482"/>
  <c r="O147" i="482"/>
  <c r="M147" i="482"/>
  <c r="N147" i="482" s="1"/>
  <c r="K147" i="482"/>
  <c r="G147" i="482"/>
  <c r="AA146" i="482"/>
  <c r="O146" i="482"/>
  <c r="N146" i="482"/>
  <c r="Q146" i="482" s="1"/>
  <c r="M146" i="482"/>
  <c r="AB146" i="482" s="1"/>
  <c r="K146" i="482"/>
  <c r="G146" i="482"/>
  <c r="AB145" i="482"/>
  <c r="AA145" i="482"/>
  <c r="O145" i="482"/>
  <c r="N145" i="482"/>
  <c r="Q145" i="482" s="1"/>
  <c r="M145" i="482"/>
  <c r="K145" i="482"/>
  <c r="G145" i="482"/>
  <c r="AA144" i="482"/>
  <c r="O144" i="482"/>
  <c r="M144" i="482"/>
  <c r="N144" i="482" s="1"/>
  <c r="K144" i="482"/>
  <c r="G144" i="482"/>
  <c r="O143" i="482"/>
  <c r="M143" i="482"/>
  <c r="N143" i="482" s="1"/>
  <c r="K143" i="482"/>
  <c r="G143" i="482"/>
  <c r="AB142" i="482"/>
  <c r="AA142" i="482"/>
  <c r="O142" i="482"/>
  <c r="N142" i="482"/>
  <c r="Q142" i="482" s="1"/>
  <c r="M142" i="482"/>
  <c r="K142" i="482"/>
  <c r="G142" i="482"/>
  <c r="O141" i="482"/>
  <c r="M141" i="482"/>
  <c r="AB141" i="482" s="1"/>
  <c r="K141" i="482"/>
  <c r="G141" i="482"/>
  <c r="T140" i="482"/>
  <c r="S140" i="482"/>
  <c r="L140" i="482"/>
  <c r="H1" i="482" s="1"/>
  <c r="J140" i="482"/>
  <c r="K140" i="482" s="1"/>
  <c r="I140" i="482"/>
  <c r="AB135" i="482"/>
  <c r="AA135" i="482"/>
  <c r="O135" i="482"/>
  <c r="N135" i="482"/>
  <c r="Q135" i="482" s="1"/>
  <c r="M135" i="482"/>
  <c r="K135" i="482"/>
  <c r="G135" i="482"/>
  <c r="AA134" i="482"/>
  <c r="O134" i="482"/>
  <c r="M134" i="482"/>
  <c r="N134" i="482" s="1"/>
  <c r="K134" i="482"/>
  <c r="G134" i="482"/>
  <c r="O133" i="482"/>
  <c r="M133" i="482"/>
  <c r="N133" i="482" s="1"/>
  <c r="K133" i="482"/>
  <c r="G133" i="482"/>
  <c r="AB132" i="482"/>
  <c r="AA132" i="482"/>
  <c r="O132" i="482"/>
  <c r="N132" i="482"/>
  <c r="Q132" i="482" s="1"/>
  <c r="M132" i="482"/>
  <c r="K132" i="482"/>
  <c r="G132" i="482"/>
  <c r="AB131" i="482"/>
  <c r="AA131" i="482"/>
  <c r="O131" i="482"/>
  <c r="N131" i="482"/>
  <c r="Q131" i="482" s="1"/>
  <c r="M131" i="482"/>
  <c r="K131" i="482"/>
  <c r="G131" i="482"/>
  <c r="AA130" i="482"/>
  <c r="O130" i="482"/>
  <c r="M130" i="482"/>
  <c r="N130" i="482" s="1"/>
  <c r="K130" i="482"/>
  <c r="G130" i="482"/>
  <c r="O129" i="482"/>
  <c r="M129" i="482"/>
  <c r="N129" i="482" s="1"/>
  <c r="K129" i="482"/>
  <c r="G129" i="482"/>
  <c r="AB128" i="482"/>
  <c r="AA128" i="482"/>
  <c r="O128" i="482"/>
  <c r="N128" i="482"/>
  <c r="Q128" i="482" s="1"/>
  <c r="M128" i="482"/>
  <c r="K128" i="482"/>
  <c r="G128" i="482"/>
  <c r="AB127" i="482"/>
  <c r="AA127" i="482"/>
  <c r="O127" i="482"/>
  <c r="N127" i="482"/>
  <c r="Q127" i="482" s="1"/>
  <c r="M127" i="482"/>
  <c r="K127" i="482"/>
  <c r="G127" i="482"/>
  <c r="AA126" i="482"/>
  <c r="O126" i="482"/>
  <c r="M126" i="482"/>
  <c r="N126" i="482" s="1"/>
  <c r="K126" i="482"/>
  <c r="G126" i="482"/>
  <c r="O125" i="482"/>
  <c r="M125" i="482"/>
  <c r="N125" i="482" s="1"/>
  <c r="K125" i="482"/>
  <c r="G125" i="482"/>
  <c r="AA124" i="482"/>
  <c r="P124" i="482"/>
  <c r="O124" i="482"/>
  <c r="N124" i="482"/>
  <c r="Q124" i="482" s="1"/>
  <c r="M124" i="482"/>
  <c r="AB124" i="482" s="1"/>
  <c r="K124" i="482"/>
  <c r="G124" i="482"/>
  <c r="T123" i="482"/>
  <c r="S123" i="482"/>
  <c r="O123" i="482"/>
  <c r="L123" i="482"/>
  <c r="J123" i="482"/>
  <c r="K123" i="482" s="1"/>
  <c r="I123" i="482"/>
  <c r="AB109" i="482"/>
  <c r="AA109" i="482"/>
  <c r="O109" i="482"/>
  <c r="N109" i="482"/>
  <c r="Q109" i="482" s="1"/>
  <c r="M109" i="482"/>
  <c r="K109" i="482"/>
  <c r="G109" i="482"/>
  <c r="AB108" i="482"/>
  <c r="AA108" i="482"/>
  <c r="O108" i="482"/>
  <c r="N108" i="482"/>
  <c r="Q108" i="482" s="1"/>
  <c r="M108" i="482"/>
  <c r="K108" i="482"/>
  <c r="G108" i="482"/>
  <c r="AB107" i="482"/>
  <c r="O107" i="482"/>
  <c r="M107" i="482"/>
  <c r="AA107" i="482" s="1"/>
  <c r="K107" i="482"/>
  <c r="G107" i="482"/>
  <c r="T106" i="482"/>
  <c r="S106" i="482"/>
  <c r="L106" i="482"/>
  <c r="O106" i="482" s="1"/>
  <c r="J106" i="482"/>
  <c r="K106" i="482" s="1"/>
  <c r="I106" i="482"/>
  <c r="AA92" i="482"/>
  <c r="O92" i="482"/>
  <c r="N92" i="482"/>
  <c r="Q92" i="482" s="1"/>
  <c r="M92" i="482"/>
  <c r="AB92" i="482" s="1"/>
  <c r="K92" i="482"/>
  <c r="P92" i="482" s="1"/>
  <c r="G92" i="482"/>
  <c r="O91" i="482"/>
  <c r="M91" i="482"/>
  <c r="N91" i="482" s="1"/>
  <c r="K91" i="482"/>
  <c r="G91" i="482"/>
  <c r="AB90" i="482"/>
  <c r="AA90" i="482"/>
  <c r="P90" i="482"/>
  <c r="O90" i="482"/>
  <c r="N90" i="482"/>
  <c r="Q90" i="482" s="1"/>
  <c r="M90" i="482"/>
  <c r="M106" i="482" s="1"/>
  <c r="K90" i="482"/>
  <c r="G90" i="482"/>
  <c r="T89" i="482"/>
  <c r="S89" i="482"/>
  <c r="O89" i="482"/>
  <c r="L89" i="482"/>
  <c r="J89" i="482"/>
  <c r="K89" i="482" s="1"/>
  <c r="I89" i="482"/>
  <c r="AA81" i="482"/>
  <c r="O81" i="482"/>
  <c r="N81" i="482"/>
  <c r="Q81" i="482" s="1"/>
  <c r="M81" i="482"/>
  <c r="AB81" i="482" s="1"/>
  <c r="K81" i="482"/>
  <c r="G81" i="482"/>
  <c r="AB80" i="482"/>
  <c r="AA80" i="482"/>
  <c r="O80" i="482"/>
  <c r="N80" i="482"/>
  <c r="Q80" i="482" s="1"/>
  <c r="M80" i="482"/>
  <c r="K80" i="482"/>
  <c r="G80" i="482"/>
  <c r="AA79" i="482"/>
  <c r="O79" i="482"/>
  <c r="N79" i="482"/>
  <c r="Q79" i="482" s="1"/>
  <c r="M79" i="482"/>
  <c r="AB79" i="482" s="1"/>
  <c r="K79" i="482"/>
  <c r="G79" i="482"/>
  <c r="O78" i="482"/>
  <c r="M78" i="482"/>
  <c r="N78" i="482" s="1"/>
  <c r="K78" i="482"/>
  <c r="G78" i="482"/>
  <c r="AB77" i="482"/>
  <c r="AA77" i="482"/>
  <c r="O77" i="482"/>
  <c r="N77" i="482"/>
  <c r="Q77" i="482" s="1"/>
  <c r="M77" i="482"/>
  <c r="K77" i="482"/>
  <c r="G77" i="482"/>
  <c r="AB76" i="482"/>
  <c r="AA76" i="482"/>
  <c r="O76" i="482"/>
  <c r="N76" i="482"/>
  <c r="Q76" i="482" s="1"/>
  <c r="M76" i="482"/>
  <c r="K76" i="482"/>
  <c r="G76" i="482"/>
  <c r="AA75" i="482"/>
  <c r="O75" i="482"/>
  <c r="N75" i="482"/>
  <c r="Q75" i="482" s="1"/>
  <c r="M75" i="482"/>
  <c r="AB75" i="482" s="1"/>
  <c r="K75" i="482"/>
  <c r="G75" i="482"/>
  <c r="O74" i="482"/>
  <c r="M74" i="482"/>
  <c r="N74" i="482" s="1"/>
  <c r="K74" i="482"/>
  <c r="G74" i="482"/>
  <c r="AB73" i="482"/>
  <c r="AA73" i="482"/>
  <c r="P73" i="482"/>
  <c r="O73" i="482"/>
  <c r="N73" i="482"/>
  <c r="Q73" i="482" s="1"/>
  <c r="M73" i="482"/>
  <c r="M89" i="482" s="1"/>
  <c r="K73" i="482"/>
  <c r="G73" i="482"/>
  <c r="T72" i="482"/>
  <c r="S72" i="482"/>
  <c r="O72" i="482"/>
  <c r="L72" i="482"/>
  <c r="J72" i="482"/>
  <c r="K72" i="482" s="1"/>
  <c r="I72" i="482"/>
  <c r="AB63" i="482"/>
  <c r="AA63" i="482"/>
  <c r="O63" i="482"/>
  <c r="N63" i="482"/>
  <c r="Q63" i="482" s="1"/>
  <c r="M63" i="482"/>
  <c r="K63" i="482"/>
  <c r="G63" i="482"/>
  <c r="AB62" i="482"/>
  <c r="AA62" i="482"/>
  <c r="Q62" i="482"/>
  <c r="O62" i="482"/>
  <c r="N62" i="482"/>
  <c r="P62" i="482" s="1"/>
  <c r="M62" i="482"/>
  <c r="K62" i="482"/>
  <c r="G62" i="482"/>
  <c r="AA61" i="482"/>
  <c r="O61" i="482"/>
  <c r="N61" i="482"/>
  <c r="Q61" i="482" s="1"/>
  <c r="M61" i="482"/>
  <c r="AB61" i="482" s="1"/>
  <c r="K61" i="482"/>
  <c r="G61" i="482"/>
  <c r="O60" i="482"/>
  <c r="M60" i="482"/>
  <c r="N60" i="482" s="1"/>
  <c r="K60" i="482"/>
  <c r="G60" i="482"/>
  <c r="AB59" i="482"/>
  <c r="AA59" i="482"/>
  <c r="O59" i="482"/>
  <c r="N59" i="482"/>
  <c r="Q59" i="482" s="1"/>
  <c r="M59" i="482"/>
  <c r="K59" i="482"/>
  <c r="G59" i="482"/>
  <c r="AB58" i="482"/>
  <c r="AA58" i="482"/>
  <c r="Q58" i="482"/>
  <c r="O58" i="482"/>
  <c r="N58" i="482"/>
  <c r="P58" i="482" s="1"/>
  <c r="M58" i="482"/>
  <c r="K58" i="482"/>
  <c r="G58" i="482"/>
  <c r="AA57" i="482"/>
  <c r="O57" i="482"/>
  <c r="N57" i="482"/>
  <c r="Q57" i="482" s="1"/>
  <c r="M57" i="482"/>
  <c r="AB57" i="482" s="1"/>
  <c r="K57" i="482"/>
  <c r="G57" i="482"/>
  <c r="AA56" i="482"/>
  <c r="O56" i="482"/>
  <c r="M56" i="482"/>
  <c r="N56" i="482" s="1"/>
  <c r="K56" i="482"/>
  <c r="G56" i="482"/>
  <c r="T55" i="482"/>
  <c r="S55" i="482"/>
  <c r="L55" i="482"/>
  <c r="O55" i="482" s="1"/>
  <c r="J55" i="482"/>
  <c r="K55" i="482" s="1"/>
  <c r="I55" i="482"/>
  <c r="AA39" i="482"/>
  <c r="O39" i="482"/>
  <c r="N39" i="482"/>
  <c r="P39" i="482" s="1"/>
  <c r="M39" i="482"/>
  <c r="M55" i="482" s="1"/>
  <c r="K39" i="482"/>
  <c r="G39" i="482"/>
  <c r="T38" i="482"/>
  <c r="S38" i="482"/>
  <c r="M38" i="482"/>
  <c r="N38" i="482" s="1"/>
  <c r="L38" i="482"/>
  <c r="O38" i="482" s="1"/>
  <c r="J38" i="482"/>
  <c r="K38" i="482" s="1"/>
  <c r="I38" i="482"/>
  <c r="AA23" i="482"/>
  <c r="O23" i="482"/>
  <c r="M23" i="482"/>
  <c r="N23" i="482" s="1"/>
  <c r="K23" i="482"/>
  <c r="G23" i="482"/>
  <c r="AB22" i="482"/>
  <c r="AA22" i="482"/>
  <c r="Q22" i="482"/>
  <c r="P22" i="482"/>
  <c r="O22" i="482"/>
  <c r="N22" i="482"/>
  <c r="M22" i="482"/>
  <c r="K22" i="482"/>
  <c r="G22" i="482"/>
  <c r="T21" i="482"/>
  <c r="S21" i="482"/>
  <c r="O21" i="482"/>
  <c r="L21" i="482"/>
  <c r="J21" i="482"/>
  <c r="K21" i="482" s="1"/>
  <c r="I21" i="482"/>
  <c r="AB11" i="482"/>
  <c r="AA11" i="482"/>
  <c r="AB10" i="482"/>
  <c r="AA10" i="482"/>
  <c r="AB9" i="482"/>
  <c r="AA9" i="482"/>
  <c r="O8" i="482"/>
  <c r="N8" i="482"/>
  <c r="Q8" i="482" s="1"/>
  <c r="M8" i="482"/>
  <c r="AB8" i="482" s="1"/>
  <c r="K8" i="482"/>
  <c r="G8" i="482"/>
  <c r="AA7" i="482"/>
  <c r="Q7" i="482"/>
  <c r="O7" i="482"/>
  <c r="N7" i="482"/>
  <c r="P7" i="482" s="1"/>
  <c r="M7" i="482"/>
  <c r="AB7" i="482" s="1"/>
  <c r="K7" i="482"/>
  <c r="G7" i="482"/>
  <c r="F1" i="482" s="1"/>
  <c r="AB6" i="482"/>
  <c r="AA6" i="482"/>
  <c r="O6" i="482"/>
  <c r="N6" i="482"/>
  <c r="Q6" i="482" s="1"/>
  <c r="M6" i="482"/>
  <c r="K6" i="482"/>
  <c r="G6" i="482"/>
  <c r="O5" i="482"/>
  <c r="M5" i="482"/>
  <c r="AB5" i="482" s="1"/>
  <c r="K5" i="482"/>
  <c r="G5" i="482"/>
  <c r="H2" i="482"/>
  <c r="D1" i="482"/>
  <c r="X34" i="481"/>
  <c r="W34" i="481"/>
  <c r="V34" i="481"/>
  <c r="P34" i="481"/>
  <c r="M8" i="481" s="1"/>
  <c r="O34" i="481"/>
  <c r="N34" i="481"/>
  <c r="M34" i="481"/>
  <c r="H34" i="481"/>
  <c r="G34" i="481"/>
  <c r="K8" i="481" s="1"/>
  <c r="O16" i="481"/>
  <c r="N16" i="481"/>
  <c r="M16" i="481"/>
  <c r="I8" i="481" s="1"/>
  <c r="I16" i="481"/>
  <c r="H16" i="481"/>
  <c r="G16" i="481"/>
  <c r="F16" i="481"/>
  <c r="G8" i="481" s="1"/>
  <c r="E16" i="481"/>
  <c r="F8" i="481"/>
  <c r="M7" i="481"/>
  <c r="K7" i="481"/>
  <c r="I7" i="481"/>
  <c r="G7" i="481"/>
  <c r="F7" i="481"/>
  <c r="E7" i="481"/>
  <c r="R6" i="481"/>
  <c r="P6" i="481"/>
  <c r="O6" i="481"/>
  <c r="M6" i="481"/>
  <c r="K6" i="481"/>
  <c r="I6" i="481"/>
  <c r="G6" i="481"/>
  <c r="F6" i="481"/>
  <c r="E6" i="481"/>
  <c r="F3" i="481"/>
  <c r="AD140" i="480"/>
  <c r="Z140" i="480"/>
  <c r="Y140" i="480"/>
  <c r="M140" i="480"/>
  <c r="AF140" i="480" s="1"/>
  <c r="AG124" i="480" s="1"/>
  <c r="L140" i="480"/>
  <c r="O140" i="480" s="1"/>
  <c r="J140" i="480"/>
  <c r="K140" i="480" s="1"/>
  <c r="I140" i="480"/>
  <c r="O126" i="480"/>
  <c r="M126" i="480"/>
  <c r="AF126" i="480" s="1"/>
  <c r="K126" i="480"/>
  <c r="G126" i="480"/>
  <c r="AE125" i="480"/>
  <c r="O125" i="480"/>
  <c r="N125" i="480"/>
  <c r="Q125" i="480" s="1"/>
  <c r="M125" i="480"/>
  <c r="AF125" i="480" s="1"/>
  <c r="K125" i="480"/>
  <c r="G125" i="480"/>
  <c r="AF124" i="480"/>
  <c r="AE124" i="480"/>
  <c r="O124" i="480"/>
  <c r="M124" i="480"/>
  <c r="N124" i="480" s="1"/>
  <c r="K124" i="480"/>
  <c r="G124" i="480"/>
  <c r="AD123" i="480"/>
  <c r="AD2" i="480" s="1"/>
  <c r="R6" i="478" s="1"/>
  <c r="Z123" i="480"/>
  <c r="Y123" i="480"/>
  <c r="L123" i="480"/>
  <c r="O123" i="480" s="1"/>
  <c r="J123" i="480"/>
  <c r="K123" i="480" s="1"/>
  <c r="I123" i="480"/>
  <c r="AF109" i="480"/>
  <c r="O109" i="480"/>
  <c r="M109" i="480"/>
  <c r="AE109" i="480" s="1"/>
  <c r="K109" i="480"/>
  <c r="G109" i="480"/>
  <c r="AF108" i="480"/>
  <c r="AE108" i="480"/>
  <c r="Q108" i="480"/>
  <c r="P108" i="480"/>
  <c r="O108" i="480"/>
  <c r="N108" i="480"/>
  <c r="M108" i="480"/>
  <c r="K108" i="480"/>
  <c r="G108" i="480"/>
  <c r="AE107" i="480"/>
  <c r="O107" i="480"/>
  <c r="M107" i="480"/>
  <c r="N107" i="480" s="1"/>
  <c r="K107" i="480"/>
  <c r="G107" i="480"/>
  <c r="AD106" i="480"/>
  <c r="Z106" i="480"/>
  <c r="Y106" i="480"/>
  <c r="L106" i="480"/>
  <c r="O106" i="480" s="1"/>
  <c r="J106" i="480"/>
  <c r="K106" i="480" s="1"/>
  <c r="I106" i="480"/>
  <c r="AF90" i="480"/>
  <c r="AE90" i="480"/>
  <c r="O90" i="480"/>
  <c r="M90" i="480"/>
  <c r="M106" i="480" s="1"/>
  <c r="K90" i="480"/>
  <c r="G90" i="480"/>
  <c r="AD89" i="480"/>
  <c r="Z89" i="480"/>
  <c r="Y89" i="480"/>
  <c r="L89" i="480"/>
  <c r="O89" i="480" s="1"/>
  <c r="J89" i="480"/>
  <c r="K89" i="480" s="1"/>
  <c r="I89" i="480"/>
  <c r="AF75" i="480"/>
  <c r="AE75" i="480"/>
  <c r="O75" i="480"/>
  <c r="M75" i="480"/>
  <c r="N75" i="480" s="1"/>
  <c r="K75" i="480"/>
  <c r="G75" i="480"/>
  <c r="AF74" i="480"/>
  <c r="AE74" i="480"/>
  <c r="O74" i="480"/>
  <c r="N74" i="480"/>
  <c r="Q74" i="480" s="1"/>
  <c r="M74" i="480"/>
  <c r="K74" i="480"/>
  <c r="G74" i="480"/>
  <c r="O73" i="480"/>
  <c r="N73" i="480"/>
  <c r="Q73" i="480" s="1"/>
  <c r="M73" i="480"/>
  <c r="M89" i="480" s="1"/>
  <c r="K73" i="480"/>
  <c r="G73" i="480"/>
  <c r="AD72" i="480"/>
  <c r="Z72" i="480"/>
  <c r="Y72" i="480"/>
  <c r="O72" i="480"/>
  <c r="L72" i="480"/>
  <c r="J72" i="480"/>
  <c r="K72" i="480" s="1"/>
  <c r="I72" i="480"/>
  <c r="O61" i="480"/>
  <c r="N61" i="480"/>
  <c r="Q61" i="480" s="1"/>
  <c r="M61" i="480"/>
  <c r="AF61" i="480" s="1"/>
  <c r="K61" i="480"/>
  <c r="G61" i="480"/>
  <c r="O60" i="480"/>
  <c r="N60" i="480"/>
  <c r="Q60" i="480" s="1"/>
  <c r="M60" i="480"/>
  <c r="AF60" i="480" s="1"/>
  <c r="K60" i="480"/>
  <c r="G60" i="480"/>
  <c r="AF59" i="480"/>
  <c r="O59" i="480"/>
  <c r="M59" i="480"/>
  <c r="AE59" i="480" s="1"/>
  <c r="K59" i="480"/>
  <c r="G59" i="480"/>
  <c r="AF58" i="480"/>
  <c r="AE58" i="480"/>
  <c r="Q58" i="480"/>
  <c r="P58" i="480"/>
  <c r="O58" i="480"/>
  <c r="N58" i="480"/>
  <c r="M58" i="480"/>
  <c r="K58" i="480"/>
  <c r="G58" i="480"/>
  <c r="O57" i="480"/>
  <c r="N57" i="480"/>
  <c r="Q57" i="480" s="1"/>
  <c r="M57" i="480"/>
  <c r="AF57" i="480" s="1"/>
  <c r="K57" i="480"/>
  <c r="G57" i="480"/>
  <c r="O56" i="480"/>
  <c r="M56" i="480"/>
  <c r="M72" i="480" s="1"/>
  <c r="K56" i="480"/>
  <c r="G56" i="480"/>
  <c r="AD55" i="480"/>
  <c r="Z55" i="480"/>
  <c r="Y55" i="480"/>
  <c r="O55" i="480"/>
  <c r="L55" i="480"/>
  <c r="J55" i="480"/>
  <c r="K55" i="480" s="1"/>
  <c r="I55" i="480"/>
  <c r="O42" i="480"/>
  <c r="M42" i="480"/>
  <c r="AF42" i="480" s="1"/>
  <c r="K42" i="480"/>
  <c r="G42" i="480"/>
  <c r="O41" i="480"/>
  <c r="M41" i="480"/>
  <c r="AF41" i="480" s="1"/>
  <c r="K41" i="480"/>
  <c r="G41" i="480"/>
  <c r="AF40" i="480"/>
  <c r="AE40" i="480"/>
  <c r="O40" i="480"/>
  <c r="M40" i="480"/>
  <c r="N40" i="480" s="1"/>
  <c r="K40" i="480"/>
  <c r="G40" i="480"/>
  <c r="AF39" i="480"/>
  <c r="AE39" i="480"/>
  <c r="O39" i="480"/>
  <c r="M39" i="480"/>
  <c r="N39" i="480" s="1"/>
  <c r="K39" i="480"/>
  <c r="G39" i="480"/>
  <c r="AD38" i="480"/>
  <c r="Q6" i="478"/>
  <c r="Z38" i="480"/>
  <c r="Z2" i="480" s="1"/>
  <c r="P6" i="478" s="1"/>
  <c r="Y38" i="480"/>
  <c r="L38" i="480"/>
  <c r="O38" i="480" s="1"/>
  <c r="J38" i="480"/>
  <c r="K38" i="480" s="1"/>
  <c r="I38" i="480"/>
  <c r="AF25" i="480"/>
  <c r="AE25" i="480"/>
  <c r="O25" i="480"/>
  <c r="M25" i="480"/>
  <c r="N25" i="480" s="1"/>
  <c r="K25" i="480"/>
  <c r="G25" i="480"/>
  <c r="AE24" i="480"/>
  <c r="O24" i="480"/>
  <c r="N24" i="480"/>
  <c r="Q24" i="480" s="1"/>
  <c r="M24" i="480"/>
  <c r="AF24" i="480" s="1"/>
  <c r="K24" i="480"/>
  <c r="G24" i="480"/>
  <c r="O23" i="480"/>
  <c r="M23" i="480"/>
  <c r="AF23" i="480" s="1"/>
  <c r="K23" i="480"/>
  <c r="G23" i="480"/>
  <c r="O22" i="480"/>
  <c r="N22" i="480"/>
  <c r="Q22" i="480" s="1"/>
  <c r="M22" i="480"/>
  <c r="AF22" i="480" s="1"/>
  <c r="K22" i="480"/>
  <c r="G22" i="480"/>
  <c r="AD21" i="480"/>
  <c r="Z21" i="480"/>
  <c r="Y21" i="480"/>
  <c r="M21" i="480"/>
  <c r="AE21" i="480" s="1"/>
  <c r="L21" i="480"/>
  <c r="H1" i="480" s="1"/>
  <c r="K21" i="480"/>
  <c r="J21" i="480"/>
  <c r="I21" i="480"/>
  <c r="O7" i="480"/>
  <c r="N7" i="480"/>
  <c r="Q7" i="480" s="1"/>
  <c r="M7" i="480"/>
  <c r="AF7" i="480" s="1"/>
  <c r="K7" i="480"/>
  <c r="G7" i="480"/>
  <c r="AF6" i="480"/>
  <c r="O6" i="480"/>
  <c r="M6" i="480"/>
  <c r="AE6" i="480" s="1"/>
  <c r="K6" i="480"/>
  <c r="G6" i="480"/>
  <c r="F1" i="480" s="1"/>
  <c r="F2" i="480" s="1"/>
  <c r="AF5" i="480"/>
  <c r="AE5" i="480"/>
  <c r="O5" i="480"/>
  <c r="M5" i="480"/>
  <c r="N5" i="480" s="1"/>
  <c r="K5" i="480"/>
  <c r="G5" i="480"/>
  <c r="Y2" i="480"/>
  <c r="H2" i="480"/>
  <c r="D1" i="480"/>
  <c r="O157" i="479"/>
  <c r="L157" i="479"/>
  <c r="K157" i="479"/>
  <c r="J157" i="479"/>
  <c r="I157" i="479"/>
  <c r="O152" i="479"/>
  <c r="M152" i="479"/>
  <c r="AB152" i="479" s="1"/>
  <c r="K152" i="479"/>
  <c r="G152" i="479"/>
  <c r="O151" i="479"/>
  <c r="M151" i="479"/>
  <c r="AB151" i="479" s="1"/>
  <c r="K151" i="479"/>
  <c r="G151" i="479"/>
  <c r="AB150" i="479"/>
  <c r="AA150" i="479"/>
  <c r="P150" i="479"/>
  <c r="O150" i="479"/>
  <c r="N150" i="479"/>
  <c r="Q150" i="479" s="1"/>
  <c r="M150" i="479"/>
  <c r="K150" i="479"/>
  <c r="G150" i="479"/>
  <c r="AB149" i="479"/>
  <c r="O149" i="479"/>
  <c r="M149" i="479"/>
  <c r="N149" i="479" s="1"/>
  <c r="K149" i="479"/>
  <c r="G149" i="479"/>
  <c r="O148" i="479"/>
  <c r="M148" i="479"/>
  <c r="AB148" i="479" s="1"/>
  <c r="K148" i="479"/>
  <c r="G148" i="479"/>
  <c r="O147" i="479"/>
  <c r="M147" i="479"/>
  <c r="AB147" i="479" s="1"/>
  <c r="K147" i="479"/>
  <c r="G147" i="479"/>
  <c r="AB146" i="479"/>
  <c r="AA146" i="479"/>
  <c r="P146" i="479"/>
  <c r="O146" i="479"/>
  <c r="N146" i="479"/>
  <c r="Q146" i="479" s="1"/>
  <c r="M146" i="479"/>
  <c r="K146" i="479"/>
  <c r="G146" i="479"/>
  <c r="AB145" i="479"/>
  <c r="O145" i="479"/>
  <c r="M145" i="479"/>
  <c r="N145" i="479" s="1"/>
  <c r="K145" i="479"/>
  <c r="G145" i="479"/>
  <c r="O144" i="479"/>
  <c r="M144" i="479"/>
  <c r="AB144" i="479" s="1"/>
  <c r="K144" i="479"/>
  <c r="G144" i="479"/>
  <c r="O143" i="479"/>
  <c r="M143" i="479"/>
  <c r="AB143" i="479" s="1"/>
  <c r="K143" i="479"/>
  <c r="G143" i="479"/>
  <c r="AB142" i="479"/>
  <c r="AA142" i="479"/>
  <c r="P142" i="479"/>
  <c r="O142" i="479"/>
  <c r="N142" i="479"/>
  <c r="Q142" i="479" s="1"/>
  <c r="M142" i="479"/>
  <c r="K142" i="479"/>
  <c r="G142" i="479"/>
  <c r="AA141" i="479"/>
  <c r="O141" i="479"/>
  <c r="M141" i="479"/>
  <c r="N141" i="479" s="1"/>
  <c r="K141" i="479"/>
  <c r="G141" i="479"/>
  <c r="O140" i="479"/>
  <c r="L140" i="479"/>
  <c r="J140" i="479"/>
  <c r="K140" i="479" s="1"/>
  <c r="I140" i="479"/>
  <c r="O135" i="479"/>
  <c r="N135" i="479"/>
  <c r="Q135" i="479" s="1"/>
  <c r="M135" i="479"/>
  <c r="AB135" i="479" s="1"/>
  <c r="K135" i="479"/>
  <c r="G135" i="479"/>
  <c r="AA134" i="479"/>
  <c r="O134" i="479"/>
  <c r="N134" i="479"/>
  <c r="Q134" i="479" s="1"/>
  <c r="M134" i="479"/>
  <c r="AB134" i="479" s="1"/>
  <c r="K134" i="479"/>
  <c r="G134" i="479"/>
  <c r="AB133" i="479"/>
  <c r="AA133" i="479"/>
  <c r="Q133" i="479"/>
  <c r="O133" i="479"/>
  <c r="N133" i="479"/>
  <c r="P133" i="479" s="1"/>
  <c r="M133" i="479"/>
  <c r="K133" i="479"/>
  <c r="G133" i="479"/>
  <c r="AB132" i="479"/>
  <c r="AA132" i="479"/>
  <c r="Q132" i="479"/>
  <c r="P132" i="479"/>
  <c r="O132" i="479"/>
  <c r="N132" i="479"/>
  <c r="M132" i="479"/>
  <c r="K132" i="479"/>
  <c r="G132" i="479"/>
  <c r="O131" i="479"/>
  <c r="N131" i="479"/>
  <c r="Q131" i="479" s="1"/>
  <c r="M131" i="479"/>
  <c r="AB131" i="479" s="1"/>
  <c r="K131" i="479"/>
  <c r="G131" i="479"/>
  <c r="AA130" i="479"/>
  <c r="O130" i="479"/>
  <c r="N130" i="479"/>
  <c r="Q130" i="479" s="1"/>
  <c r="M130" i="479"/>
  <c r="AB130" i="479" s="1"/>
  <c r="K130" i="479"/>
  <c r="G130" i="479"/>
  <c r="AB129" i="479"/>
  <c r="AA129" i="479"/>
  <c r="Q129" i="479"/>
  <c r="O129" i="479"/>
  <c r="N129" i="479"/>
  <c r="P129" i="479" s="1"/>
  <c r="M129" i="479"/>
  <c r="K129" i="479"/>
  <c r="G129" i="479"/>
  <c r="AA128" i="479"/>
  <c r="Q128" i="479"/>
  <c r="P128" i="479"/>
  <c r="O128" i="479"/>
  <c r="N128" i="479"/>
  <c r="M128" i="479"/>
  <c r="AB128" i="479" s="1"/>
  <c r="K128" i="479"/>
  <c r="G128" i="479"/>
  <c r="O127" i="479"/>
  <c r="N127" i="479"/>
  <c r="Q127" i="479" s="1"/>
  <c r="M127" i="479"/>
  <c r="AB127" i="479" s="1"/>
  <c r="K127" i="479"/>
  <c r="G127" i="479"/>
  <c r="AA126" i="479"/>
  <c r="O126" i="479"/>
  <c r="N126" i="479"/>
  <c r="Q126" i="479" s="1"/>
  <c r="M126" i="479"/>
  <c r="AB126" i="479" s="1"/>
  <c r="K126" i="479"/>
  <c r="G126" i="479"/>
  <c r="AB125" i="479"/>
  <c r="AA125" i="479"/>
  <c r="Q125" i="479"/>
  <c r="O125" i="479"/>
  <c r="N125" i="479"/>
  <c r="P125" i="479" s="1"/>
  <c r="M125" i="479"/>
  <c r="K125" i="479"/>
  <c r="G125" i="479"/>
  <c r="AB124" i="479"/>
  <c r="AA124" i="479"/>
  <c r="O124" i="479"/>
  <c r="M124" i="479"/>
  <c r="M140" i="479" s="1"/>
  <c r="K124" i="479"/>
  <c r="G124" i="479"/>
  <c r="O123" i="479"/>
  <c r="L123" i="479"/>
  <c r="J123" i="479"/>
  <c r="K123" i="479" s="1"/>
  <c r="I123" i="479"/>
  <c r="AA109" i="479"/>
  <c r="O109" i="479"/>
  <c r="N109" i="479"/>
  <c r="Q109" i="479" s="1"/>
  <c r="M109" i="479"/>
  <c r="AB109" i="479" s="1"/>
  <c r="K109" i="479"/>
  <c r="G109" i="479"/>
  <c r="O108" i="479"/>
  <c r="M108" i="479"/>
  <c r="M123" i="479" s="1"/>
  <c r="K108" i="479"/>
  <c r="G108" i="479"/>
  <c r="AB107" i="479"/>
  <c r="AA107" i="479"/>
  <c r="O107" i="479"/>
  <c r="N107" i="479"/>
  <c r="Q107" i="479" s="1"/>
  <c r="M107" i="479"/>
  <c r="K107" i="479"/>
  <c r="G107" i="479"/>
  <c r="L106" i="479"/>
  <c r="J106" i="479"/>
  <c r="I106" i="479"/>
  <c r="O106" i="479" s="1"/>
  <c r="AB92" i="479"/>
  <c r="AA92" i="479"/>
  <c r="O92" i="479"/>
  <c r="M92" i="479"/>
  <c r="N92" i="479" s="1"/>
  <c r="K92" i="479"/>
  <c r="G92" i="479"/>
  <c r="AB91" i="479"/>
  <c r="O91" i="479"/>
  <c r="M91" i="479"/>
  <c r="N91" i="479" s="1"/>
  <c r="K91" i="479"/>
  <c r="G91" i="479"/>
  <c r="O90" i="479"/>
  <c r="N90" i="479"/>
  <c r="Q90" i="479" s="1"/>
  <c r="M90" i="479"/>
  <c r="M106" i="479" s="1"/>
  <c r="K90" i="479"/>
  <c r="G90" i="479"/>
  <c r="L89" i="479"/>
  <c r="O89" i="479" s="1"/>
  <c r="K89" i="479"/>
  <c r="J89" i="479"/>
  <c r="I89" i="479"/>
  <c r="O81" i="479"/>
  <c r="N81" i="479"/>
  <c r="Q81" i="479" s="1"/>
  <c r="M81" i="479"/>
  <c r="AB81" i="479" s="1"/>
  <c r="K81" i="479"/>
  <c r="G81" i="479"/>
  <c r="AB80" i="479"/>
  <c r="AA80" i="479"/>
  <c r="O80" i="479"/>
  <c r="M80" i="479"/>
  <c r="N80" i="479" s="1"/>
  <c r="K80" i="479"/>
  <c r="G80" i="479"/>
  <c r="AA79" i="479"/>
  <c r="Q79" i="479"/>
  <c r="P79" i="479"/>
  <c r="O79" i="479"/>
  <c r="N79" i="479"/>
  <c r="M79" i="479"/>
  <c r="AB79" i="479" s="1"/>
  <c r="K79" i="479"/>
  <c r="G79" i="479"/>
  <c r="O78" i="479"/>
  <c r="N78" i="479"/>
  <c r="Q78" i="479" s="1"/>
  <c r="M78" i="479"/>
  <c r="AB78" i="479" s="1"/>
  <c r="K78" i="479"/>
  <c r="G78" i="479"/>
  <c r="O77" i="479"/>
  <c r="N77" i="479"/>
  <c r="Q77" i="479" s="1"/>
  <c r="M77" i="479"/>
  <c r="AB77" i="479" s="1"/>
  <c r="K77" i="479"/>
  <c r="G77" i="479"/>
  <c r="AB76" i="479"/>
  <c r="O76" i="479"/>
  <c r="N76" i="479"/>
  <c r="Q76" i="479" s="1"/>
  <c r="M76" i="479"/>
  <c r="AA76" i="479" s="1"/>
  <c r="K76" i="479"/>
  <c r="G76" i="479"/>
  <c r="AA75" i="479"/>
  <c r="Q75" i="479"/>
  <c r="P75" i="479"/>
  <c r="O75" i="479"/>
  <c r="N75" i="479"/>
  <c r="M75" i="479"/>
  <c r="AB75" i="479" s="1"/>
  <c r="K75" i="479"/>
  <c r="G75" i="479"/>
  <c r="O74" i="479"/>
  <c r="N74" i="479"/>
  <c r="Q74" i="479" s="1"/>
  <c r="M74" i="479"/>
  <c r="AB74" i="479" s="1"/>
  <c r="K74" i="479"/>
  <c r="G74" i="479"/>
  <c r="O73" i="479"/>
  <c r="M73" i="479"/>
  <c r="AB73" i="479" s="1"/>
  <c r="K73" i="479"/>
  <c r="G73" i="479"/>
  <c r="L72" i="479"/>
  <c r="O72" i="479" s="1"/>
  <c r="J72" i="479"/>
  <c r="K72" i="479" s="1"/>
  <c r="I72" i="479"/>
  <c r="O63" i="479"/>
  <c r="M63" i="479"/>
  <c r="AB63" i="479" s="1"/>
  <c r="K63" i="479"/>
  <c r="G63" i="479"/>
  <c r="AB62" i="479"/>
  <c r="AA62" i="479"/>
  <c r="O62" i="479"/>
  <c r="M62" i="479"/>
  <c r="N62" i="479" s="1"/>
  <c r="K62" i="479"/>
  <c r="G62" i="479"/>
  <c r="AA61" i="479"/>
  <c r="O61" i="479"/>
  <c r="N61" i="479"/>
  <c r="Q61" i="479" s="1"/>
  <c r="M61" i="479"/>
  <c r="AB61" i="479" s="1"/>
  <c r="K61" i="479"/>
  <c r="G61" i="479"/>
  <c r="O60" i="479"/>
  <c r="M60" i="479"/>
  <c r="AB60" i="479" s="1"/>
  <c r="K60" i="479"/>
  <c r="G60" i="479"/>
  <c r="O59" i="479"/>
  <c r="M59" i="479"/>
  <c r="AB59" i="479" s="1"/>
  <c r="K59" i="479"/>
  <c r="G59" i="479"/>
  <c r="AB58" i="479"/>
  <c r="AA58" i="479"/>
  <c r="O58" i="479"/>
  <c r="M58" i="479"/>
  <c r="N58" i="479" s="1"/>
  <c r="K58" i="479"/>
  <c r="G58" i="479"/>
  <c r="AA57" i="479"/>
  <c r="O57" i="479"/>
  <c r="N57" i="479"/>
  <c r="Q57" i="479" s="1"/>
  <c r="M57" i="479"/>
  <c r="AB57" i="479" s="1"/>
  <c r="K57" i="479"/>
  <c r="G57" i="479"/>
  <c r="O56" i="479"/>
  <c r="N56" i="479"/>
  <c r="Q56" i="479" s="1"/>
  <c r="M56" i="479"/>
  <c r="AB56" i="479" s="1"/>
  <c r="K56" i="479"/>
  <c r="G56" i="479"/>
  <c r="L55" i="479"/>
  <c r="O55" i="479" s="1"/>
  <c r="K55" i="479"/>
  <c r="J55" i="479"/>
  <c r="I55" i="479"/>
  <c r="O39" i="479"/>
  <c r="M39" i="479"/>
  <c r="AB39" i="479" s="1"/>
  <c r="K39" i="479"/>
  <c r="G39" i="479"/>
  <c r="L38" i="479"/>
  <c r="O38" i="479" s="1"/>
  <c r="J38" i="479"/>
  <c r="K38" i="479" s="1"/>
  <c r="I38" i="479"/>
  <c r="AB23" i="479"/>
  <c r="O23" i="479"/>
  <c r="M23" i="479"/>
  <c r="AA23" i="479" s="1"/>
  <c r="K23" i="479"/>
  <c r="G23" i="479"/>
  <c r="AB22" i="479"/>
  <c r="AA22" i="479"/>
  <c r="O22" i="479"/>
  <c r="M22" i="479"/>
  <c r="N22" i="479" s="1"/>
  <c r="K22" i="479"/>
  <c r="G22" i="479"/>
  <c r="O21" i="479"/>
  <c r="L21" i="479"/>
  <c r="J21" i="479"/>
  <c r="K21" i="479" s="1"/>
  <c r="I21" i="479"/>
  <c r="AA8" i="479"/>
  <c r="O8" i="479"/>
  <c r="N8" i="479"/>
  <c r="Q8" i="479" s="1"/>
  <c r="M8" i="479"/>
  <c r="AB8" i="479" s="1"/>
  <c r="K8" i="479"/>
  <c r="G8" i="479"/>
  <c r="O7" i="479"/>
  <c r="M7" i="479"/>
  <c r="AB7" i="479" s="1"/>
  <c r="K7" i="479"/>
  <c r="G7" i="479"/>
  <c r="O6" i="479"/>
  <c r="N6" i="479"/>
  <c r="Q6" i="479" s="1"/>
  <c r="M6" i="479"/>
  <c r="AB6" i="479" s="1"/>
  <c r="K6" i="479"/>
  <c r="G6" i="479"/>
  <c r="AB5" i="479"/>
  <c r="AA5" i="479"/>
  <c r="O5" i="479"/>
  <c r="M5" i="479"/>
  <c r="M21" i="479" s="1"/>
  <c r="K5" i="479"/>
  <c r="G5" i="479"/>
  <c r="F1" i="479" s="1"/>
  <c r="H2" i="479"/>
  <c r="D1" i="479"/>
  <c r="X34" i="478"/>
  <c r="W34" i="478"/>
  <c r="V34" i="478"/>
  <c r="P34" i="478"/>
  <c r="O34" i="478"/>
  <c r="N34" i="478"/>
  <c r="M34" i="478"/>
  <c r="H34" i="478"/>
  <c r="G34" i="478"/>
  <c r="E8" i="478" s="1"/>
  <c r="O16" i="478"/>
  <c r="N16" i="478"/>
  <c r="M16" i="478"/>
  <c r="I8" i="478" s="1"/>
  <c r="I16" i="478"/>
  <c r="H16" i="478"/>
  <c r="G16" i="478"/>
  <c r="F16" i="478"/>
  <c r="E16" i="478"/>
  <c r="M8" i="478"/>
  <c r="G8" i="478"/>
  <c r="F8" i="478"/>
  <c r="M7" i="478"/>
  <c r="K7" i="478"/>
  <c r="I7" i="478"/>
  <c r="G7" i="478"/>
  <c r="F7" i="478"/>
  <c r="E7" i="478"/>
  <c r="O6" i="478"/>
  <c r="M6" i="478"/>
  <c r="K6" i="478"/>
  <c r="I6" i="478"/>
  <c r="G6" i="478"/>
  <c r="F6" i="478"/>
  <c r="E6" i="478"/>
  <c r="F3" i="478"/>
  <c r="AD123" i="477"/>
  <c r="Z123" i="477"/>
  <c r="Y123" i="477"/>
  <c r="O123" i="477"/>
  <c r="L123" i="477"/>
  <c r="J123" i="477"/>
  <c r="K123" i="477" s="1"/>
  <c r="I123" i="477"/>
  <c r="AF109" i="477"/>
  <c r="AE109" i="477"/>
  <c r="Q109" i="477"/>
  <c r="O109" i="477"/>
  <c r="N109" i="477"/>
  <c r="P109" i="477" s="1"/>
  <c r="M109" i="477"/>
  <c r="K109" i="477"/>
  <c r="G109" i="477"/>
  <c r="O108" i="477"/>
  <c r="N108" i="477"/>
  <c r="Q108" i="477" s="1"/>
  <c r="M108" i="477"/>
  <c r="AF108" i="477" s="1"/>
  <c r="K108" i="477"/>
  <c r="G108" i="477"/>
  <c r="O107" i="477"/>
  <c r="M107" i="477"/>
  <c r="N107" i="477" s="1"/>
  <c r="K107" i="477"/>
  <c r="G107" i="477"/>
  <c r="AF106" i="477"/>
  <c r="AD106" i="477"/>
  <c r="Z106" i="477"/>
  <c r="Y106" i="477"/>
  <c r="O106" i="477"/>
  <c r="N106" i="477"/>
  <c r="Q106" i="477" s="1"/>
  <c r="R90" i="477" s="1"/>
  <c r="M106" i="477"/>
  <c r="AE106" i="477" s="1"/>
  <c r="L106" i="477"/>
  <c r="K106" i="477"/>
  <c r="J106" i="477"/>
  <c r="I106" i="477"/>
  <c r="AF93" i="477"/>
  <c r="AE93" i="477"/>
  <c r="Q93" i="477"/>
  <c r="P93" i="477"/>
  <c r="O93" i="477"/>
  <c r="G93" i="477"/>
  <c r="AF92" i="477"/>
  <c r="AE92" i="477"/>
  <c r="Q92" i="477"/>
  <c r="P92" i="477"/>
  <c r="O92" i="477"/>
  <c r="G92" i="477"/>
  <c r="AF91" i="477"/>
  <c r="AE91" i="477"/>
  <c r="Q91" i="477"/>
  <c r="P91" i="477"/>
  <c r="O91" i="477"/>
  <c r="G91" i="477"/>
  <c r="AG90" i="477"/>
  <c r="AF90" i="477"/>
  <c r="AE90" i="477"/>
  <c r="Q90" i="477"/>
  <c r="P90" i="477"/>
  <c r="O90" i="477"/>
  <c r="G90" i="477"/>
  <c r="AD89" i="477"/>
  <c r="Z89" i="477"/>
  <c r="Y89" i="477"/>
  <c r="M89" i="477"/>
  <c r="AF89" i="477" s="1"/>
  <c r="AG73" i="477" s="1"/>
  <c r="L89" i="477"/>
  <c r="J89" i="477"/>
  <c r="K89" i="477" s="1"/>
  <c r="I89" i="477"/>
  <c r="O89" i="477" s="1"/>
  <c r="AF75" i="477"/>
  <c r="AE75" i="477"/>
  <c r="O75" i="477"/>
  <c r="M75" i="477"/>
  <c r="N75" i="477" s="1"/>
  <c r="K75" i="477"/>
  <c r="G75" i="477"/>
  <c r="Q74" i="477"/>
  <c r="P74" i="477"/>
  <c r="O74" i="477"/>
  <c r="N74" i="477"/>
  <c r="M74" i="477"/>
  <c r="AF74" i="477" s="1"/>
  <c r="K74" i="477"/>
  <c r="G74" i="477"/>
  <c r="AF73" i="477"/>
  <c r="P73" i="477"/>
  <c r="O73" i="477"/>
  <c r="N73" i="477"/>
  <c r="Q73" i="477" s="1"/>
  <c r="M73" i="477"/>
  <c r="AE73" i="477" s="1"/>
  <c r="K73" i="477"/>
  <c r="G73" i="477"/>
  <c r="AD72" i="477"/>
  <c r="Z72" i="477"/>
  <c r="Y72" i="477"/>
  <c r="L72" i="477"/>
  <c r="O72" i="477" s="1"/>
  <c r="J72" i="477"/>
  <c r="K72" i="477" s="1"/>
  <c r="I72" i="477"/>
  <c r="P60" i="477"/>
  <c r="O60" i="477"/>
  <c r="N60" i="477"/>
  <c r="Q60" i="477" s="1"/>
  <c r="M60" i="477"/>
  <c r="AF60" i="477" s="1"/>
  <c r="K60" i="477"/>
  <c r="G60" i="477"/>
  <c r="O59" i="477"/>
  <c r="M59" i="477"/>
  <c r="N59" i="477" s="1"/>
  <c r="K59" i="477"/>
  <c r="G59" i="477"/>
  <c r="AF58" i="477"/>
  <c r="AE58" i="477"/>
  <c r="Q58" i="477"/>
  <c r="O58" i="477"/>
  <c r="N58" i="477"/>
  <c r="P58" i="477" s="1"/>
  <c r="M58" i="477"/>
  <c r="K58" i="477"/>
  <c r="G58" i="477"/>
  <c r="AF57" i="477"/>
  <c r="AE57" i="477"/>
  <c r="O57" i="477"/>
  <c r="N57" i="477"/>
  <c r="Q57" i="477" s="1"/>
  <c r="M57" i="477"/>
  <c r="K57" i="477"/>
  <c r="G57" i="477"/>
  <c r="O56" i="477"/>
  <c r="M56" i="477"/>
  <c r="AF56" i="477" s="1"/>
  <c r="K56" i="477"/>
  <c r="G56" i="477"/>
  <c r="AD55" i="477"/>
  <c r="Z55" i="477"/>
  <c r="Y55" i="477"/>
  <c r="L55" i="477"/>
  <c r="O55" i="477" s="1"/>
  <c r="K55" i="477"/>
  <c r="J55" i="477"/>
  <c r="I55" i="477"/>
  <c r="O42" i="477"/>
  <c r="M42" i="477"/>
  <c r="AF42" i="477" s="1"/>
  <c r="K42" i="477"/>
  <c r="G42" i="477"/>
  <c r="O41" i="477"/>
  <c r="N41" i="477"/>
  <c r="Q41" i="477" s="1"/>
  <c r="M41" i="477"/>
  <c r="AE41" i="477" s="1"/>
  <c r="K41" i="477"/>
  <c r="G41" i="477"/>
  <c r="AF40" i="477"/>
  <c r="AE40" i="477"/>
  <c r="O40" i="477"/>
  <c r="M40" i="477"/>
  <c r="N40" i="477" s="1"/>
  <c r="K40" i="477"/>
  <c r="G40" i="477"/>
  <c r="AF39" i="477"/>
  <c r="Q39" i="477"/>
  <c r="P39" i="477"/>
  <c r="O39" i="477"/>
  <c r="N39" i="477"/>
  <c r="M39" i="477"/>
  <c r="AE39" i="477" s="1"/>
  <c r="K39" i="477"/>
  <c r="G39" i="477"/>
  <c r="AD38" i="477"/>
  <c r="Z38" i="477"/>
  <c r="Y38" i="477"/>
  <c r="L38" i="477"/>
  <c r="O38" i="477" s="1"/>
  <c r="J38" i="477"/>
  <c r="K38" i="477" s="1"/>
  <c r="I38" i="477"/>
  <c r="AF26" i="477"/>
  <c r="AE26" i="477"/>
  <c r="Q26" i="477"/>
  <c r="P26" i="477"/>
  <c r="O26" i="477"/>
  <c r="N26" i="477"/>
  <c r="M26" i="477"/>
  <c r="K26" i="477"/>
  <c r="G26" i="477"/>
  <c r="AF25" i="477"/>
  <c r="AE25" i="477"/>
  <c r="O25" i="477"/>
  <c r="N25" i="477"/>
  <c r="Q25" i="477" s="1"/>
  <c r="M25" i="477"/>
  <c r="K25" i="477"/>
  <c r="G25" i="477"/>
  <c r="P24" i="477"/>
  <c r="O24" i="477"/>
  <c r="N24" i="477"/>
  <c r="M24" i="477"/>
  <c r="AF24" i="477" s="1"/>
  <c r="K24" i="477"/>
  <c r="Q24" i="477" s="1"/>
  <c r="G24" i="477"/>
  <c r="O23" i="477"/>
  <c r="M23" i="477"/>
  <c r="N23" i="477" s="1"/>
  <c r="K23" i="477"/>
  <c r="G23" i="477"/>
  <c r="O22" i="477"/>
  <c r="M22" i="477"/>
  <c r="M38" i="477" s="1"/>
  <c r="K22" i="477"/>
  <c r="G22" i="477"/>
  <c r="AD21" i="477"/>
  <c r="AD2" i="477" s="1"/>
  <c r="R6" i="475" s="1"/>
  <c r="Z21" i="477"/>
  <c r="Y21" i="477"/>
  <c r="M21" i="477"/>
  <c r="AF21" i="477" s="1"/>
  <c r="AG5" i="477" s="1"/>
  <c r="L21" i="477"/>
  <c r="O21" i="477" s="1"/>
  <c r="J21" i="477"/>
  <c r="K21" i="477" s="1"/>
  <c r="I21" i="477"/>
  <c r="O7" i="477"/>
  <c r="M7" i="477"/>
  <c r="N7" i="477" s="1"/>
  <c r="K7" i="477"/>
  <c r="G7" i="477"/>
  <c r="F1" i="477" s="1"/>
  <c r="F2" i="477" s="1"/>
  <c r="AF6" i="477"/>
  <c r="AE6" i="477"/>
  <c r="Q6" i="477"/>
  <c r="O6" i="477"/>
  <c r="N6" i="477"/>
  <c r="P6" i="477" s="1"/>
  <c r="M6" i="477"/>
  <c r="K6" i="477"/>
  <c r="G6" i="477"/>
  <c r="AF5" i="477"/>
  <c r="AE5" i="477"/>
  <c r="O5" i="477"/>
  <c r="M5" i="477"/>
  <c r="N5" i="477" s="1"/>
  <c r="K5" i="477"/>
  <c r="G5" i="477"/>
  <c r="Z2" i="477"/>
  <c r="P6" i="475" s="1"/>
  <c r="Y2" i="477"/>
  <c r="O6" i="475" s="1"/>
  <c r="H2" i="477"/>
  <c r="D1" i="477"/>
  <c r="O157" i="476"/>
  <c r="L157" i="476"/>
  <c r="K157" i="476"/>
  <c r="J157" i="476"/>
  <c r="I157" i="476"/>
  <c r="O152" i="476"/>
  <c r="M152" i="476"/>
  <c r="AA152" i="476" s="1"/>
  <c r="K152" i="476"/>
  <c r="G152" i="476"/>
  <c r="AB151" i="476"/>
  <c r="O151" i="476"/>
  <c r="M151" i="476"/>
  <c r="N151" i="476" s="1"/>
  <c r="K151" i="476"/>
  <c r="G151" i="476"/>
  <c r="AB150" i="476"/>
  <c r="AA150" i="476"/>
  <c r="P150" i="476"/>
  <c r="O150" i="476"/>
  <c r="N150" i="476"/>
  <c r="Q150" i="476" s="1"/>
  <c r="M150" i="476"/>
  <c r="K150" i="476"/>
  <c r="G150" i="476"/>
  <c r="O149" i="476"/>
  <c r="M149" i="476"/>
  <c r="AB149" i="476" s="1"/>
  <c r="K149" i="476"/>
  <c r="G149" i="476"/>
  <c r="O148" i="476"/>
  <c r="M148" i="476"/>
  <c r="AA148" i="476" s="1"/>
  <c r="K148" i="476"/>
  <c r="G148" i="476"/>
  <c r="AB147" i="476"/>
  <c r="O147" i="476"/>
  <c r="M147" i="476"/>
  <c r="N147" i="476" s="1"/>
  <c r="K147" i="476"/>
  <c r="G147" i="476"/>
  <c r="AB146" i="476"/>
  <c r="AA146" i="476"/>
  <c r="P146" i="476"/>
  <c r="O146" i="476"/>
  <c r="N146" i="476"/>
  <c r="Q146" i="476" s="1"/>
  <c r="M146" i="476"/>
  <c r="K146" i="476"/>
  <c r="G146" i="476"/>
  <c r="O145" i="476"/>
  <c r="M145" i="476"/>
  <c r="AB145" i="476" s="1"/>
  <c r="K145" i="476"/>
  <c r="G145" i="476"/>
  <c r="O144" i="476"/>
  <c r="M144" i="476"/>
  <c r="AA144" i="476" s="1"/>
  <c r="K144" i="476"/>
  <c r="G144" i="476"/>
  <c r="AB143" i="476"/>
  <c r="O143" i="476"/>
  <c r="M143" i="476"/>
  <c r="N143" i="476" s="1"/>
  <c r="K143" i="476"/>
  <c r="G143" i="476"/>
  <c r="AB142" i="476"/>
  <c r="AA142" i="476"/>
  <c r="P142" i="476"/>
  <c r="O142" i="476"/>
  <c r="N142" i="476"/>
  <c r="Q142" i="476" s="1"/>
  <c r="M142" i="476"/>
  <c r="K142" i="476"/>
  <c r="G142" i="476"/>
  <c r="AB141" i="476"/>
  <c r="AA141" i="476"/>
  <c r="O141" i="476"/>
  <c r="M141" i="476"/>
  <c r="M157" i="476" s="1"/>
  <c r="K141" i="476"/>
  <c r="G141" i="476"/>
  <c r="O140" i="476"/>
  <c r="L140" i="476"/>
  <c r="J140" i="476"/>
  <c r="K140" i="476" s="1"/>
  <c r="I140" i="476"/>
  <c r="O134" i="476"/>
  <c r="N134" i="476"/>
  <c r="Q134" i="476" s="1"/>
  <c r="M134" i="476"/>
  <c r="AB134" i="476" s="1"/>
  <c r="K134" i="476"/>
  <c r="G134" i="476"/>
  <c r="O133" i="476"/>
  <c r="M133" i="476"/>
  <c r="N133" i="476" s="1"/>
  <c r="K133" i="476"/>
  <c r="G133" i="476"/>
  <c r="AB132" i="476"/>
  <c r="AA132" i="476"/>
  <c r="Q132" i="476"/>
  <c r="O132" i="476"/>
  <c r="N132" i="476"/>
  <c r="P132" i="476" s="1"/>
  <c r="M132" i="476"/>
  <c r="K132" i="476"/>
  <c r="G132" i="476"/>
  <c r="AB131" i="476"/>
  <c r="AA131" i="476"/>
  <c r="Q131" i="476"/>
  <c r="O131" i="476"/>
  <c r="N131" i="476"/>
  <c r="P131" i="476" s="1"/>
  <c r="M131" i="476"/>
  <c r="K131" i="476"/>
  <c r="G131" i="476"/>
  <c r="O130" i="476"/>
  <c r="N130" i="476"/>
  <c r="Q130" i="476" s="1"/>
  <c r="M130" i="476"/>
  <c r="AB130" i="476" s="1"/>
  <c r="K130" i="476"/>
  <c r="G130" i="476"/>
  <c r="O129" i="476"/>
  <c r="M129" i="476"/>
  <c r="N129" i="476" s="1"/>
  <c r="K129" i="476"/>
  <c r="G129" i="476"/>
  <c r="AB128" i="476"/>
  <c r="AA128" i="476"/>
  <c r="Q128" i="476"/>
  <c r="O128" i="476"/>
  <c r="N128" i="476"/>
  <c r="P128" i="476" s="1"/>
  <c r="M128" i="476"/>
  <c r="K128" i="476"/>
  <c r="G128" i="476"/>
  <c r="AB127" i="476"/>
  <c r="AA127" i="476"/>
  <c r="Q127" i="476"/>
  <c r="O127" i="476"/>
  <c r="N127" i="476"/>
  <c r="P127" i="476" s="1"/>
  <c r="M127" i="476"/>
  <c r="K127" i="476"/>
  <c r="G127" i="476"/>
  <c r="O126" i="476"/>
  <c r="N126" i="476"/>
  <c r="P126" i="476" s="1"/>
  <c r="M126" i="476"/>
  <c r="AB126" i="476" s="1"/>
  <c r="K126" i="476"/>
  <c r="G126" i="476"/>
  <c r="O125" i="476"/>
  <c r="M125" i="476"/>
  <c r="N125" i="476" s="1"/>
  <c r="K125" i="476"/>
  <c r="G125" i="476"/>
  <c r="AB124" i="476"/>
  <c r="AA124" i="476"/>
  <c r="O124" i="476"/>
  <c r="M124" i="476"/>
  <c r="N124" i="476" s="1"/>
  <c r="K124" i="476"/>
  <c r="G124" i="476"/>
  <c r="L123" i="476"/>
  <c r="O123" i="476" s="1"/>
  <c r="J123" i="476"/>
  <c r="K123" i="476" s="1"/>
  <c r="I123" i="476"/>
  <c r="AB109" i="476"/>
  <c r="AA109" i="476"/>
  <c r="O109" i="476"/>
  <c r="M109" i="476"/>
  <c r="N109" i="476" s="1"/>
  <c r="K109" i="476"/>
  <c r="G109" i="476"/>
  <c r="O108" i="476"/>
  <c r="M108" i="476"/>
  <c r="AB108" i="476" s="1"/>
  <c r="K108" i="476"/>
  <c r="G108" i="476"/>
  <c r="O107" i="476"/>
  <c r="N107" i="476"/>
  <c r="Q107" i="476" s="1"/>
  <c r="M107" i="476"/>
  <c r="AA107" i="476" s="1"/>
  <c r="K107" i="476"/>
  <c r="G107" i="476"/>
  <c r="M106" i="476"/>
  <c r="N106" i="476" s="1"/>
  <c r="L106" i="476"/>
  <c r="O106" i="476" s="1"/>
  <c r="K106" i="476"/>
  <c r="J106" i="476"/>
  <c r="I106" i="476"/>
  <c r="AB92" i="476"/>
  <c r="O92" i="476"/>
  <c r="M92" i="476"/>
  <c r="N92" i="476" s="1"/>
  <c r="K92" i="476"/>
  <c r="G92" i="476"/>
  <c r="AB91" i="476"/>
  <c r="AA91" i="476"/>
  <c r="O91" i="476"/>
  <c r="M91" i="476"/>
  <c r="N91" i="476" s="1"/>
  <c r="K91" i="476"/>
  <c r="G91" i="476"/>
  <c r="AB90" i="476"/>
  <c r="AA90" i="476"/>
  <c r="O90" i="476"/>
  <c r="M90" i="476"/>
  <c r="N90" i="476" s="1"/>
  <c r="K90" i="476"/>
  <c r="G90" i="476"/>
  <c r="O89" i="476"/>
  <c r="L89" i="476"/>
  <c r="J89" i="476"/>
  <c r="K89" i="476" s="1"/>
  <c r="I89" i="476"/>
  <c r="O79" i="476"/>
  <c r="N79" i="476"/>
  <c r="Q79" i="476" s="1"/>
  <c r="M79" i="476"/>
  <c r="AB79" i="476" s="1"/>
  <c r="K79" i="476"/>
  <c r="G79" i="476"/>
  <c r="O78" i="476"/>
  <c r="M78" i="476"/>
  <c r="N78" i="476" s="1"/>
  <c r="K78" i="476"/>
  <c r="G78" i="476"/>
  <c r="AB77" i="476"/>
  <c r="AA77" i="476"/>
  <c r="O77" i="476"/>
  <c r="M77" i="476"/>
  <c r="N77" i="476" s="1"/>
  <c r="K77" i="476"/>
  <c r="G77" i="476"/>
  <c r="AB76" i="476"/>
  <c r="AA76" i="476"/>
  <c r="Q76" i="476"/>
  <c r="O76" i="476"/>
  <c r="N76" i="476"/>
  <c r="P76" i="476" s="1"/>
  <c r="M76" i="476"/>
  <c r="K76" i="476"/>
  <c r="G76" i="476"/>
  <c r="O75" i="476"/>
  <c r="N75" i="476"/>
  <c r="Q75" i="476" s="1"/>
  <c r="M75" i="476"/>
  <c r="AB75" i="476" s="1"/>
  <c r="K75" i="476"/>
  <c r="G75" i="476"/>
  <c r="O74" i="476"/>
  <c r="M74" i="476"/>
  <c r="N74" i="476" s="1"/>
  <c r="K74" i="476"/>
  <c r="G74" i="476"/>
  <c r="AB73" i="476"/>
  <c r="AA73" i="476"/>
  <c r="O73" i="476"/>
  <c r="M73" i="476"/>
  <c r="N73" i="476" s="1"/>
  <c r="K73" i="476"/>
  <c r="G73" i="476"/>
  <c r="L72" i="476"/>
  <c r="O72" i="476" s="1"/>
  <c r="J72" i="476"/>
  <c r="K72" i="476" s="1"/>
  <c r="I72" i="476"/>
  <c r="AB61" i="476"/>
  <c r="AA61" i="476"/>
  <c r="O61" i="476"/>
  <c r="M61" i="476"/>
  <c r="N61" i="476" s="1"/>
  <c r="K61" i="476"/>
  <c r="G61" i="476"/>
  <c r="O60" i="476"/>
  <c r="M60" i="476"/>
  <c r="AB60" i="476" s="1"/>
  <c r="K60" i="476"/>
  <c r="G60" i="476"/>
  <c r="O59" i="476"/>
  <c r="M59" i="476"/>
  <c r="AB59" i="476" s="1"/>
  <c r="K59" i="476"/>
  <c r="G59" i="476"/>
  <c r="AB58" i="476"/>
  <c r="AA58" i="476"/>
  <c r="O58" i="476"/>
  <c r="N58" i="476"/>
  <c r="Q58" i="476" s="1"/>
  <c r="M58" i="476"/>
  <c r="K58" i="476"/>
  <c r="G58" i="476"/>
  <c r="AB57" i="476"/>
  <c r="AA57" i="476"/>
  <c r="O57" i="476"/>
  <c r="N57" i="476"/>
  <c r="Q57" i="476" s="1"/>
  <c r="M57" i="476"/>
  <c r="K57" i="476"/>
  <c r="G57" i="476"/>
  <c r="AA56" i="476"/>
  <c r="Q56" i="476"/>
  <c r="O56" i="476"/>
  <c r="N56" i="476"/>
  <c r="P56" i="476" s="1"/>
  <c r="M56" i="476"/>
  <c r="AB56" i="476" s="1"/>
  <c r="K56" i="476"/>
  <c r="G56" i="476"/>
  <c r="O55" i="476"/>
  <c r="L55" i="476"/>
  <c r="K55" i="476"/>
  <c r="J55" i="476"/>
  <c r="I55" i="476"/>
  <c r="O39" i="476"/>
  <c r="M39" i="476"/>
  <c r="AB39" i="476" s="1"/>
  <c r="K39" i="476"/>
  <c r="G39" i="476"/>
  <c r="M38" i="476"/>
  <c r="AB38" i="476" s="1"/>
  <c r="AC22" i="476" s="1"/>
  <c r="L38" i="476"/>
  <c r="O38" i="476" s="1"/>
  <c r="J38" i="476"/>
  <c r="K38" i="476" s="1"/>
  <c r="I38" i="476"/>
  <c r="O23" i="476"/>
  <c r="M23" i="476"/>
  <c r="N23" i="476" s="1"/>
  <c r="K23" i="476"/>
  <c r="G23" i="476"/>
  <c r="AB22" i="476"/>
  <c r="AA22" i="476"/>
  <c r="O22" i="476"/>
  <c r="M22" i="476"/>
  <c r="N22" i="476" s="1"/>
  <c r="K22" i="476"/>
  <c r="G22" i="476"/>
  <c r="L21" i="476"/>
  <c r="O21" i="476" s="1"/>
  <c r="J21" i="476"/>
  <c r="K21" i="476" s="1"/>
  <c r="I21" i="476"/>
  <c r="AB8" i="476"/>
  <c r="AA8" i="476"/>
  <c r="O8" i="476"/>
  <c r="M8" i="476"/>
  <c r="N8" i="476" s="1"/>
  <c r="K8" i="476"/>
  <c r="G8" i="476"/>
  <c r="O7" i="476"/>
  <c r="M7" i="476"/>
  <c r="AB7" i="476" s="1"/>
  <c r="K7" i="476"/>
  <c r="G7" i="476"/>
  <c r="O6" i="476"/>
  <c r="M6" i="476"/>
  <c r="N6" i="476" s="1"/>
  <c r="K6" i="476"/>
  <c r="G6" i="476"/>
  <c r="AB5" i="476"/>
  <c r="O5" i="476"/>
  <c r="M5" i="476"/>
  <c r="N5" i="476" s="1"/>
  <c r="K5" i="476"/>
  <c r="G5" i="476"/>
  <c r="F1" i="476" s="1"/>
  <c r="H2" i="476"/>
  <c r="D1" i="476"/>
  <c r="X34" i="475"/>
  <c r="W34" i="475"/>
  <c r="V34" i="475"/>
  <c r="P34" i="475"/>
  <c r="O34" i="475"/>
  <c r="N34" i="475"/>
  <c r="M34" i="475"/>
  <c r="H34" i="475"/>
  <c r="G34" i="475"/>
  <c r="N16" i="475"/>
  <c r="M16" i="475"/>
  <c r="I16" i="475"/>
  <c r="H16" i="475"/>
  <c r="G16" i="475"/>
  <c r="F16" i="475"/>
  <c r="E16" i="475"/>
  <c r="G8" i="475" s="1"/>
  <c r="M8" i="475"/>
  <c r="K8" i="475"/>
  <c r="I8" i="475"/>
  <c r="F8" i="475"/>
  <c r="M7" i="475"/>
  <c r="K7" i="475"/>
  <c r="I7" i="475"/>
  <c r="G7" i="475"/>
  <c r="F7" i="475"/>
  <c r="E7" i="475"/>
  <c r="Q6" i="475"/>
  <c r="M6" i="475"/>
  <c r="K6" i="475"/>
  <c r="I6" i="475"/>
  <c r="G6" i="475"/>
  <c r="F6" i="475"/>
  <c r="E6" i="475"/>
  <c r="F3" i="475"/>
  <c r="AD123" i="474"/>
  <c r="Z123" i="474"/>
  <c r="Y123" i="474"/>
  <c r="M123" i="474"/>
  <c r="AF123" i="474" s="1"/>
  <c r="AG107" i="474" s="1"/>
  <c r="L123" i="474"/>
  <c r="O123" i="474" s="1"/>
  <c r="J123" i="474"/>
  <c r="K123" i="474" s="1"/>
  <c r="I123" i="474"/>
  <c r="O109" i="474"/>
  <c r="N109" i="474"/>
  <c r="Q109" i="474" s="1"/>
  <c r="M109" i="474"/>
  <c r="AF109" i="474" s="1"/>
  <c r="K109" i="474"/>
  <c r="G109" i="474"/>
  <c r="AE108" i="474"/>
  <c r="O108" i="474"/>
  <c r="M108" i="474"/>
  <c r="AF108" i="474" s="1"/>
  <c r="K108" i="474"/>
  <c r="G108" i="474"/>
  <c r="AF107" i="474"/>
  <c r="AE107" i="474"/>
  <c r="O107" i="474"/>
  <c r="M107" i="474"/>
  <c r="N107" i="474" s="1"/>
  <c r="K107" i="474"/>
  <c r="G107" i="474"/>
  <c r="AD106" i="474"/>
  <c r="Z106" i="474"/>
  <c r="Y106" i="474"/>
  <c r="L106" i="474"/>
  <c r="O106" i="474" s="1"/>
  <c r="J106" i="474"/>
  <c r="I106" i="474"/>
  <c r="K106" i="474" s="1"/>
  <c r="AF93" i="474"/>
  <c r="Q93" i="474"/>
  <c r="P93" i="474"/>
  <c r="O93" i="474"/>
  <c r="N93" i="474"/>
  <c r="M93" i="474"/>
  <c r="AE93" i="474" s="1"/>
  <c r="K93" i="474"/>
  <c r="G93" i="474"/>
  <c r="AF92" i="474"/>
  <c r="AE92" i="474"/>
  <c r="O92" i="474"/>
  <c r="M92" i="474"/>
  <c r="N92" i="474" s="1"/>
  <c r="K92" i="474"/>
  <c r="G92" i="474"/>
  <c r="O91" i="474"/>
  <c r="N91" i="474"/>
  <c r="Q91" i="474" s="1"/>
  <c r="M91" i="474"/>
  <c r="AF91" i="474" s="1"/>
  <c r="K91" i="474"/>
  <c r="G91" i="474"/>
  <c r="O90" i="474"/>
  <c r="M90" i="474"/>
  <c r="AF90" i="474" s="1"/>
  <c r="K90" i="474"/>
  <c r="G90" i="474"/>
  <c r="AD89" i="474"/>
  <c r="Z89" i="474"/>
  <c r="Y89" i="474"/>
  <c r="O89" i="474"/>
  <c r="L89" i="474"/>
  <c r="K89" i="474"/>
  <c r="J89" i="474"/>
  <c r="I89" i="474"/>
  <c r="O75" i="474"/>
  <c r="M75" i="474"/>
  <c r="AF75" i="474" s="1"/>
  <c r="K75" i="474"/>
  <c r="G75" i="474"/>
  <c r="AF74" i="474"/>
  <c r="AE74" i="474"/>
  <c r="O74" i="474"/>
  <c r="N74" i="474"/>
  <c r="P74" i="474" s="1"/>
  <c r="M74" i="474"/>
  <c r="K74" i="474"/>
  <c r="Q74" i="474" s="1"/>
  <c r="G74" i="474"/>
  <c r="AF73" i="474"/>
  <c r="AE73" i="474"/>
  <c r="O73" i="474"/>
  <c r="M73" i="474"/>
  <c r="N73" i="474" s="1"/>
  <c r="K73" i="474"/>
  <c r="G73" i="474"/>
  <c r="AD72" i="474"/>
  <c r="Z72" i="474"/>
  <c r="Y72" i="474"/>
  <c r="L72" i="474"/>
  <c r="O72" i="474" s="1"/>
  <c r="J72" i="474"/>
  <c r="K72" i="474" s="1"/>
  <c r="I72" i="474"/>
  <c r="AF60" i="474"/>
  <c r="AE60" i="474"/>
  <c r="O60" i="474"/>
  <c r="M60" i="474"/>
  <c r="N60" i="474" s="1"/>
  <c r="K60" i="474"/>
  <c r="G60" i="474"/>
  <c r="AF59" i="474"/>
  <c r="AE59" i="474"/>
  <c r="O59" i="474"/>
  <c r="M59" i="474"/>
  <c r="N59" i="474" s="1"/>
  <c r="K59" i="474"/>
  <c r="G59" i="474"/>
  <c r="O58" i="474"/>
  <c r="N58" i="474"/>
  <c r="Q58" i="474" s="1"/>
  <c r="M58" i="474"/>
  <c r="AF58" i="474" s="1"/>
  <c r="K58" i="474"/>
  <c r="G58" i="474"/>
  <c r="O57" i="474"/>
  <c r="N57" i="474"/>
  <c r="Q57" i="474" s="1"/>
  <c r="M57" i="474"/>
  <c r="AF57" i="474" s="1"/>
  <c r="K57" i="474"/>
  <c r="G57" i="474"/>
  <c r="O56" i="474"/>
  <c r="M56" i="474"/>
  <c r="AF56" i="474" s="1"/>
  <c r="K56" i="474"/>
  <c r="G56" i="474"/>
  <c r="AD55" i="474"/>
  <c r="Z55" i="474"/>
  <c r="Y55" i="474"/>
  <c r="L55" i="474"/>
  <c r="O55" i="474" s="1"/>
  <c r="K55" i="474"/>
  <c r="J55" i="474"/>
  <c r="I55" i="474"/>
  <c r="O42" i="474"/>
  <c r="M42" i="474"/>
  <c r="AF42" i="474" s="1"/>
  <c r="K42" i="474"/>
  <c r="G42" i="474"/>
  <c r="AF41" i="474"/>
  <c r="AE41" i="474"/>
  <c r="Q41" i="474"/>
  <c r="O41" i="474"/>
  <c r="N41" i="474"/>
  <c r="M41" i="474"/>
  <c r="K41" i="474"/>
  <c r="P41" i="474" s="1"/>
  <c r="G41" i="474"/>
  <c r="AF40" i="474"/>
  <c r="AE40" i="474"/>
  <c r="Q40" i="474"/>
  <c r="P40" i="474"/>
  <c r="O40" i="474"/>
  <c r="N40" i="474"/>
  <c r="M40" i="474"/>
  <c r="K40" i="474"/>
  <c r="G40" i="474"/>
  <c r="O39" i="474"/>
  <c r="M39" i="474"/>
  <c r="N39" i="474" s="1"/>
  <c r="K39" i="474"/>
  <c r="G39" i="474"/>
  <c r="AD38" i="474"/>
  <c r="Z38" i="474"/>
  <c r="Y38" i="474"/>
  <c r="L38" i="474"/>
  <c r="O38" i="474" s="1"/>
  <c r="J38" i="474"/>
  <c r="K38" i="474" s="1"/>
  <c r="I38" i="474"/>
  <c r="AE26" i="474"/>
  <c r="O26" i="474"/>
  <c r="M26" i="474"/>
  <c r="N26" i="474" s="1"/>
  <c r="K26" i="474"/>
  <c r="G26" i="474"/>
  <c r="O25" i="474"/>
  <c r="M25" i="474"/>
  <c r="AF25" i="474" s="1"/>
  <c r="K25" i="474"/>
  <c r="G25" i="474"/>
  <c r="O24" i="474"/>
  <c r="M24" i="474"/>
  <c r="AF24" i="474" s="1"/>
  <c r="K24" i="474"/>
  <c r="G24" i="474"/>
  <c r="AF23" i="474"/>
  <c r="AE23" i="474"/>
  <c r="O23" i="474"/>
  <c r="N23" i="474"/>
  <c r="Q23" i="474" s="1"/>
  <c r="M23" i="474"/>
  <c r="K23" i="474"/>
  <c r="G23" i="474"/>
  <c r="AF22" i="474"/>
  <c r="AE22" i="474"/>
  <c r="O22" i="474"/>
  <c r="M22" i="474"/>
  <c r="M38" i="474" s="1"/>
  <c r="K22" i="474"/>
  <c r="G22" i="474"/>
  <c r="AD21" i="474"/>
  <c r="Z21" i="474"/>
  <c r="Z2" i="474" s="1"/>
  <c r="P6" i="472" s="1"/>
  <c r="Y21" i="474"/>
  <c r="L21" i="474"/>
  <c r="O21" i="474" s="1"/>
  <c r="J21" i="474"/>
  <c r="K21" i="474" s="1"/>
  <c r="I21" i="474"/>
  <c r="AF7" i="474"/>
  <c r="AE7" i="474"/>
  <c r="O7" i="474"/>
  <c r="M7" i="474"/>
  <c r="N7" i="474" s="1"/>
  <c r="K7" i="474"/>
  <c r="G7" i="474"/>
  <c r="AE6" i="474"/>
  <c r="O6" i="474"/>
  <c r="N6" i="474"/>
  <c r="Q6" i="474" s="1"/>
  <c r="M6" i="474"/>
  <c r="AF6" i="474" s="1"/>
  <c r="K6" i="474"/>
  <c r="G6" i="474"/>
  <c r="O5" i="474"/>
  <c r="N5" i="474"/>
  <c r="Q5" i="474" s="1"/>
  <c r="M5" i="474"/>
  <c r="M21" i="474" s="1"/>
  <c r="K5" i="474"/>
  <c r="G5" i="474"/>
  <c r="AD2" i="474"/>
  <c r="Y2" i="474"/>
  <c r="H2" i="474"/>
  <c r="H1" i="474"/>
  <c r="F1" i="474"/>
  <c r="F2" i="474" s="1"/>
  <c r="D1" i="474"/>
  <c r="L157" i="473"/>
  <c r="O157" i="473" s="1"/>
  <c r="J157" i="473"/>
  <c r="I157" i="473"/>
  <c r="K157" i="473" s="1"/>
  <c r="AB151" i="473"/>
  <c r="O151" i="473"/>
  <c r="M151" i="473"/>
  <c r="AA151" i="473" s="1"/>
  <c r="K151" i="473"/>
  <c r="G151" i="473"/>
  <c r="AB150" i="473"/>
  <c r="O150" i="473"/>
  <c r="M150" i="473"/>
  <c r="N150" i="473" s="1"/>
  <c r="K150" i="473"/>
  <c r="G150" i="473"/>
  <c r="O149" i="473"/>
  <c r="N149" i="473"/>
  <c r="Q149" i="473" s="1"/>
  <c r="M149" i="473"/>
  <c r="AB149" i="473" s="1"/>
  <c r="K149" i="473"/>
  <c r="G149" i="473"/>
  <c r="O148" i="473"/>
  <c r="M148" i="473"/>
  <c r="AB148" i="473" s="1"/>
  <c r="K148" i="473"/>
  <c r="G148" i="473"/>
  <c r="AB147" i="473"/>
  <c r="O147" i="473"/>
  <c r="M147" i="473"/>
  <c r="AA147" i="473" s="1"/>
  <c r="K147" i="473"/>
  <c r="G147" i="473"/>
  <c r="AB146" i="473"/>
  <c r="O146" i="473"/>
  <c r="M146" i="473"/>
  <c r="N146" i="473" s="1"/>
  <c r="K146" i="473"/>
  <c r="G146" i="473"/>
  <c r="O145" i="473"/>
  <c r="N145" i="473"/>
  <c r="Q145" i="473" s="1"/>
  <c r="M145" i="473"/>
  <c r="AB145" i="473" s="1"/>
  <c r="K145" i="473"/>
  <c r="G145" i="473"/>
  <c r="O144" i="473"/>
  <c r="M144" i="473"/>
  <c r="AB144" i="473" s="1"/>
  <c r="K144" i="473"/>
  <c r="G144" i="473"/>
  <c r="AB143" i="473"/>
  <c r="O143" i="473"/>
  <c r="M143" i="473"/>
  <c r="AA143" i="473" s="1"/>
  <c r="K143" i="473"/>
  <c r="G143" i="473"/>
  <c r="O142" i="473"/>
  <c r="M142" i="473"/>
  <c r="N142" i="473" s="1"/>
  <c r="K142" i="473"/>
  <c r="G142" i="473"/>
  <c r="AB141" i="473"/>
  <c r="P141" i="473"/>
  <c r="O141" i="473"/>
  <c r="N141" i="473"/>
  <c r="Q141" i="473" s="1"/>
  <c r="M141" i="473"/>
  <c r="M157" i="473" s="1"/>
  <c r="K141" i="473"/>
  <c r="G141" i="473"/>
  <c r="L140" i="473"/>
  <c r="O140" i="473" s="1"/>
  <c r="J140" i="473"/>
  <c r="K140" i="473" s="1"/>
  <c r="I140" i="473"/>
  <c r="O133" i="473"/>
  <c r="M133" i="473"/>
  <c r="AB133" i="473" s="1"/>
  <c r="K133" i="473"/>
  <c r="G133" i="473"/>
  <c r="AA132" i="473"/>
  <c r="O132" i="473"/>
  <c r="M132" i="473"/>
  <c r="AB132" i="473" s="1"/>
  <c r="K132" i="473"/>
  <c r="G132" i="473"/>
  <c r="AB131" i="473"/>
  <c r="AA131" i="473"/>
  <c r="O131" i="473"/>
  <c r="N131" i="473"/>
  <c r="P131" i="473" s="1"/>
  <c r="M131" i="473"/>
  <c r="K131" i="473"/>
  <c r="G131" i="473"/>
  <c r="O130" i="473"/>
  <c r="N130" i="473"/>
  <c r="Q130" i="473" s="1"/>
  <c r="M130" i="473"/>
  <c r="AB130" i="473" s="1"/>
  <c r="K130" i="473"/>
  <c r="G130" i="473"/>
  <c r="O129" i="473"/>
  <c r="M129" i="473"/>
  <c r="AB129" i="473" s="1"/>
  <c r="K129" i="473"/>
  <c r="G129" i="473"/>
  <c r="AA128" i="473"/>
  <c r="O128" i="473"/>
  <c r="M128" i="473"/>
  <c r="AB128" i="473" s="1"/>
  <c r="K128" i="473"/>
  <c r="G128" i="473"/>
  <c r="AA127" i="473"/>
  <c r="O127" i="473"/>
  <c r="N127" i="473"/>
  <c r="P127" i="473" s="1"/>
  <c r="M127" i="473"/>
  <c r="AB127" i="473" s="1"/>
  <c r="K127" i="473"/>
  <c r="G127" i="473"/>
  <c r="AB126" i="473"/>
  <c r="O126" i="473"/>
  <c r="N126" i="473"/>
  <c r="Q126" i="473" s="1"/>
  <c r="M126" i="473"/>
  <c r="AA126" i="473" s="1"/>
  <c r="K126" i="473"/>
  <c r="G126" i="473"/>
  <c r="O125" i="473"/>
  <c r="M125" i="473"/>
  <c r="AB125" i="473" s="1"/>
  <c r="K125" i="473"/>
  <c r="G125" i="473"/>
  <c r="AB124" i="473"/>
  <c r="AA124" i="473"/>
  <c r="O124" i="473"/>
  <c r="M124" i="473"/>
  <c r="N124" i="473" s="1"/>
  <c r="K124" i="473"/>
  <c r="G124" i="473"/>
  <c r="L123" i="473"/>
  <c r="O123" i="473" s="1"/>
  <c r="J123" i="473"/>
  <c r="K123" i="473" s="1"/>
  <c r="I123" i="473"/>
  <c r="AB109" i="473"/>
  <c r="AA109" i="473"/>
  <c r="O109" i="473"/>
  <c r="M109" i="473"/>
  <c r="N109" i="473" s="1"/>
  <c r="K109" i="473"/>
  <c r="G109" i="473"/>
  <c r="O108" i="473"/>
  <c r="M108" i="473"/>
  <c r="N108" i="473" s="1"/>
  <c r="K108" i="473"/>
  <c r="G108" i="473"/>
  <c r="AB107" i="473"/>
  <c r="AA107" i="473"/>
  <c r="O107" i="473"/>
  <c r="N107" i="473"/>
  <c r="Q107" i="473" s="1"/>
  <c r="M107" i="473"/>
  <c r="M123" i="473" s="1"/>
  <c r="K107" i="473"/>
  <c r="G107" i="473"/>
  <c r="L106" i="473"/>
  <c r="O106" i="473" s="1"/>
  <c r="J106" i="473"/>
  <c r="I106" i="473"/>
  <c r="K106" i="473" s="1"/>
  <c r="O92" i="473"/>
  <c r="M92" i="473"/>
  <c r="AB92" i="473" s="1"/>
  <c r="K92" i="473"/>
  <c r="G92" i="473"/>
  <c r="O91" i="473"/>
  <c r="M91" i="473"/>
  <c r="AA91" i="473" s="1"/>
  <c r="K91" i="473"/>
  <c r="G91" i="473"/>
  <c r="AB90" i="473"/>
  <c r="AA90" i="473"/>
  <c r="O90" i="473"/>
  <c r="N90" i="473"/>
  <c r="Q90" i="473" s="1"/>
  <c r="M90" i="473"/>
  <c r="K90" i="473"/>
  <c r="P90" i="473" s="1"/>
  <c r="G90" i="473"/>
  <c r="L89" i="473"/>
  <c r="O89" i="473" s="1"/>
  <c r="J89" i="473"/>
  <c r="K89" i="473" s="1"/>
  <c r="I89" i="473"/>
  <c r="AB79" i="473"/>
  <c r="O79" i="473"/>
  <c r="N79" i="473"/>
  <c r="Q79" i="473" s="1"/>
  <c r="M79" i="473"/>
  <c r="AA79" i="473" s="1"/>
  <c r="K79" i="473"/>
  <c r="G79" i="473"/>
  <c r="O78" i="473"/>
  <c r="M78" i="473"/>
  <c r="AB78" i="473" s="1"/>
  <c r="K78" i="473"/>
  <c r="G78" i="473"/>
  <c r="O77" i="473"/>
  <c r="M77" i="473"/>
  <c r="AB77" i="473" s="1"/>
  <c r="K77" i="473"/>
  <c r="G77" i="473"/>
  <c r="AB76" i="473"/>
  <c r="AA76" i="473"/>
  <c r="O76" i="473"/>
  <c r="N76" i="473"/>
  <c r="P76" i="473" s="1"/>
  <c r="M76" i="473"/>
  <c r="K76" i="473"/>
  <c r="G76" i="473"/>
  <c r="AB75" i="473"/>
  <c r="O75" i="473"/>
  <c r="N75" i="473"/>
  <c r="Q75" i="473" s="1"/>
  <c r="M75" i="473"/>
  <c r="AA75" i="473" s="1"/>
  <c r="K75" i="473"/>
  <c r="P75" i="473" s="1"/>
  <c r="G75" i="473"/>
  <c r="O74" i="473"/>
  <c r="M74" i="473"/>
  <c r="AB74" i="473" s="1"/>
  <c r="K74" i="473"/>
  <c r="G74" i="473"/>
  <c r="AB73" i="473"/>
  <c r="AA73" i="473"/>
  <c r="O73" i="473"/>
  <c r="M73" i="473"/>
  <c r="M89" i="473" s="1"/>
  <c r="K73" i="473"/>
  <c r="G73" i="473"/>
  <c r="L72" i="473"/>
  <c r="O72" i="473" s="1"/>
  <c r="J72" i="473"/>
  <c r="K72" i="473" s="1"/>
  <c r="I72" i="473"/>
  <c r="AB61" i="473"/>
  <c r="O61" i="473"/>
  <c r="M61" i="473"/>
  <c r="N61" i="473" s="1"/>
  <c r="K61" i="473"/>
  <c r="G61" i="473"/>
  <c r="O60" i="473"/>
  <c r="M60" i="473"/>
  <c r="N60" i="473" s="1"/>
  <c r="K60" i="473"/>
  <c r="G60" i="473"/>
  <c r="AA59" i="473"/>
  <c r="O59" i="473"/>
  <c r="N59" i="473"/>
  <c r="Q59" i="473" s="1"/>
  <c r="M59" i="473"/>
  <c r="AB59" i="473" s="1"/>
  <c r="K59" i="473"/>
  <c r="G59" i="473"/>
  <c r="AB58" i="473"/>
  <c r="AA58" i="473"/>
  <c r="O58" i="473"/>
  <c r="N58" i="473"/>
  <c r="Q58" i="473" s="1"/>
  <c r="M58" i="473"/>
  <c r="K58" i="473"/>
  <c r="G58" i="473"/>
  <c r="AB57" i="473"/>
  <c r="O57" i="473"/>
  <c r="N57" i="473"/>
  <c r="Q57" i="473" s="1"/>
  <c r="M57" i="473"/>
  <c r="AA57" i="473" s="1"/>
  <c r="K57" i="473"/>
  <c r="P57" i="473" s="1"/>
  <c r="G57" i="473"/>
  <c r="AA56" i="473"/>
  <c r="O56" i="473"/>
  <c r="N56" i="473"/>
  <c r="P56" i="473" s="1"/>
  <c r="M56" i="473"/>
  <c r="M72" i="473" s="1"/>
  <c r="K56" i="473"/>
  <c r="G56" i="473"/>
  <c r="L55" i="473"/>
  <c r="O55" i="473" s="1"/>
  <c r="K55" i="473"/>
  <c r="J55" i="473"/>
  <c r="I55" i="473"/>
  <c r="O39" i="473"/>
  <c r="M39" i="473"/>
  <c r="M55" i="473" s="1"/>
  <c r="K39" i="473"/>
  <c r="G39" i="473"/>
  <c r="L38" i="473"/>
  <c r="O38" i="473" s="1"/>
  <c r="J38" i="473"/>
  <c r="K38" i="473" s="1"/>
  <c r="I38" i="473"/>
  <c r="O23" i="473"/>
  <c r="M23" i="473"/>
  <c r="AB23" i="473" s="1"/>
  <c r="K23" i="473"/>
  <c r="G23" i="473"/>
  <c r="AB22" i="473"/>
  <c r="AA22" i="473"/>
  <c r="O22" i="473"/>
  <c r="M22" i="473"/>
  <c r="N22" i="473" s="1"/>
  <c r="K22" i="473"/>
  <c r="G22" i="473"/>
  <c r="L21" i="473"/>
  <c r="O21" i="473" s="1"/>
  <c r="J21" i="473"/>
  <c r="K21" i="473" s="1"/>
  <c r="I21" i="473"/>
  <c r="AB8" i="473"/>
  <c r="AA8" i="473"/>
  <c r="O8" i="473"/>
  <c r="M8" i="473"/>
  <c r="N8" i="473" s="1"/>
  <c r="K8" i="473"/>
  <c r="G8" i="473"/>
  <c r="AA7" i="473"/>
  <c r="O7" i="473"/>
  <c r="M7" i="473"/>
  <c r="N7" i="473" s="1"/>
  <c r="K7" i="473"/>
  <c r="G7" i="473"/>
  <c r="O6" i="473"/>
  <c r="M6" i="473"/>
  <c r="AB6" i="473" s="1"/>
  <c r="K6" i="473"/>
  <c r="G6" i="473"/>
  <c r="AB5" i="473"/>
  <c r="O5" i="473"/>
  <c r="N5" i="473"/>
  <c r="Q5" i="473" s="1"/>
  <c r="M5" i="473"/>
  <c r="AA5" i="473" s="1"/>
  <c r="K5" i="473"/>
  <c r="G5" i="473"/>
  <c r="F1" i="473" s="1"/>
  <c r="H2" i="473"/>
  <c r="H1" i="473"/>
  <c r="D1" i="473"/>
  <c r="X34" i="472"/>
  <c r="W34" i="472"/>
  <c r="V34" i="472"/>
  <c r="P34" i="472"/>
  <c r="O34" i="472"/>
  <c r="N34" i="472"/>
  <c r="M34" i="472"/>
  <c r="H34" i="472"/>
  <c r="G34" i="472"/>
  <c r="N16" i="472"/>
  <c r="M16" i="472"/>
  <c r="I16" i="472"/>
  <c r="H16" i="472"/>
  <c r="G16" i="472"/>
  <c r="F16" i="472"/>
  <c r="E16" i="472"/>
  <c r="G8" i="472" s="1"/>
  <c r="M8" i="472"/>
  <c r="K8" i="472"/>
  <c r="I8" i="472"/>
  <c r="F8" i="472"/>
  <c r="E8" i="472"/>
  <c r="M7" i="472"/>
  <c r="K7" i="472"/>
  <c r="I7" i="472"/>
  <c r="G7" i="472"/>
  <c r="F7" i="472"/>
  <c r="E7" i="472"/>
  <c r="R6" i="472"/>
  <c r="Q6" i="472"/>
  <c r="O6" i="472"/>
  <c r="M6" i="472"/>
  <c r="K6" i="472"/>
  <c r="I6" i="472"/>
  <c r="G6" i="472"/>
  <c r="F6" i="472"/>
  <c r="E6" i="472"/>
  <c r="F3" i="472"/>
  <c r="Q134" i="482" l="1"/>
  <c r="P134" i="482"/>
  <c r="P151" i="482"/>
  <c r="Q151" i="482"/>
  <c r="Q126" i="482"/>
  <c r="P126" i="482"/>
  <c r="Q38" i="482"/>
  <c r="R22" i="482" s="1"/>
  <c r="P38" i="482"/>
  <c r="Q130" i="482"/>
  <c r="P130" i="482"/>
  <c r="AF140" i="483"/>
  <c r="AG124" i="483" s="1"/>
  <c r="AE140" i="483"/>
  <c r="N140" i="483"/>
  <c r="AB106" i="482"/>
  <c r="AC90" i="482" s="1"/>
  <c r="N106" i="482"/>
  <c r="AA106" i="482"/>
  <c r="Q143" i="482"/>
  <c r="P143" i="482"/>
  <c r="Q152" i="482"/>
  <c r="P152" i="482"/>
  <c r="Q56" i="483"/>
  <c r="P56" i="483"/>
  <c r="Q74" i="483"/>
  <c r="P74" i="483"/>
  <c r="P56" i="482"/>
  <c r="Q56" i="482"/>
  <c r="N55" i="482"/>
  <c r="AB55" i="482"/>
  <c r="AC39" i="482" s="1"/>
  <c r="AA55" i="482"/>
  <c r="Q148" i="482"/>
  <c r="P148" i="482"/>
  <c r="N21" i="483"/>
  <c r="AF21" i="483"/>
  <c r="AG5" i="483" s="1"/>
  <c r="AE21" i="483"/>
  <c r="Q23" i="482"/>
  <c r="P23" i="482"/>
  <c r="Q60" i="482"/>
  <c r="P60" i="482"/>
  <c r="Q24" i="483"/>
  <c r="P24" i="483"/>
  <c r="F2" i="482"/>
  <c r="I3" i="481"/>
  <c r="P133" i="482"/>
  <c r="Q133" i="482"/>
  <c r="Q144" i="482"/>
  <c r="P144" i="482"/>
  <c r="Q129" i="482"/>
  <c r="P129" i="482"/>
  <c r="Q74" i="482"/>
  <c r="P74" i="482"/>
  <c r="Q78" i="482"/>
  <c r="P78" i="482"/>
  <c r="Q125" i="482"/>
  <c r="P125" i="482"/>
  <c r="AF89" i="483"/>
  <c r="AG73" i="483" s="1"/>
  <c r="AE89" i="483"/>
  <c r="N89" i="483"/>
  <c r="AB89" i="482"/>
  <c r="AC73" i="482" s="1"/>
  <c r="AA89" i="482"/>
  <c r="N89" i="482"/>
  <c r="Q147" i="482"/>
  <c r="P147" i="482"/>
  <c r="P91" i="482"/>
  <c r="Q91" i="482"/>
  <c r="Q40" i="483"/>
  <c r="P40" i="483"/>
  <c r="AA8" i="482"/>
  <c r="M21" i="482"/>
  <c r="Q39" i="482"/>
  <c r="M72" i="482"/>
  <c r="M123" i="482"/>
  <c r="AF55" i="483"/>
  <c r="AG39" i="483" s="1"/>
  <c r="AB126" i="482"/>
  <c r="AB130" i="482"/>
  <c r="AB134" i="482"/>
  <c r="AB144" i="482"/>
  <c r="AB148" i="482"/>
  <c r="AB152" i="482"/>
  <c r="N23" i="483"/>
  <c r="AF40" i="483"/>
  <c r="N55" i="483"/>
  <c r="M72" i="483"/>
  <c r="N75" i="483"/>
  <c r="M123" i="483"/>
  <c r="N126" i="483"/>
  <c r="N5" i="482"/>
  <c r="AB39" i="482"/>
  <c r="AB56" i="482"/>
  <c r="AA60" i="482"/>
  <c r="AA74" i="482"/>
  <c r="AA78" i="482"/>
  <c r="AA91" i="482"/>
  <c r="AA125" i="482"/>
  <c r="AA129" i="482"/>
  <c r="AA133" i="482"/>
  <c r="M140" i="482"/>
  <c r="N141" i="482"/>
  <c r="AA143" i="482"/>
  <c r="AA147" i="482"/>
  <c r="AA151" i="482"/>
  <c r="N6" i="483"/>
  <c r="AF24" i="483"/>
  <c r="N57" i="483"/>
  <c r="N61" i="483"/>
  <c r="N90" i="483"/>
  <c r="M106" i="483"/>
  <c r="N109" i="483"/>
  <c r="P6" i="482"/>
  <c r="AB23" i="482"/>
  <c r="AA38" i="482"/>
  <c r="P59" i="482"/>
  <c r="AB60" i="482"/>
  <c r="P63" i="482"/>
  <c r="AB74" i="482"/>
  <c r="P77" i="482"/>
  <c r="AB78" i="482"/>
  <c r="P81" i="482"/>
  <c r="AB91" i="482"/>
  <c r="P109" i="482"/>
  <c r="AB125" i="482"/>
  <c r="P128" i="482"/>
  <c r="AB129" i="482"/>
  <c r="P132" i="482"/>
  <c r="AB133" i="482"/>
  <c r="P142" i="482"/>
  <c r="AB143" i="482"/>
  <c r="P146" i="482"/>
  <c r="AB147" i="482"/>
  <c r="P150" i="482"/>
  <c r="AB151" i="482"/>
  <c r="AE7" i="483"/>
  <c r="P22" i="483"/>
  <c r="P42" i="483"/>
  <c r="AE58" i="483"/>
  <c r="N125" i="483"/>
  <c r="AB38" i="482"/>
  <c r="AC22" i="482" s="1"/>
  <c r="O140" i="482"/>
  <c r="H1" i="483"/>
  <c r="AE23" i="483"/>
  <c r="M38" i="483"/>
  <c r="AE75" i="483"/>
  <c r="AE126" i="483"/>
  <c r="N107" i="482"/>
  <c r="M157" i="482"/>
  <c r="P5" i="483"/>
  <c r="AE42" i="483"/>
  <c r="N60" i="483"/>
  <c r="AF75" i="483"/>
  <c r="N108" i="483"/>
  <c r="E8" i="481"/>
  <c r="P76" i="482"/>
  <c r="P80" i="482"/>
  <c r="P108" i="482"/>
  <c r="P127" i="482"/>
  <c r="P131" i="482"/>
  <c r="P135" i="482"/>
  <c r="P145" i="482"/>
  <c r="P149" i="482"/>
  <c r="AE6" i="483"/>
  <c r="AE22" i="483"/>
  <c r="P41" i="483"/>
  <c r="AE57" i="483"/>
  <c r="AE61" i="483"/>
  <c r="P73" i="483"/>
  <c r="AE109" i="483"/>
  <c r="P124" i="483"/>
  <c r="AA5" i="482"/>
  <c r="AA141" i="482"/>
  <c r="AF6" i="483"/>
  <c r="AE90" i="483"/>
  <c r="P25" i="483"/>
  <c r="P107" i="483"/>
  <c r="P8" i="482"/>
  <c r="P57" i="482"/>
  <c r="P61" i="482"/>
  <c r="P75" i="482"/>
  <c r="P79" i="482"/>
  <c r="AE60" i="483"/>
  <c r="AE108" i="483"/>
  <c r="I3" i="478"/>
  <c r="F2" i="479"/>
  <c r="P58" i="479"/>
  <c r="Q58" i="479"/>
  <c r="P25" i="480"/>
  <c r="Q25" i="480"/>
  <c r="P107" i="480"/>
  <c r="Q107" i="480"/>
  <c r="AA106" i="479"/>
  <c r="N106" i="479"/>
  <c r="AB106" i="479"/>
  <c r="AC90" i="479" s="1"/>
  <c r="AF72" i="480"/>
  <c r="AG56" i="480" s="1"/>
  <c r="AE72" i="480"/>
  <c r="N72" i="480"/>
  <c r="P39" i="480"/>
  <c r="Q39" i="480"/>
  <c r="N21" i="479"/>
  <c r="AB21" i="479"/>
  <c r="AC5" i="479" s="1"/>
  <c r="AA21" i="479"/>
  <c r="Q80" i="479"/>
  <c r="P80" i="479"/>
  <c r="P145" i="479"/>
  <c r="Q145" i="479"/>
  <c r="Q22" i="479"/>
  <c r="P22" i="479"/>
  <c r="N123" i="479"/>
  <c r="AB123" i="479"/>
  <c r="AC107" i="479" s="1"/>
  <c r="AA123" i="479"/>
  <c r="Q40" i="480"/>
  <c r="P40" i="480"/>
  <c r="P62" i="479"/>
  <c r="Q62" i="479"/>
  <c r="Q5" i="480"/>
  <c r="P5" i="480"/>
  <c r="Q124" i="480"/>
  <c r="P124" i="480"/>
  <c r="P149" i="479"/>
  <c r="Q149" i="479"/>
  <c r="AB140" i="479"/>
  <c r="AC124" i="479" s="1"/>
  <c r="AA140" i="479"/>
  <c r="N140" i="479"/>
  <c r="P141" i="479"/>
  <c r="Q141" i="479"/>
  <c r="P91" i="479"/>
  <c r="Q91" i="479"/>
  <c r="N89" i="480"/>
  <c r="AF89" i="480"/>
  <c r="AG73" i="480" s="1"/>
  <c r="AE89" i="480"/>
  <c r="P75" i="480"/>
  <c r="Q75" i="480"/>
  <c r="Q92" i="479"/>
  <c r="P92" i="479"/>
  <c r="N106" i="480"/>
  <c r="AF106" i="480"/>
  <c r="AG90" i="480" s="1"/>
  <c r="AE106" i="480"/>
  <c r="H1" i="479"/>
  <c r="M157" i="479"/>
  <c r="AF21" i="480"/>
  <c r="AG5" i="480" s="1"/>
  <c r="M55" i="480"/>
  <c r="P8" i="479"/>
  <c r="P57" i="479"/>
  <c r="P61" i="479"/>
  <c r="N73" i="479"/>
  <c r="M89" i="479"/>
  <c r="P90" i="479"/>
  <c r="P109" i="479"/>
  <c r="N144" i="479"/>
  <c r="N148" i="479"/>
  <c r="N152" i="479"/>
  <c r="P24" i="480"/>
  <c r="N42" i="480"/>
  <c r="N56" i="480"/>
  <c r="P74" i="480"/>
  <c r="N140" i="480"/>
  <c r="K8" i="478"/>
  <c r="N7" i="479"/>
  <c r="N39" i="479"/>
  <c r="M55" i="479"/>
  <c r="P56" i="479"/>
  <c r="N60" i="479"/>
  <c r="P74" i="479"/>
  <c r="P78" i="479"/>
  <c r="AA91" i="479"/>
  <c r="N108" i="479"/>
  <c r="P127" i="479"/>
  <c r="P131" i="479"/>
  <c r="P135" i="479"/>
  <c r="AB141" i="479"/>
  <c r="AA145" i="479"/>
  <c r="AA149" i="479"/>
  <c r="N21" i="480"/>
  <c r="N23" i="480"/>
  <c r="P57" i="480"/>
  <c r="P61" i="480"/>
  <c r="P73" i="480"/>
  <c r="N126" i="480"/>
  <c r="M72" i="479"/>
  <c r="K106" i="479"/>
  <c r="O21" i="480"/>
  <c r="M38" i="479"/>
  <c r="AA74" i="479"/>
  <c r="AA78" i="479"/>
  <c r="AA90" i="479"/>
  <c r="AA127" i="479"/>
  <c r="AA131" i="479"/>
  <c r="AA135" i="479"/>
  <c r="N143" i="479"/>
  <c r="N147" i="479"/>
  <c r="N151" i="479"/>
  <c r="N41" i="480"/>
  <c r="AE57" i="480"/>
  <c r="AE61" i="480"/>
  <c r="AF107" i="480"/>
  <c r="M123" i="480"/>
  <c r="AA56" i="479"/>
  <c r="N59" i="479"/>
  <c r="N63" i="479"/>
  <c r="P77" i="479"/>
  <c r="P81" i="479"/>
  <c r="AB90" i="479"/>
  <c r="P107" i="479"/>
  <c r="P126" i="479"/>
  <c r="P130" i="479"/>
  <c r="P134" i="479"/>
  <c r="AA144" i="479"/>
  <c r="AA148" i="479"/>
  <c r="AA152" i="479"/>
  <c r="P7" i="480"/>
  <c r="P22" i="480"/>
  <c r="AE42" i="480"/>
  <c r="P60" i="480"/>
  <c r="AE73" i="480"/>
  <c r="N5" i="479"/>
  <c r="AA7" i="479"/>
  <c r="N23" i="479"/>
  <c r="AA60" i="479"/>
  <c r="AA73" i="479"/>
  <c r="AA108" i="479"/>
  <c r="N6" i="480"/>
  <c r="AE23" i="480"/>
  <c r="M38" i="480"/>
  <c r="AE56" i="480"/>
  <c r="N59" i="480"/>
  <c r="AF73" i="480"/>
  <c r="N109" i="480"/>
  <c r="AE126" i="480"/>
  <c r="P6" i="479"/>
  <c r="AA39" i="479"/>
  <c r="AA77" i="479"/>
  <c r="AA81" i="479"/>
  <c r="AB108" i="479"/>
  <c r="N124" i="479"/>
  <c r="AE7" i="480"/>
  <c r="AF56" i="480"/>
  <c r="AE60" i="480"/>
  <c r="P125" i="480"/>
  <c r="P76" i="479"/>
  <c r="AA143" i="479"/>
  <c r="AA147" i="479"/>
  <c r="AA151" i="479"/>
  <c r="AE22" i="480"/>
  <c r="AE41" i="480"/>
  <c r="N90" i="480"/>
  <c r="AA6" i="479"/>
  <c r="AA59" i="479"/>
  <c r="AA63" i="479"/>
  <c r="AE140" i="480"/>
  <c r="Q73" i="476"/>
  <c r="P73" i="476"/>
  <c r="P91" i="476"/>
  <c r="Q91" i="476"/>
  <c r="P7" i="477"/>
  <c r="Q7" i="477"/>
  <c r="N38" i="477"/>
  <c r="AF38" i="477"/>
  <c r="AG22" i="477" s="1"/>
  <c r="AE38" i="477"/>
  <c r="Q8" i="476"/>
  <c r="P8" i="476"/>
  <c r="Q109" i="476"/>
  <c r="P109" i="476"/>
  <c r="Q61" i="476"/>
  <c r="P61" i="476"/>
  <c r="Q151" i="476"/>
  <c r="P151" i="476"/>
  <c r="P59" i="477"/>
  <c r="Q59" i="477"/>
  <c r="P5" i="476"/>
  <c r="Q5" i="476"/>
  <c r="Q107" i="477"/>
  <c r="P107" i="477"/>
  <c r="P125" i="476"/>
  <c r="Q125" i="476"/>
  <c r="Q23" i="477"/>
  <c r="P23" i="477"/>
  <c r="P23" i="476"/>
  <c r="Q23" i="476"/>
  <c r="P78" i="476"/>
  <c r="Q78" i="476"/>
  <c r="P129" i="476"/>
  <c r="Q129" i="476"/>
  <c r="Q6" i="476"/>
  <c r="P6" i="476"/>
  <c r="P74" i="476"/>
  <c r="Q74" i="476"/>
  <c r="Q90" i="476"/>
  <c r="P90" i="476"/>
  <c r="Q92" i="476"/>
  <c r="P92" i="476"/>
  <c r="P133" i="476"/>
  <c r="Q133" i="476"/>
  <c r="Q147" i="476"/>
  <c r="P147" i="476"/>
  <c r="AB157" i="476"/>
  <c r="AC141" i="476" s="1"/>
  <c r="AA157" i="476"/>
  <c r="N157" i="476"/>
  <c r="P106" i="476"/>
  <c r="Q106" i="476"/>
  <c r="R90" i="476" s="1"/>
  <c r="Q143" i="476"/>
  <c r="P143" i="476"/>
  <c r="Q40" i="477"/>
  <c r="P40" i="477"/>
  <c r="Q124" i="476"/>
  <c r="P124" i="476"/>
  <c r="P5" i="477"/>
  <c r="Q5" i="477"/>
  <c r="Q75" i="477"/>
  <c r="P75" i="477"/>
  <c r="I3" i="475"/>
  <c r="F2" i="476"/>
  <c r="Q22" i="476"/>
  <c r="P22" i="476"/>
  <c r="Q77" i="476"/>
  <c r="P77" i="476"/>
  <c r="N38" i="476"/>
  <c r="P130" i="476"/>
  <c r="P134" i="476"/>
  <c r="AA6" i="476"/>
  <c r="M21" i="476"/>
  <c r="AA38" i="476"/>
  <c r="AA59" i="476"/>
  <c r="M72" i="476"/>
  <c r="AB107" i="476"/>
  <c r="M123" i="476"/>
  <c r="AB144" i="476"/>
  <c r="AB148" i="476"/>
  <c r="AB152" i="476"/>
  <c r="AE23" i="477"/>
  <c r="AF41" i="477"/>
  <c r="AE107" i="477"/>
  <c r="N59" i="476"/>
  <c r="P75" i="476"/>
  <c r="AB6" i="476"/>
  <c r="AA23" i="476"/>
  <c r="P58" i="476"/>
  <c r="AA74" i="476"/>
  <c r="AA78" i="476"/>
  <c r="AA106" i="476"/>
  <c r="AA125" i="476"/>
  <c r="AA129" i="476"/>
  <c r="AA133" i="476"/>
  <c r="AE7" i="477"/>
  <c r="AF23" i="477"/>
  <c r="AE59" i="477"/>
  <c r="N89" i="477"/>
  <c r="AF107" i="477"/>
  <c r="M123" i="477"/>
  <c r="N148" i="476"/>
  <c r="AA145" i="476"/>
  <c r="AA149" i="476"/>
  <c r="N21" i="477"/>
  <c r="E8" i="475"/>
  <c r="H1" i="476"/>
  <c r="AA5" i="476"/>
  <c r="AB23" i="476"/>
  <c r="AB74" i="476"/>
  <c r="AB78" i="476"/>
  <c r="AA92" i="476"/>
  <c r="AB106" i="476"/>
  <c r="AC90" i="476" s="1"/>
  <c r="AB125" i="476"/>
  <c r="AB129" i="476"/>
  <c r="AB133" i="476"/>
  <c r="N141" i="476"/>
  <c r="AA143" i="476"/>
  <c r="AA147" i="476"/>
  <c r="AA151" i="476"/>
  <c r="H1" i="477"/>
  <c r="AF7" i="477"/>
  <c r="AE22" i="477"/>
  <c r="M55" i="477"/>
  <c r="AF59" i="477"/>
  <c r="AF22" i="477"/>
  <c r="P57" i="476"/>
  <c r="M89" i="476"/>
  <c r="M140" i="476"/>
  <c r="N145" i="476"/>
  <c r="N149" i="476"/>
  <c r="AE21" i="477"/>
  <c r="P25" i="477"/>
  <c r="N42" i="477"/>
  <c r="N56" i="477"/>
  <c r="M72" i="477"/>
  <c r="N7" i="476"/>
  <c r="N39" i="476"/>
  <c r="M55" i="476"/>
  <c r="N60" i="476"/>
  <c r="N108" i="476"/>
  <c r="P57" i="477"/>
  <c r="AE42" i="477"/>
  <c r="P106" i="477"/>
  <c r="P108" i="477"/>
  <c r="P79" i="476"/>
  <c r="P107" i="476"/>
  <c r="AA7" i="476"/>
  <c r="AA60" i="476"/>
  <c r="AA108" i="476"/>
  <c r="Q126" i="476"/>
  <c r="N22" i="477"/>
  <c r="AE24" i="477"/>
  <c r="P41" i="477"/>
  <c r="AE56" i="477"/>
  <c r="AE74" i="477"/>
  <c r="AE89" i="477"/>
  <c r="AA39" i="476"/>
  <c r="AA75" i="476"/>
  <c r="AA79" i="476"/>
  <c r="AA126" i="476"/>
  <c r="AA130" i="476"/>
  <c r="AA134" i="476"/>
  <c r="AE60" i="477"/>
  <c r="AE108" i="477"/>
  <c r="N144" i="476"/>
  <c r="N152" i="476"/>
  <c r="F2" i="473"/>
  <c r="I3" i="472"/>
  <c r="N89" i="473"/>
  <c r="AB89" i="473"/>
  <c r="AC73" i="473" s="1"/>
  <c r="AA89" i="473"/>
  <c r="Q22" i="473"/>
  <c r="P22" i="473"/>
  <c r="Q146" i="473"/>
  <c r="P146" i="473"/>
  <c r="Q26" i="474"/>
  <c r="P26" i="474"/>
  <c r="Q39" i="474"/>
  <c r="P39" i="474"/>
  <c r="Q61" i="473"/>
  <c r="P61" i="473"/>
  <c r="P7" i="474"/>
  <c r="Q7" i="474"/>
  <c r="Q107" i="474"/>
  <c r="P107" i="474"/>
  <c r="Q8" i="473"/>
  <c r="P8" i="473"/>
  <c r="Q108" i="473"/>
  <c r="P108" i="473"/>
  <c r="N21" i="474"/>
  <c r="AF21" i="474"/>
  <c r="AG5" i="474" s="1"/>
  <c r="AE21" i="474"/>
  <c r="N38" i="474"/>
  <c r="AF38" i="474"/>
  <c r="AG22" i="474" s="1"/>
  <c r="AE38" i="474"/>
  <c r="AB55" i="473"/>
  <c r="AC39" i="473" s="1"/>
  <c r="AA55" i="473"/>
  <c r="N55" i="473"/>
  <c r="Q124" i="473"/>
  <c r="P124" i="473"/>
  <c r="Q60" i="474"/>
  <c r="P60" i="474"/>
  <c r="Q92" i="474"/>
  <c r="P92" i="474"/>
  <c r="Q142" i="473"/>
  <c r="P142" i="473"/>
  <c r="Q73" i="474"/>
  <c r="P73" i="474"/>
  <c r="Q109" i="473"/>
  <c r="P109" i="473"/>
  <c r="Q150" i="473"/>
  <c r="P150" i="473"/>
  <c r="AA123" i="473"/>
  <c r="N123" i="473"/>
  <c r="AB123" i="473"/>
  <c r="AC107" i="473" s="1"/>
  <c r="AA72" i="473"/>
  <c r="N72" i="473"/>
  <c r="AB72" i="473"/>
  <c r="AC56" i="473" s="1"/>
  <c r="Q7" i="473"/>
  <c r="P7" i="473"/>
  <c r="Q60" i="473"/>
  <c r="P60" i="473"/>
  <c r="AB157" i="473"/>
  <c r="AC141" i="473" s="1"/>
  <c r="AA157" i="473"/>
  <c r="N157" i="473"/>
  <c r="P59" i="474"/>
  <c r="Q59" i="474"/>
  <c r="Q56" i="473"/>
  <c r="AA61" i="473"/>
  <c r="Q76" i="473"/>
  <c r="AB91" i="473"/>
  <c r="Q127" i="473"/>
  <c r="Q131" i="473"/>
  <c r="M89" i="474"/>
  <c r="M38" i="473"/>
  <c r="M140" i="473"/>
  <c r="N6" i="473"/>
  <c r="P79" i="473"/>
  <c r="M106" i="473"/>
  <c r="P107" i="473"/>
  <c r="P126" i="473"/>
  <c r="P130" i="473"/>
  <c r="AA142" i="473"/>
  <c r="AA146" i="473"/>
  <c r="AA150" i="473"/>
  <c r="P6" i="474"/>
  <c r="N25" i="474"/>
  <c r="M55" i="474"/>
  <c r="P58" i="474"/>
  <c r="N75" i="474"/>
  <c r="N90" i="474"/>
  <c r="N123" i="474"/>
  <c r="N23" i="473"/>
  <c r="AB56" i="473"/>
  <c r="AA60" i="473"/>
  <c r="N74" i="473"/>
  <c r="N78" i="473"/>
  <c r="AA108" i="473"/>
  <c r="N125" i="473"/>
  <c r="N129" i="473"/>
  <c r="N133" i="473"/>
  <c r="AB142" i="473"/>
  <c r="P145" i="473"/>
  <c r="P149" i="473"/>
  <c r="P5" i="474"/>
  <c r="P91" i="474"/>
  <c r="AB7" i="473"/>
  <c r="AA39" i="473"/>
  <c r="P59" i="473"/>
  <c r="AB60" i="473"/>
  <c r="N73" i="473"/>
  <c r="N92" i="473"/>
  <c r="AB108" i="473"/>
  <c r="AA130" i="473"/>
  <c r="AA141" i="473"/>
  <c r="N144" i="473"/>
  <c r="N148" i="473"/>
  <c r="AF26" i="474"/>
  <c r="AE39" i="474"/>
  <c r="N42" i="474"/>
  <c r="N56" i="474"/>
  <c r="AE58" i="474"/>
  <c r="M72" i="474"/>
  <c r="P5" i="473"/>
  <c r="AB39" i="473"/>
  <c r="AA145" i="473"/>
  <c r="AA149" i="473"/>
  <c r="N24" i="474"/>
  <c r="AF39" i="474"/>
  <c r="P57" i="474"/>
  <c r="AE91" i="474"/>
  <c r="M106" i="474"/>
  <c r="P109" i="474"/>
  <c r="AA6" i="473"/>
  <c r="M21" i="473"/>
  <c r="N77" i="473"/>
  <c r="N128" i="473"/>
  <c r="N132" i="473"/>
  <c r="AE5" i="474"/>
  <c r="AE25" i="474"/>
  <c r="AE75" i="474"/>
  <c r="N108" i="474"/>
  <c r="AA23" i="473"/>
  <c r="P58" i="473"/>
  <c r="AA74" i="473"/>
  <c r="AA78" i="473"/>
  <c r="N91" i="473"/>
  <c r="AA125" i="473"/>
  <c r="AA129" i="473"/>
  <c r="AA133" i="473"/>
  <c r="N143" i="473"/>
  <c r="N147" i="473"/>
  <c r="N151" i="473"/>
  <c r="AF5" i="474"/>
  <c r="AE57" i="474"/>
  <c r="AE90" i="474"/>
  <c r="AE109" i="474"/>
  <c r="AA92" i="473"/>
  <c r="AA144" i="473"/>
  <c r="AA148" i="473"/>
  <c r="AE42" i="474"/>
  <c r="N22" i="474"/>
  <c r="AE24" i="474"/>
  <c r="AE56" i="474"/>
  <c r="AA77" i="473"/>
  <c r="P23" i="474"/>
  <c r="AE123" i="474"/>
  <c r="N39" i="473"/>
  <c r="Q107" i="482" l="1"/>
  <c r="P107" i="482"/>
  <c r="Q109" i="483"/>
  <c r="P109" i="483"/>
  <c r="Q75" i="483"/>
  <c r="P75" i="483"/>
  <c r="AB123" i="482"/>
  <c r="AC107" i="482" s="1"/>
  <c r="AA123" i="482"/>
  <c r="N123" i="482"/>
  <c r="N157" i="482"/>
  <c r="AB157" i="482"/>
  <c r="AC141" i="482" s="1"/>
  <c r="AA157" i="482"/>
  <c r="AE106" i="483"/>
  <c r="N106" i="483"/>
  <c r="AF106" i="483"/>
  <c r="AG90" i="483" s="1"/>
  <c r="N72" i="483"/>
  <c r="AF72" i="483"/>
  <c r="AG56" i="483" s="1"/>
  <c r="AE72" i="483"/>
  <c r="AB72" i="482"/>
  <c r="AC56" i="482" s="1"/>
  <c r="AA72" i="482"/>
  <c r="N72" i="482"/>
  <c r="Q90" i="483"/>
  <c r="P90" i="483"/>
  <c r="Q55" i="483"/>
  <c r="R39" i="483" s="1"/>
  <c r="P55" i="483"/>
  <c r="Q89" i="483"/>
  <c r="R73" i="483" s="1"/>
  <c r="P89" i="483"/>
  <c r="Q89" i="482"/>
  <c r="R73" i="482" s="1"/>
  <c r="P89" i="482"/>
  <c r="N38" i="483"/>
  <c r="AF38" i="483"/>
  <c r="AG22" i="483" s="1"/>
  <c r="AE38" i="483"/>
  <c r="Q61" i="483"/>
  <c r="P61" i="483"/>
  <c r="AB21" i="482"/>
  <c r="AC5" i="482" s="1"/>
  <c r="AA21" i="482"/>
  <c r="N21" i="482"/>
  <c r="Q21" i="483"/>
  <c r="R5" i="483" s="1"/>
  <c r="P21" i="483"/>
  <c r="Q57" i="483"/>
  <c r="P57" i="483"/>
  <c r="Q23" i="483"/>
  <c r="P23" i="483"/>
  <c r="N123" i="483"/>
  <c r="AF123" i="483"/>
  <c r="AG107" i="483" s="1"/>
  <c r="AE123" i="483"/>
  <c r="Q108" i="483"/>
  <c r="P108" i="483"/>
  <c r="Q6" i="483"/>
  <c r="P6" i="483"/>
  <c r="AB140" i="482"/>
  <c r="AC124" i="482" s="1"/>
  <c r="AA140" i="482"/>
  <c r="N140" i="482"/>
  <c r="Q60" i="483"/>
  <c r="P60" i="483"/>
  <c r="Q125" i="483"/>
  <c r="P125" i="483"/>
  <c r="Q55" i="482"/>
  <c r="R39" i="482" s="1"/>
  <c r="P55" i="482"/>
  <c r="Q106" i="482"/>
  <c r="R90" i="482" s="1"/>
  <c r="P106" i="482"/>
  <c r="Q5" i="482"/>
  <c r="P5" i="482"/>
  <c r="Q141" i="482"/>
  <c r="P141" i="482"/>
  <c r="Q126" i="483"/>
  <c r="P126" i="483"/>
  <c r="Q140" i="483"/>
  <c r="R124" i="483" s="1"/>
  <c r="P140" i="483"/>
  <c r="Q147" i="479"/>
  <c r="P147" i="479"/>
  <c r="Q126" i="480"/>
  <c r="P126" i="480"/>
  <c r="Q108" i="479"/>
  <c r="P108" i="479"/>
  <c r="Q56" i="480"/>
  <c r="P56" i="480"/>
  <c r="Q152" i="479"/>
  <c r="P152" i="479"/>
  <c r="Q124" i="479"/>
  <c r="P124" i="479"/>
  <c r="Q59" i="479"/>
  <c r="P59" i="479"/>
  <c r="Q23" i="480"/>
  <c r="P23" i="480"/>
  <c r="Q60" i="479"/>
  <c r="P60" i="479"/>
  <c r="Q148" i="479"/>
  <c r="P148" i="479"/>
  <c r="P90" i="480"/>
  <c r="Q90" i="480"/>
  <c r="Q6" i="480"/>
  <c r="P6" i="480"/>
  <c r="Q21" i="480"/>
  <c r="R5" i="480" s="1"/>
  <c r="P21" i="480"/>
  <c r="Q144" i="479"/>
  <c r="P144" i="479"/>
  <c r="Q143" i="479"/>
  <c r="P143" i="479"/>
  <c r="Q106" i="479"/>
  <c r="R90" i="479" s="1"/>
  <c r="P106" i="479"/>
  <c r="Q63" i="479"/>
  <c r="P63" i="479"/>
  <c r="N123" i="480"/>
  <c r="AF123" i="480"/>
  <c r="AG107" i="480" s="1"/>
  <c r="AE123" i="480"/>
  <c r="AB55" i="479"/>
  <c r="AC39" i="479" s="1"/>
  <c r="AA55" i="479"/>
  <c r="N55" i="479"/>
  <c r="Q39" i="479"/>
  <c r="P39" i="479"/>
  <c r="Q106" i="480"/>
  <c r="R90" i="480" s="1"/>
  <c r="P106" i="480"/>
  <c r="Q140" i="479"/>
  <c r="R124" i="479" s="1"/>
  <c r="P140" i="479"/>
  <c r="P21" i="479"/>
  <c r="Q21" i="479"/>
  <c r="R5" i="479" s="1"/>
  <c r="Q42" i="480"/>
  <c r="P42" i="480"/>
  <c r="AB38" i="479"/>
  <c r="AC22" i="479" s="1"/>
  <c r="AA38" i="479"/>
  <c r="N38" i="479"/>
  <c r="Q7" i="479"/>
  <c r="P7" i="479"/>
  <c r="AB89" i="479"/>
  <c r="AC73" i="479" s="1"/>
  <c r="AA89" i="479"/>
  <c r="N89" i="479"/>
  <c r="AF55" i="480"/>
  <c r="AG39" i="480" s="1"/>
  <c r="AE55" i="480"/>
  <c r="N55" i="480"/>
  <c r="Q89" i="480"/>
  <c r="R73" i="480" s="1"/>
  <c r="P89" i="480"/>
  <c r="N38" i="480"/>
  <c r="AF38" i="480"/>
  <c r="AG22" i="480" s="1"/>
  <c r="AE38" i="480"/>
  <c r="Q23" i="479"/>
  <c r="P23" i="479"/>
  <c r="Q73" i="479"/>
  <c r="P73" i="479"/>
  <c r="Q59" i="480"/>
  <c r="P59" i="480"/>
  <c r="AB157" i="479"/>
  <c r="AC141" i="479" s="1"/>
  <c r="AA157" i="479"/>
  <c r="N157" i="479"/>
  <c r="Q41" i="480"/>
  <c r="P41" i="480"/>
  <c r="Q140" i="480"/>
  <c r="R124" i="480" s="1"/>
  <c r="P140" i="480"/>
  <c r="P123" i="479"/>
  <c r="Q123" i="479"/>
  <c r="R107" i="479" s="1"/>
  <c r="Q72" i="480"/>
  <c r="R56" i="480" s="1"/>
  <c r="P72" i="480"/>
  <c r="Q109" i="480"/>
  <c r="P109" i="480"/>
  <c r="Q5" i="479"/>
  <c r="P5" i="479"/>
  <c r="Q151" i="479"/>
  <c r="P151" i="479"/>
  <c r="AB72" i="479"/>
  <c r="AC56" i="479" s="1"/>
  <c r="AA72" i="479"/>
  <c r="N72" i="479"/>
  <c r="Q42" i="477"/>
  <c r="P42" i="477"/>
  <c r="Q157" i="476"/>
  <c r="R141" i="476" s="1"/>
  <c r="P157" i="476"/>
  <c r="Q59" i="476"/>
  <c r="P59" i="476"/>
  <c r="AA21" i="476"/>
  <c r="N21" i="476"/>
  <c r="AB21" i="476"/>
  <c r="AC5" i="476" s="1"/>
  <c r="Q152" i="476"/>
  <c r="P152" i="476"/>
  <c r="Q149" i="476"/>
  <c r="P149" i="476"/>
  <c r="Q144" i="476"/>
  <c r="P144" i="476"/>
  <c r="P145" i="476"/>
  <c r="Q145" i="476"/>
  <c r="P108" i="476"/>
  <c r="Q108" i="476"/>
  <c r="AB140" i="476"/>
  <c r="AC124" i="476" s="1"/>
  <c r="AA140" i="476"/>
  <c r="N140" i="476"/>
  <c r="Q141" i="476"/>
  <c r="P141" i="476"/>
  <c r="Q21" i="477"/>
  <c r="R5" i="477" s="1"/>
  <c r="P21" i="477"/>
  <c r="Q38" i="476"/>
  <c r="R22" i="476" s="1"/>
  <c r="P38" i="476"/>
  <c r="Q38" i="477"/>
  <c r="R22" i="477" s="1"/>
  <c r="P38" i="477"/>
  <c r="P22" i="477"/>
  <c r="Q22" i="477"/>
  <c r="AB89" i="476"/>
  <c r="AC73" i="476" s="1"/>
  <c r="AA89" i="476"/>
  <c r="N89" i="476"/>
  <c r="P60" i="476"/>
  <c r="Q60" i="476"/>
  <c r="AB55" i="476"/>
  <c r="AC39" i="476" s="1"/>
  <c r="N55" i="476"/>
  <c r="AA55" i="476"/>
  <c r="Q39" i="476"/>
  <c r="P39" i="476"/>
  <c r="Q148" i="476"/>
  <c r="P148" i="476"/>
  <c r="AA123" i="476"/>
  <c r="AB123" i="476"/>
  <c r="AC107" i="476" s="1"/>
  <c r="N123" i="476"/>
  <c r="Q7" i="476"/>
  <c r="P7" i="476"/>
  <c r="AF123" i="477"/>
  <c r="AG107" i="477" s="1"/>
  <c r="AE123" i="477"/>
  <c r="N123" i="477"/>
  <c r="N72" i="477"/>
  <c r="AF72" i="477"/>
  <c r="AG56" i="477" s="1"/>
  <c r="AE72" i="477"/>
  <c r="AE55" i="477"/>
  <c r="N55" i="477"/>
  <c r="AF55" i="477"/>
  <c r="AG39" i="477" s="1"/>
  <c r="AB72" i="476"/>
  <c r="AC56" i="476" s="1"/>
  <c r="AA72" i="476"/>
  <c r="N72" i="476"/>
  <c r="Q56" i="477"/>
  <c r="P56" i="477"/>
  <c r="Q89" i="477"/>
  <c r="R73" i="477" s="1"/>
  <c r="P89" i="477"/>
  <c r="AB106" i="473"/>
  <c r="AC90" i="473" s="1"/>
  <c r="AA106" i="473"/>
  <c r="N106" i="473"/>
  <c r="P22" i="474"/>
  <c r="Q22" i="474"/>
  <c r="Q132" i="473"/>
  <c r="P132" i="473"/>
  <c r="Q75" i="474"/>
  <c r="P75" i="474"/>
  <c r="Q123" i="473"/>
  <c r="R107" i="473" s="1"/>
  <c r="P123" i="473"/>
  <c r="Q21" i="474"/>
  <c r="R5" i="474" s="1"/>
  <c r="P21" i="474"/>
  <c r="Q6" i="473"/>
  <c r="P6" i="473"/>
  <c r="Q77" i="473"/>
  <c r="P77" i="473"/>
  <c r="Q92" i="473"/>
  <c r="P92" i="473"/>
  <c r="Q129" i="473"/>
  <c r="P129" i="473"/>
  <c r="AE55" i="474"/>
  <c r="N55" i="474"/>
  <c r="AF55" i="474"/>
  <c r="AG39" i="474" s="1"/>
  <c r="AB140" i="473"/>
  <c r="AC124" i="473" s="1"/>
  <c r="AA140" i="473"/>
  <c r="N140" i="473"/>
  <c r="Q91" i="473"/>
  <c r="P91" i="473"/>
  <c r="AA21" i="473"/>
  <c r="N21" i="473"/>
  <c r="AB21" i="473"/>
  <c r="AC5" i="473" s="1"/>
  <c r="N72" i="474"/>
  <c r="AF72" i="474"/>
  <c r="AG56" i="474" s="1"/>
  <c r="AE72" i="474"/>
  <c r="Q73" i="473"/>
  <c r="P73" i="473"/>
  <c r="Q125" i="473"/>
  <c r="P125" i="473"/>
  <c r="Q25" i="474"/>
  <c r="P25" i="474"/>
  <c r="AB38" i="473"/>
  <c r="AC22" i="473" s="1"/>
  <c r="AA38" i="473"/>
  <c r="N38" i="473"/>
  <c r="AF89" i="474"/>
  <c r="AG73" i="474" s="1"/>
  <c r="AE89" i="474"/>
  <c r="N89" i="474"/>
  <c r="Q55" i="473"/>
  <c r="R39" i="473" s="1"/>
  <c r="P55" i="473"/>
  <c r="Q157" i="473"/>
  <c r="R141" i="473" s="1"/>
  <c r="P157" i="473"/>
  <c r="Q56" i="474"/>
  <c r="P56" i="474"/>
  <c r="Q78" i="473"/>
  <c r="P78" i="473"/>
  <c r="Q143" i="473"/>
  <c r="P143" i="473"/>
  <c r="Q133" i="473"/>
  <c r="P133" i="473"/>
  <c r="Q39" i="473"/>
  <c r="P39" i="473"/>
  <c r="N106" i="474"/>
  <c r="AF106" i="474"/>
  <c r="AG90" i="474" s="1"/>
  <c r="AE106" i="474"/>
  <c r="Q42" i="474"/>
  <c r="P42" i="474"/>
  <c r="Q74" i="473"/>
  <c r="P74" i="473"/>
  <c r="Q90" i="474"/>
  <c r="P90" i="474"/>
  <c r="Q128" i="473"/>
  <c r="P128" i="473"/>
  <c r="Q108" i="474"/>
  <c r="P108" i="474"/>
  <c r="Q151" i="473"/>
  <c r="P151" i="473"/>
  <c r="Q148" i="473"/>
  <c r="P148" i="473"/>
  <c r="Q23" i="473"/>
  <c r="P23" i="473"/>
  <c r="Q72" i="473"/>
  <c r="R56" i="473" s="1"/>
  <c r="P72" i="473"/>
  <c r="Q38" i="474"/>
  <c r="R22" i="474" s="1"/>
  <c r="P38" i="474"/>
  <c r="Q89" i="473"/>
  <c r="R73" i="473" s="1"/>
  <c r="P89" i="473"/>
  <c r="Q147" i="473"/>
  <c r="P147" i="473"/>
  <c r="Q24" i="474"/>
  <c r="P24" i="474"/>
  <c r="Q144" i="473"/>
  <c r="P144" i="473"/>
  <c r="Q123" i="474"/>
  <c r="R107" i="474" s="1"/>
  <c r="P123" i="474"/>
  <c r="Q123" i="483" l="1"/>
  <c r="R107" i="483" s="1"/>
  <c r="P123" i="483"/>
  <c r="Q72" i="482"/>
  <c r="R56" i="482" s="1"/>
  <c r="P72" i="482"/>
  <c r="Q123" i="482"/>
  <c r="R107" i="482" s="1"/>
  <c r="P123" i="482"/>
  <c r="Q157" i="482"/>
  <c r="R141" i="482" s="1"/>
  <c r="P157" i="482"/>
  <c r="Q140" i="482"/>
  <c r="R124" i="482" s="1"/>
  <c r="P140" i="482"/>
  <c r="Q38" i="483"/>
  <c r="R22" i="483" s="1"/>
  <c r="P38" i="483"/>
  <c r="Q72" i="483"/>
  <c r="R56" i="483" s="1"/>
  <c r="P72" i="483"/>
  <c r="D2" i="483"/>
  <c r="Q106" i="483"/>
  <c r="R90" i="483" s="1"/>
  <c r="P106" i="483"/>
  <c r="D2" i="482"/>
  <c r="Q21" i="482"/>
  <c r="R5" i="482" s="1"/>
  <c r="P21" i="482"/>
  <c r="Q89" i="479"/>
  <c r="R73" i="479" s="1"/>
  <c r="P89" i="479"/>
  <c r="Q123" i="480"/>
  <c r="R107" i="480" s="1"/>
  <c r="P123" i="480"/>
  <c r="Q72" i="479"/>
  <c r="R56" i="479" s="1"/>
  <c r="P72" i="479"/>
  <c r="Q38" i="479"/>
  <c r="R22" i="479" s="1"/>
  <c r="P38" i="479"/>
  <c r="Q38" i="480"/>
  <c r="R22" i="480" s="1"/>
  <c r="P38" i="480"/>
  <c r="Q157" i="479"/>
  <c r="R141" i="479" s="1"/>
  <c r="P157" i="479"/>
  <c r="Q55" i="479"/>
  <c r="R39" i="479" s="1"/>
  <c r="P55" i="479"/>
  <c r="Q55" i="480"/>
  <c r="R39" i="480" s="1"/>
  <c r="P55" i="480"/>
  <c r="D2" i="479"/>
  <c r="D2" i="480"/>
  <c r="Q89" i="476"/>
  <c r="R73" i="476" s="1"/>
  <c r="P89" i="476"/>
  <c r="P140" i="476"/>
  <c r="Q140" i="476"/>
  <c r="R124" i="476" s="1"/>
  <c r="P21" i="476"/>
  <c r="D2" i="476"/>
  <c r="Q21" i="476"/>
  <c r="R5" i="476" s="1"/>
  <c r="Q55" i="477"/>
  <c r="R39" i="477" s="1"/>
  <c r="P55" i="477"/>
  <c r="Q72" i="477"/>
  <c r="R56" i="477" s="1"/>
  <c r="P72" i="477"/>
  <c r="Q123" i="477"/>
  <c r="R107" i="477" s="1"/>
  <c r="P123" i="477"/>
  <c r="P55" i="476"/>
  <c r="Q55" i="476"/>
  <c r="R39" i="476" s="1"/>
  <c r="Q123" i="476"/>
  <c r="R107" i="476" s="1"/>
  <c r="P123" i="476"/>
  <c r="D2" i="477"/>
  <c r="Q72" i="476"/>
  <c r="R56" i="476" s="1"/>
  <c r="P72" i="476"/>
  <c r="Q89" i="474"/>
  <c r="R73" i="474" s="1"/>
  <c r="P89" i="474"/>
  <c r="Q55" i="474"/>
  <c r="R39" i="474" s="1"/>
  <c r="P55" i="474"/>
  <c r="Q72" i="474"/>
  <c r="R56" i="474" s="1"/>
  <c r="P72" i="474"/>
  <c r="Q38" i="473"/>
  <c r="R22" i="473" s="1"/>
  <c r="P38" i="473"/>
  <c r="Q21" i="473"/>
  <c r="R5" i="473" s="1"/>
  <c r="P21" i="473"/>
  <c r="D2" i="473"/>
  <c r="Q140" i="473"/>
  <c r="R124" i="473" s="1"/>
  <c r="P140" i="473"/>
  <c r="Q106" i="474"/>
  <c r="R90" i="474" s="1"/>
  <c r="P106" i="474"/>
  <c r="Q106" i="473"/>
  <c r="R90" i="473" s="1"/>
  <c r="P106" i="473"/>
  <c r="D2" i="474"/>
</calcChain>
</file>

<file path=xl/sharedStrings.xml><?xml version="1.0" encoding="utf-8"?>
<sst xmlns="http://schemas.openxmlformats.org/spreadsheetml/2006/main" count="17121" uniqueCount="267">
  <si>
    <r>
      <t xml:space="preserve">屏榮 </t>
    </r>
    <r>
      <rPr>
        <b/>
        <sz val="26"/>
        <color rgb="FFFF0000"/>
        <rFont val="微軟正黑體"/>
        <family val="2"/>
        <charset val="136"/>
      </rPr>
      <t>大溪廠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6" type="noConversion"/>
  </si>
  <si>
    <t>日期</t>
    <phoneticPr fontId="6" type="noConversion"/>
  </si>
  <si>
    <t>訂單量</t>
    <phoneticPr fontId="6" type="noConversion"/>
  </si>
  <si>
    <t>營業額</t>
    <phoneticPr fontId="6" type="noConversion"/>
  </si>
  <si>
    <t>人時性</t>
    <phoneticPr fontId="6" type="noConversion"/>
  </si>
  <si>
    <t>項目</t>
    <phoneticPr fontId="9" type="noConversion"/>
  </si>
  <si>
    <t>➀</t>
    <phoneticPr fontId="9" type="noConversion"/>
  </si>
  <si>
    <t>➁</t>
    <phoneticPr fontId="9" type="noConversion"/>
  </si>
  <si>
    <t>➂</t>
    <phoneticPr fontId="9" type="noConversion"/>
  </si>
  <si>
    <t>④</t>
    <phoneticPr fontId="5" type="noConversion"/>
  </si>
  <si>
    <t>⑤</t>
    <phoneticPr fontId="5" type="noConversion"/>
  </si>
  <si>
    <t>異常停線</t>
    <phoneticPr fontId="9" type="noConversion"/>
  </si>
  <si>
    <t>短暫停線</t>
    <phoneticPr fontId="9" type="noConversion"/>
  </si>
  <si>
    <t>組合室</t>
    <phoneticPr fontId="6" type="noConversion"/>
  </si>
  <si>
    <t>全溫層</t>
    <phoneticPr fontId="6" type="noConversion"/>
  </si>
  <si>
    <t>4度C-各編組展開(一配)</t>
    <phoneticPr fontId="6" type="noConversion"/>
  </si>
  <si>
    <t>4度C-各編組展開(二配)</t>
    <phoneticPr fontId="5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</si>
  <si>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</t>
    </r>
    <r>
      <rPr>
        <sz val="12"/>
        <color theme="1"/>
        <rFont val="Microsoft JhengHei"/>
        <family val="2"/>
        <charset val="136"/>
      </rPr>
      <t>一配</t>
    </r>
    <r>
      <rPr>
        <sz val="12"/>
        <color theme="1"/>
        <rFont val="Calibri"/>
        <family val="2"/>
      </rPr>
      <t>)</t>
    </r>
    <phoneticPr fontId="6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</si>
  <si>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各編組展開(二配)</t>
    </r>
    <phoneticPr fontId="6" type="noConversion"/>
  </si>
  <si>
    <t>合計次數</t>
    <phoneticPr fontId="9" type="noConversion"/>
  </si>
  <si>
    <t>時間</t>
    <phoneticPr fontId="6" type="noConversion"/>
  </si>
  <si>
    <t>設備次數</t>
    <phoneticPr fontId="6" type="noConversion"/>
  </si>
  <si>
    <t>排關平均</t>
  </si>
  <si>
    <t>實績平均</t>
  </si>
  <si>
    <t>達成率平均</t>
  </si>
  <si>
    <t>※現行日本鮮食廠以達成率80%為基本(即為現行KPI)</t>
    <phoneticPr fontId="9" type="noConversion"/>
  </si>
  <si>
    <t>溫層</t>
    <phoneticPr fontId="6" type="noConversion"/>
  </si>
  <si>
    <t>➁4度C-各編組展開</t>
    <phoneticPr fontId="6" type="noConversion"/>
  </si>
  <si>
    <r>
      <rPr>
        <b/>
        <sz val="16"/>
        <color theme="1"/>
        <rFont val="Segoe UI Symbol"/>
        <family val="2"/>
      </rPr>
      <t>➂</t>
    </r>
    <r>
      <rPr>
        <b/>
        <sz val="16"/>
        <color theme="1"/>
        <rFont val="微軟正黑體"/>
        <family val="2"/>
        <charset val="136"/>
      </rPr>
      <t>4度C-各編組展開</t>
    </r>
    <phoneticPr fontId="5" type="noConversion"/>
  </si>
  <si>
    <t>編組</t>
    <phoneticPr fontId="6" type="noConversion"/>
  </si>
  <si>
    <t>便當一線</t>
  </si>
  <si>
    <t>便當二線</t>
  </si>
  <si>
    <t>涼麵一線</t>
    <phoneticPr fontId="5" type="noConversion"/>
  </si>
  <si>
    <t>涼麵二線</t>
  </si>
  <si>
    <t>涼麵三線</t>
  </si>
  <si>
    <t>自動包裝機</t>
  </si>
  <si>
    <t>自動包裝機2</t>
    <phoneticPr fontId="5" type="noConversion"/>
  </si>
  <si>
    <t>自動包裝機3</t>
  </si>
  <si>
    <t>便當一線</t>
    <phoneticPr fontId="5" type="noConversion"/>
  </si>
  <si>
    <t>涼麵一線</t>
  </si>
  <si>
    <t>人時性</t>
    <phoneticPr fontId="9" type="noConversion"/>
  </si>
  <si>
    <t>排關</t>
    <phoneticPr fontId="6" type="noConversion"/>
  </si>
  <si>
    <t>-</t>
  </si>
  <si>
    <t>實績</t>
    <phoneticPr fontId="6" type="noConversion"/>
  </si>
  <si>
    <t>達成率</t>
    <phoneticPr fontId="6" type="noConversion"/>
  </si>
  <si>
    <t>作業
時間</t>
    <phoneticPr fontId="6" type="noConversion"/>
  </si>
  <si>
    <t>開始</t>
    <phoneticPr fontId="6" type="noConversion"/>
  </si>
  <si>
    <t>結束</t>
    <phoneticPr fontId="6" type="noConversion"/>
  </si>
  <si>
    <t>產線異常
(5分鐘以上)</t>
    <phoneticPr fontId="5" type="noConversion"/>
  </si>
  <si>
    <t>次數</t>
    <phoneticPr fontId="5" type="noConversion"/>
  </si>
  <si>
    <t>時間/分</t>
    <phoneticPr fontId="5" type="noConversion"/>
  </si>
  <si>
    <t>短暫停線
(5分鐘以下)</t>
    <phoneticPr fontId="5" type="noConversion"/>
  </si>
  <si>
    <t>設備次數</t>
    <phoneticPr fontId="5" type="noConversion"/>
  </si>
  <si>
    <t>配置人數</t>
    <phoneticPr fontId="6" type="noConversion"/>
  </si>
  <si>
    <t>主要應用設備</t>
    <phoneticPr fontId="6" type="noConversion"/>
  </si>
  <si>
    <t>L型封口機</t>
  </si>
  <si>
    <t>ET-55</t>
  </si>
  <si>
    <t>ET-600</t>
  </si>
  <si>
    <t>伺服包裝機</t>
  </si>
  <si>
    <t>次要應用設備</t>
    <phoneticPr fontId="6" type="noConversion"/>
  </si>
  <si>
    <t>備註</t>
    <phoneticPr fontId="6" type="noConversion"/>
  </si>
  <si>
    <t>涼麵+烤飯糰</t>
  </si>
  <si>
    <t>大口飯糰線</t>
  </si>
  <si>
    <t>烤飯糰+手卷</t>
  </si>
  <si>
    <r>
      <rPr>
        <b/>
        <sz val="16"/>
        <color theme="1"/>
        <rFont val="Segoe UI Symbol"/>
        <family val="2"/>
      </rPr>
      <t>➃</t>
    </r>
    <r>
      <rPr>
        <b/>
        <sz val="16"/>
        <color theme="1"/>
        <rFont val="微軟正黑體"/>
        <family val="2"/>
        <charset val="136"/>
      </rPr>
      <t>18度C-各編組展開</t>
    </r>
    <r>
      <rPr>
        <b/>
        <sz val="16"/>
        <color theme="1"/>
        <rFont val="Calibri"/>
        <family val="2"/>
      </rPr>
      <t xml:space="preserve"> (</t>
    </r>
    <r>
      <rPr>
        <b/>
        <sz val="16"/>
        <color theme="1"/>
        <rFont val="微軟正黑體"/>
        <family val="2"/>
        <charset val="136"/>
      </rPr>
      <t>一配</t>
    </r>
    <r>
      <rPr>
        <b/>
        <sz val="16"/>
        <color theme="1"/>
        <rFont val="Calibri"/>
        <family val="2"/>
      </rPr>
      <t>)</t>
    </r>
    <phoneticPr fontId="6" type="noConversion"/>
  </si>
  <si>
    <t>⑤18度C-各編組展開 (二配)</t>
    <phoneticPr fontId="5" type="noConversion"/>
  </si>
  <si>
    <t>自動包裝機2</t>
  </si>
  <si>
    <t>味付飯糰線B</t>
  </si>
  <si>
    <t>(舊)
3300型飯糰線</t>
  </si>
  <si>
    <t>3000型飯糰線</t>
    <phoneticPr fontId="5" type="noConversion"/>
  </si>
  <si>
    <t>(新)
3300型飯糰機</t>
  </si>
  <si>
    <t>GKK3600型
飯糰機</t>
    <phoneticPr fontId="9" type="noConversion"/>
  </si>
  <si>
    <t>GKK3600型
飯糰機2</t>
    <phoneticPr fontId="5" type="noConversion"/>
  </si>
  <si>
    <t>自動包裝機</t>
    <phoneticPr fontId="6" type="noConversion"/>
  </si>
  <si>
    <t>自動包裝機3</t>
    <phoneticPr fontId="5" type="noConversion"/>
  </si>
  <si>
    <t>味付飯糰線B</t>
    <phoneticPr fontId="6" type="noConversion"/>
  </si>
  <si>
    <t>(舊)
3300型飯糰線</t>
    <phoneticPr fontId="6" type="noConversion"/>
  </si>
  <si>
    <t>(新)
3300型飯糰機</t>
    <phoneticPr fontId="6" type="noConversion"/>
  </si>
  <si>
    <t>GKK3600型
飯糰機2</t>
    <phoneticPr fontId="9" type="noConversion"/>
  </si>
  <si>
    <t>夾心型</t>
  </si>
  <si>
    <t>3300型</t>
  </si>
  <si>
    <t>GKK</t>
  </si>
  <si>
    <t>大溪廠日報分析</t>
    <phoneticPr fontId="9" type="noConversion"/>
  </si>
  <si>
    <t>總生產量</t>
    <phoneticPr fontId="9" type="noConversion"/>
  </si>
  <si>
    <t>出勤人數</t>
    <phoneticPr fontId="9" type="noConversion"/>
  </si>
  <si>
    <t>產線配置圖</t>
    <phoneticPr fontId="9" type="noConversion"/>
  </si>
  <si>
    <t>生產實績</t>
    <phoneticPr fontId="9" type="noConversion"/>
  </si>
  <si>
    <t>人時性差異分析</t>
    <phoneticPr fontId="9" type="noConversion"/>
  </si>
  <si>
    <t>日報登錄</t>
    <phoneticPr fontId="9" type="noConversion"/>
  </si>
  <si>
    <t>分析說明</t>
    <phoneticPr fontId="9" type="noConversion"/>
  </si>
  <si>
    <t>產能差異分析</t>
    <phoneticPr fontId="9" type="noConversion"/>
  </si>
  <si>
    <t>平均廠價</t>
  </si>
  <si>
    <t>多次生產數</t>
    <phoneticPr fontId="9" type="noConversion"/>
  </si>
  <si>
    <t>線別</t>
    <phoneticPr fontId="6" type="noConversion"/>
  </si>
  <si>
    <t>品類</t>
    <phoneticPr fontId="9" type="noConversion"/>
  </si>
  <si>
    <t>品名</t>
    <phoneticPr fontId="6" type="noConversion"/>
  </si>
  <si>
    <t>廠價</t>
    <phoneticPr fontId="9" type="noConversion"/>
  </si>
  <si>
    <t>生產量</t>
    <phoneticPr fontId="9" type="noConversion"/>
  </si>
  <si>
    <t>營收</t>
    <phoneticPr fontId="9" type="noConversion"/>
  </si>
  <si>
    <t>多次
生產</t>
    <phoneticPr fontId="9" type="noConversion"/>
  </si>
  <si>
    <t>人數</t>
    <phoneticPr fontId="9" type="noConversion"/>
  </si>
  <si>
    <t>產能/時</t>
    <phoneticPr fontId="9" type="noConversion"/>
  </si>
  <si>
    <t>達成率</t>
    <phoneticPr fontId="9" type="noConversion"/>
  </si>
  <si>
    <t>達成率
平均</t>
    <phoneticPr fontId="9" type="noConversion"/>
  </si>
  <si>
    <t>生產時間</t>
    <rPh sb="0" eb="4">
      <t>カイシジカン</t>
    </rPh>
    <phoneticPr fontId="1"/>
  </si>
  <si>
    <t>換線、休息/分</t>
    <rPh sb="0" eb="2">
      <t>キリカエ</t>
    </rPh>
    <phoneticPr fontId="1"/>
  </si>
  <si>
    <t>稼動時間/分</t>
    <phoneticPr fontId="9" type="noConversion"/>
  </si>
  <si>
    <t>休息時間</t>
    <phoneticPr fontId="9" type="noConversion"/>
  </si>
  <si>
    <t>(屏榮回填)</t>
    <phoneticPr fontId="9" type="noConversion"/>
  </si>
  <si>
    <t>達成率平均</t>
    <phoneticPr fontId="9" type="noConversion"/>
  </si>
  <si>
    <t>開始</t>
    <rPh sb="0" eb="2">
      <t>カイシジカン</t>
    </rPh>
    <phoneticPr fontId="1"/>
  </si>
  <si>
    <t>結束</t>
    <rPh sb="0" eb="2">
      <t>シュウリョウジカン</t>
    </rPh>
    <phoneticPr fontId="1"/>
  </si>
  <si>
    <t>開始</t>
    <phoneticPr fontId="9" type="noConversion"/>
  </si>
  <si>
    <t>結束</t>
    <phoneticPr fontId="9" type="noConversion"/>
  </si>
  <si>
    <t>18℃-壽司手卷</t>
  </si>
  <si>
    <t>平均</t>
    <phoneticPr fontId="9" type="noConversion"/>
  </si>
  <si>
    <t>自動包裝機</t>
    <phoneticPr fontId="9" type="noConversion"/>
  </si>
  <si>
    <t>一配長野稻荷壽司</t>
  </si>
  <si>
    <t>18℃-飯糰</t>
  </si>
  <si>
    <t>一配兩粒飯糰(鮪魚.焦糖鮭魚)</t>
  </si>
  <si>
    <t>自動包裝機2</t>
    <phoneticPr fontId="9" type="noConversion"/>
  </si>
  <si>
    <t>一配雙鬆細卷</t>
  </si>
  <si>
    <t>一配經典鮪魚沙拉細卷</t>
  </si>
  <si>
    <t>(新)
3300型飯糰機</t>
    <phoneticPr fontId="9" type="noConversion"/>
  </si>
  <si>
    <t>一配壹號醬炙烤牛飯糰</t>
  </si>
  <si>
    <t>一配鹽蔥燒肉飯糰</t>
  </si>
  <si>
    <t>一配雞肉飯飯糰</t>
  </si>
  <si>
    <t>一配蔬食鮪魚飯糰</t>
  </si>
  <si>
    <t>一配經典肉鬆飯糰</t>
  </si>
  <si>
    <t>一配明太子龍蝦風味沙拉飯糰</t>
  </si>
  <si>
    <t>一配鮪魚飯糰</t>
  </si>
  <si>
    <t>一配熟成紅鮭飯糰</t>
  </si>
  <si>
    <t>一配北海道秋鮭親子飯糰</t>
  </si>
  <si>
    <t>一配贅沢鮭魚肚飯糰</t>
  </si>
  <si>
    <t>自動包裝機
(二配)</t>
    <phoneticPr fontId="9" type="noConversion"/>
  </si>
  <si>
    <t>二配兩粒飯糰(鮪魚.焦糖鮭魚)</t>
  </si>
  <si>
    <t>二配三杯醬爆菇菇飯糰</t>
  </si>
  <si>
    <t>二配壹號醬炙烤牛飯糰</t>
  </si>
  <si>
    <t>二配大飯糰韓式蒜烤豬五花</t>
  </si>
  <si>
    <t>(新)
3300型飯糰機 (二配)</t>
    <phoneticPr fontId="9" type="noConversion"/>
  </si>
  <si>
    <t>二配鹽蔥燒肉飯糰</t>
  </si>
  <si>
    <t>二配雞肉飯飯糰</t>
  </si>
  <si>
    <t>GKK3600型
飯糰機
(二配)</t>
    <phoneticPr fontId="9" type="noConversion"/>
  </si>
  <si>
    <t>二配經典肉鬆飯糰</t>
  </si>
  <si>
    <t>二配芝麻香鬆飯糰</t>
  </si>
  <si>
    <t>二配鮪魚飯糰</t>
  </si>
  <si>
    <t>GKK3600型
飯糰機2
(二配)</t>
    <phoneticPr fontId="9" type="noConversion"/>
  </si>
  <si>
    <t>二配明太子龍蝦風味沙拉飯糰</t>
  </si>
  <si>
    <t>二配蔬食鮪魚飯糰</t>
  </si>
  <si>
    <t>二配北海道秋鮭親子飯糰</t>
  </si>
  <si>
    <t>二配熟成紅鮭飯糰</t>
  </si>
  <si>
    <t>原因回覆</t>
  </si>
  <si>
    <t>1.當日出勤人數較多</t>
  </si>
  <si>
    <t>2.當日出勤人數較少</t>
  </si>
  <si>
    <t>3.當日出勤熟手較多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</si>
  <si>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</si>
  <si>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</si>
  <si>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</si>
  <si>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</si>
  <si>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</si>
  <si>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</si>
  <si>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</si>
  <si>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</si>
  <si>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12.活動期間品項需貼標</t>
    <phoneticPr fontId="5" type="noConversion"/>
  </si>
  <si>
    <t>合計(時間/分)</t>
    <phoneticPr fontId="6" type="noConversion"/>
  </si>
  <si>
    <t>產線異常
分析說明(5分鐘以上)</t>
    <phoneticPr fontId="9" type="noConversion"/>
  </si>
  <si>
    <t>總次數</t>
    <phoneticPr fontId="5" type="noConversion"/>
  </si>
  <si>
    <t>設備因素(次數)</t>
    <phoneticPr fontId="5" type="noConversion"/>
  </si>
  <si>
    <t>微波小吃</t>
  </si>
  <si>
    <t>日式茶碗蒸</t>
  </si>
  <si>
    <t>4℃-飯糰</t>
  </si>
  <si>
    <t>麻油雞飯糰</t>
  </si>
  <si>
    <t>便當二線</t>
    <phoneticPr fontId="9" type="noConversion"/>
  </si>
  <si>
    <t>微波主食</t>
  </si>
  <si>
    <t>糖燻野郎三十天熟成牛飯</t>
  </si>
  <si>
    <t>便當</t>
  </si>
  <si>
    <t>嫩烤香料雞胸排蔬滿盒</t>
  </si>
  <si>
    <t>烤蛋白餐盒</t>
  </si>
  <si>
    <t>健身G肉餐盒</t>
  </si>
  <si>
    <t>涼麵一線</t>
    <phoneticPr fontId="9" type="noConversion"/>
  </si>
  <si>
    <t>美式雞丁餐盒</t>
  </si>
  <si>
    <t>涼麵二線</t>
    <phoneticPr fontId="9" type="noConversion"/>
  </si>
  <si>
    <t>經典滷肉飯</t>
  </si>
  <si>
    <t>海陸雙拼肉肉餐盒</t>
  </si>
  <si>
    <t>香腸腿排雙拼便當</t>
  </si>
  <si>
    <t>蔬活腿排補力餐盒</t>
  </si>
  <si>
    <t>涼麵一線
(二配)</t>
    <phoneticPr fontId="9" type="noConversion"/>
  </si>
  <si>
    <t>二配里肌豬排可可咖哩歐姆蛋飯</t>
  </si>
  <si>
    <t>二配黃金雞排蘑菇白醬歐姆蛋飯</t>
  </si>
  <si>
    <t>二配哞哞培根奶香海陸焗飯</t>
  </si>
  <si>
    <t>二配失控起司薯餅焗飯</t>
  </si>
  <si>
    <t>一配鮭魚奶油醬油飯糰</t>
  </si>
  <si>
    <t>合計次數</t>
  </si>
  <si>
    <t>合計(時間/分)</t>
  </si>
  <si>
    <t>產線異常統計(5分鐘以上)</t>
    <phoneticPr fontId="9" type="noConversion"/>
  </si>
  <si>
    <t>短暫停線統計(5分鐘以下)</t>
    <phoneticPr fontId="9" type="noConversion"/>
  </si>
  <si>
    <t>涼麵三線</t>
    <phoneticPr fontId="9" type="noConversion"/>
  </si>
  <si>
    <t>4℃-壽司手卷</t>
  </si>
  <si>
    <t>蟹味可樂餅風炸飯糰</t>
  </si>
  <si>
    <t>便當二線
(二配)</t>
    <phoneticPr fontId="9" type="noConversion"/>
  </si>
  <si>
    <t>二配鐵板豆腐燴蛋蓋飯</t>
  </si>
  <si>
    <t>二配濃起司燻腸紅醬焗烤飯</t>
  </si>
  <si>
    <t>二配鮮蝦旬彩炊飯飯糰</t>
  </si>
  <si>
    <t>二配溏心蛋五目飯糰</t>
  </si>
  <si>
    <t>香檸奶油魚排蔬滿盒</t>
  </si>
  <si>
    <t>二配大飯糰乾燒風味鮮蝦</t>
  </si>
  <si>
    <t>一配經典人氣雙手卷</t>
  </si>
  <si>
    <t>一配鮭鮪海饌雙手卷</t>
  </si>
  <si>
    <t>二配鹽水G絲飯糰</t>
  </si>
  <si>
    <t>二配贅沢鮭魚肚飯糰</t>
  </si>
  <si>
    <t>一配鹽蔥生鮭飯糰</t>
  </si>
  <si>
    <t>一配柚檸海灣貝飯糰</t>
  </si>
  <si>
    <t>季節調理麵</t>
  </si>
  <si>
    <t>和風涓絲冷麵</t>
  </si>
  <si>
    <t>大滿足香辣涼麵</t>
  </si>
  <si>
    <t>大滿足麻醬涼麵</t>
  </si>
  <si>
    <t>山葵生鮪魚泥脆卷</t>
  </si>
  <si>
    <t>二配打拋風味豆腐飯</t>
  </si>
  <si>
    <t>一配山葵章魚飯糰</t>
  </si>
  <si>
    <t>台式麻醬涼麵</t>
  </si>
  <si>
    <t>醬油生鮭脆卷</t>
  </si>
  <si>
    <t>鰹魚烏龍冷麵</t>
  </si>
  <si>
    <t>115.05.01星期五</t>
    <phoneticPr fontId="9" type="noConversion"/>
  </si>
  <si>
    <t>115.05.02星期六</t>
    <phoneticPr fontId="9" type="noConversion"/>
  </si>
  <si>
    <t>115.05.03星期日</t>
    <phoneticPr fontId="9" type="noConversion"/>
  </si>
  <si>
    <t>涼麵二線
(二配)</t>
    <phoneticPr fontId="9" type="noConversion"/>
  </si>
  <si>
    <t>115.05.04星期一</t>
    <phoneticPr fontId="9" type="noConversion"/>
  </si>
  <si>
    <t>115.05.05星期二</t>
    <phoneticPr fontId="9" type="noConversion"/>
  </si>
  <si>
    <t>115.05.06星期三</t>
    <phoneticPr fontId="9" type="noConversion"/>
  </si>
  <si>
    <t>115.05.07星期四</t>
    <phoneticPr fontId="9" type="noConversion"/>
  </si>
  <si>
    <t>115.05.08星期五</t>
    <phoneticPr fontId="9" type="noConversion"/>
  </si>
  <si>
    <t>115.05.09星期六</t>
    <phoneticPr fontId="9" type="noConversion"/>
  </si>
  <si>
    <t>115.05.10星期日</t>
    <phoneticPr fontId="9" type="noConversion"/>
  </si>
  <si>
    <t>115.05.11星期一</t>
    <phoneticPr fontId="9" type="noConversion"/>
  </si>
  <si>
    <t>二配香烤魚排青醬燉飯</t>
  </si>
  <si>
    <t>115.05.12星期二</t>
    <phoneticPr fontId="9" type="noConversion"/>
  </si>
  <si>
    <t>一配黑胡椒洋蔥豬飯糰</t>
  </si>
  <si>
    <t>懷舊滷雙拼便當</t>
  </si>
  <si>
    <t>鮪魚昆布細卷</t>
  </si>
  <si>
    <t>肉鬆火腿細卷</t>
  </si>
  <si>
    <t>115.05.13星期三</t>
    <phoneticPr fontId="9" type="noConversion"/>
  </si>
  <si>
    <r>
      <t>115.05.14星期</t>
    </r>
    <r>
      <rPr>
        <b/>
        <sz val="14"/>
        <color theme="0"/>
        <rFont val="Microsoft JhengHei UI"/>
        <family val="2"/>
        <charset val="136"/>
      </rPr>
      <t>四</t>
    </r>
    <phoneticPr fontId="9" type="noConversion"/>
  </si>
  <si>
    <r>
      <t>115.05.15星期</t>
    </r>
    <r>
      <rPr>
        <b/>
        <sz val="14"/>
        <color theme="0"/>
        <rFont val="Microsoft JhengHei UI"/>
        <family val="2"/>
        <charset val="136"/>
      </rPr>
      <t>五</t>
    </r>
    <phoneticPr fontId="9" type="noConversion"/>
  </si>
  <si>
    <r>
      <t>115.05.16星期</t>
    </r>
    <r>
      <rPr>
        <b/>
        <sz val="14"/>
        <color theme="0"/>
        <rFont val="Microsoft JhengHei UI"/>
        <family val="2"/>
        <charset val="136"/>
      </rPr>
      <t>六</t>
    </r>
    <phoneticPr fontId="9" type="noConversion"/>
  </si>
  <si>
    <r>
      <t>115.05.17星期</t>
    </r>
    <r>
      <rPr>
        <b/>
        <sz val="14"/>
        <color theme="0"/>
        <rFont val="Microsoft JhengHei UI"/>
        <family val="2"/>
        <charset val="136"/>
      </rPr>
      <t>日</t>
    </r>
    <phoneticPr fontId="9" type="noConversion"/>
  </si>
  <si>
    <r>
      <t>115.05.18星期</t>
    </r>
    <r>
      <rPr>
        <b/>
        <sz val="14"/>
        <color theme="0"/>
        <rFont val="Microsoft JhengHei UI"/>
        <family val="2"/>
        <charset val="136"/>
      </rPr>
      <t>一</t>
    </r>
    <phoneticPr fontId="9" type="noConversion"/>
  </si>
  <si>
    <t>115.05.19星期二</t>
    <phoneticPr fontId="9" type="noConversion"/>
  </si>
  <si>
    <t>一配椒鹽檸檬鯖魚飯糰</t>
  </si>
  <si>
    <t>日式胡麻雞絲冷麵</t>
  </si>
  <si>
    <t>韓式辣炒豬肉飯卷</t>
  </si>
  <si>
    <t>115.05.20星期三</t>
    <phoneticPr fontId="9" type="noConversion"/>
  </si>
  <si>
    <t>115.05.21星期四</t>
    <phoneticPr fontId="9" type="noConversion"/>
  </si>
  <si>
    <t>115.05.22星期五</t>
    <phoneticPr fontId="9" type="noConversion"/>
  </si>
  <si>
    <t>115.05.23星期六</t>
    <phoneticPr fontId="9" type="noConversion"/>
  </si>
  <si>
    <t>115.05.24星期日</t>
    <phoneticPr fontId="9" type="noConversion"/>
  </si>
  <si>
    <t>115.05.25星期一</t>
    <phoneticPr fontId="9" type="noConversion"/>
  </si>
  <si>
    <t>115.05.26星期二</t>
    <phoneticPr fontId="9" type="noConversion"/>
  </si>
  <si>
    <t>海陸雙拼壽司</t>
  </si>
  <si>
    <t>嘉義崇文白醋涼麵</t>
  </si>
  <si>
    <t>115.05.27星期三</t>
    <phoneticPr fontId="9" type="noConversion"/>
  </si>
  <si>
    <t>115.05.28星期四</t>
    <phoneticPr fontId="9" type="noConversion"/>
  </si>
  <si>
    <t>115.05.29星期五</t>
    <phoneticPr fontId="9" type="noConversion"/>
  </si>
  <si>
    <t>115.05.30星期六</t>
    <phoneticPr fontId="9" type="noConversion"/>
  </si>
  <si>
    <t>115.05.31星期日</t>
    <phoneticPr fontId="9" type="noConversion"/>
  </si>
  <si>
    <t>蒸蛋湯</t>
  </si>
  <si>
    <t>馬鈴薯玉米濃湯</t>
  </si>
  <si>
    <t>三合一味噌湯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</si>
</sst>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0.0%"/>
    <numFmt numFmtId="180" formatCode="h:mm;@"/>
    <numFmt numFmtId="181" formatCode="[$-F800]dddd\,\ mmmm\ dd\,\ yyyy"/>
    <numFmt numFmtId="182" formatCode="0_ "/>
    <numFmt numFmtId="183" formatCode="0.0_ "/>
    <numFmt numFmtId="184" formatCode="0_);[Red]\(0\)"/>
  </numFmts>
  <fonts count="31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Meiryo UI"/>
      <family val="2"/>
      <charset val="128"/>
    </font>
    <font>
      <sz val="18"/>
      <color theme="1"/>
      <name val="微軟正黑體"/>
      <family val="2"/>
      <charset val="136"/>
    </font>
    <font>
      <sz val="15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theme="1"/>
      <name val="Segoe UI Symbol"/>
      <family val="2"/>
    </font>
    <font>
      <sz val="11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6"/>
      <color theme="1"/>
      <name val="Calibri"/>
      <family val="2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name val="微軟正黑體"/>
      <family val="2"/>
      <charset val="136"/>
    </font>
    <font>
      <sz val="16"/>
      <name val="微軟正黑體"/>
      <family val="2"/>
      <charset val="136"/>
    </font>
    <font>
      <b/>
      <sz val="14"/>
      <color theme="0"/>
      <name val="Microsoft JhengHei UI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BF1DE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7" fillId="0" borderId="0">
      <alignment vertical="center"/>
    </xf>
  </cellStyleXfs>
  <cellXfs count="418">
    <xf numFmtId="0" fontId="0" fillId="0" borderId="0" xfId="0">
      <alignment vertical="center"/>
    </xf>
    <xf numFmtId="0" fontId="3" fillId="0" borderId="0" xfId="1" applyFont="1">
      <alignment vertical="center"/>
    </xf>
    <xf numFmtId="0" fontId="1" fillId="0" borderId="0" xfId="1" applyFont="1">
      <alignment vertical="center"/>
    </xf>
    <xf numFmtId="0" fontId="7" fillId="0" borderId="2" xfId="2" applyFont="1" applyBorder="1" applyAlignment="1">
      <alignment horizontal="center" vertical="center"/>
    </xf>
    <xf numFmtId="0" fontId="1" fillId="0" borderId="5" xfId="2" applyFont="1" applyBorder="1">
      <alignment vertical="center"/>
    </xf>
    <xf numFmtId="0" fontId="1" fillId="0" borderId="0" xfId="2" applyFont="1">
      <alignment vertical="center"/>
    </xf>
    <xf numFmtId="0" fontId="1" fillId="0" borderId="4" xfId="2" applyFont="1" applyBorder="1" applyAlignment="1">
      <alignment horizontal="center" vertical="center"/>
    </xf>
    <xf numFmtId="0" fontId="13" fillId="0" borderId="8" xfId="4" applyFont="1" applyBorder="1" applyAlignment="1">
      <alignment horizontal="center" vertical="center" wrapText="1"/>
    </xf>
    <xf numFmtId="0" fontId="13" fillId="0" borderId="9" xfId="4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7" fillId="0" borderId="0" xfId="2" applyFont="1">
      <alignment vertical="center"/>
    </xf>
    <xf numFmtId="0" fontId="18" fillId="0" borderId="0" xfId="2" applyFont="1">
      <alignment vertical="center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 wrapText="1"/>
    </xf>
    <xf numFmtId="0" fontId="21" fillId="0" borderId="2" xfId="1" applyFont="1" applyBorder="1" applyAlignment="1">
      <alignment horizontal="center" vertical="center" wrapText="1"/>
    </xf>
    <xf numFmtId="0" fontId="21" fillId="0" borderId="3" xfId="1" applyFont="1" applyBorder="1" applyAlignment="1">
      <alignment horizontal="center" vertical="center" wrapText="1"/>
    </xf>
    <xf numFmtId="0" fontId="21" fillId="0" borderId="1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21" fillId="0" borderId="15" xfId="1" applyFont="1" applyBorder="1" applyAlignment="1">
      <alignment horizontal="center" vertical="center" wrapText="1"/>
    </xf>
    <xf numFmtId="180" fontId="1" fillId="0" borderId="0" xfId="2" applyNumberFormat="1" applyFont="1" applyAlignment="1">
      <alignment horizontal="center" vertical="center"/>
    </xf>
    <xf numFmtId="0" fontId="1" fillId="0" borderId="15" xfId="2" applyFont="1" applyBorder="1" applyAlignment="1">
      <alignment horizontal="center" vertical="center" wrapText="1"/>
    </xf>
    <xf numFmtId="178" fontId="1" fillId="0" borderId="14" xfId="1" applyNumberFormat="1" applyFont="1" applyBorder="1" applyAlignment="1">
      <alignment horizontal="center" vertical="center" wrapText="1"/>
    </xf>
    <xf numFmtId="178" fontId="1" fillId="0" borderId="2" xfId="1" applyNumberFormat="1" applyFont="1" applyBorder="1" applyAlignment="1">
      <alignment horizontal="center" vertical="center" wrapText="1"/>
    </xf>
    <xf numFmtId="178" fontId="1" fillId="0" borderId="3" xfId="1" applyNumberFormat="1" applyFont="1" applyBorder="1" applyAlignment="1">
      <alignment horizontal="center" vertical="center" wrapText="1"/>
    </xf>
    <xf numFmtId="178" fontId="1" fillId="0" borderId="4" xfId="1" applyNumberFormat="1" applyFont="1" applyBorder="1" applyAlignment="1">
      <alignment horizontal="center" vertical="center" wrapText="1"/>
    </xf>
    <xf numFmtId="178" fontId="1" fillId="0" borderId="15" xfId="1" applyNumberFormat="1" applyFont="1" applyBorder="1" applyAlignment="1">
      <alignment horizontal="center" vertical="center" wrapText="1"/>
    </xf>
    <xf numFmtId="2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 wrapText="1"/>
    </xf>
    <xf numFmtId="178" fontId="23" fillId="9" borderId="14" xfId="1" applyNumberFormat="1" applyFont="1" applyFill="1" applyBorder="1" applyAlignment="1">
      <alignment horizontal="center" vertical="center"/>
    </xf>
    <xf numFmtId="178" fontId="23" fillId="9" borderId="2" xfId="1" applyNumberFormat="1" applyFont="1" applyFill="1" applyBorder="1" applyAlignment="1">
      <alignment horizontal="center" vertical="center"/>
    </xf>
    <xf numFmtId="178" fontId="23" fillId="9" borderId="3" xfId="1" applyNumberFormat="1" applyFont="1" applyFill="1" applyBorder="1" applyAlignment="1">
      <alignment horizontal="center" vertical="center"/>
    </xf>
    <xf numFmtId="178" fontId="23" fillId="9" borderId="4" xfId="1" applyNumberFormat="1" applyFont="1" applyFill="1" applyBorder="1" applyAlignment="1">
      <alignment horizontal="center" vertical="center"/>
    </xf>
    <xf numFmtId="178" fontId="23" fillId="9" borderId="15" xfId="1" applyNumberFormat="1" applyFont="1" applyFill="1" applyBorder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/>
    </xf>
    <xf numFmtId="179" fontId="23" fillId="0" borderId="14" xfId="6" applyNumberFormat="1" applyFont="1" applyBorder="1" applyAlignment="1">
      <alignment horizontal="center" vertical="center"/>
    </xf>
    <xf numFmtId="179" fontId="23" fillId="0" borderId="2" xfId="6" applyNumberFormat="1" applyFont="1" applyBorder="1" applyAlignment="1">
      <alignment horizontal="center" vertical="center"/>
    </xf>
    <xf numFmtId="179" fontId="23" fillId="0" borderId="3" xfId="6" applyNumberFormat="1" applyFont="1" applyBorder="1" applyAlignment="1">
      <alignment horizontal="center" vertical="center"/>
    </xf>
    <xf numFmtId="179" fontId="23" fillId="0" borderId="4" xfId="6" applyNumberFormat="1" applyFont="1" applyBorder="1" applyAlignment="1">
      <alignment horizontal="center" vertical="center"/>
    </xf>
    <xf numFmtId="179" fontId="23" fillId="0" borderId="15" xfId="6" applyNumberFormat="1" applyFont="1" applyBorder="1" applyAlignment="1">
      <alignment horizontal="center" vertical="center"/>
    </xf>
    <xf numFmtId="180" fontId="1" fillId="0" borderId="14" xfId="2" applyNumberFormat="1" applyFont="1" applyBorder="1" applyAlignment="1">
      <alignment horizontal="center" vertical="center"/>
    </xf>
    <xf numFmtId="180" fontId="1" fillId="0" borderId="2" xfId="2" applyNumberFormat="1" applyFont="1" applyBorder="1" applyAlignment="1">
      <alignment horizontal="center" vertical="center"/>
    </xf>
    <xf numFmtId="180" fontId="1" fillId="0" borderId="4" xfId="2" applyNumberFormat="1" applyFont="1" applyBorder="1" applyAlignment="1">
      <alignment horizontal="center" vertical="center"/>
    </xf>
    <xf numFmtId="180" fontId="1" fillId="0" borderId="15" xfId="2" applyNumberFormat="1" applyFont="1" applyBorder="1" applyAlignment="1">
      <alignment horizontal="center" vertical="center"/>
    </xf>
    <xf numFmtId="0" fontId="0" fillId="3" borderId="15" xfId="2" applyFont="1" applyFill="1" applyBorder="1" applyAlignment="1">
      <alignment horizontal="center" vertical="center"/>
    </xf>
    <xf numFmtId="0" fontId="1" fillId="3" borderId="2" xfId="2" applyFont="1" applyFill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" fillId="3" borderId="14" xfId="2" applyFont="1" applyFill="1" applyBorder="1" applyAlignment="1">
      <alignment horizontal="center" vertical="center"/>
    </xf>
    <xf numFmtId="0" fontId="1" fillId="3" borderId="4" xfId="2" applyFont="1" applyFill="1" applyBorder="1" applyAlignment="1">
      <alignment horizontal="center" vertical="center"/>
    </xf>
    <xf numFmtId="0" fontId="1" fillId="3" borderId="15" xfId="2" applyFont="1" applyFill="1" applyBorder="1" applyAlignment="1">
      <alignment horizontal="center" vertical="center"/>
    </xf>
    <xf numFmtId="1" fontId="1" fillId="0" borderId="14" xfId="1" applyNumberFormat="1" applyFont="1" applyBorder="1" applyAlignment="1">
      <alignment horizontal="center" vertical="center"/>
    </xf>
    <xf numFmtId="1" fontId="1" fillId="0" borderId="2" xfId="1" applyNumberFormat="1" applyFont="1" applyBorder="1" applyAlignment="1">
      <alignment horizontal="center" vertical="center"/>
    </xf>
    <xf numFmtId="1" fontId="1" fillId="0" borderId="3" xfId="1" applyNumberFormat="1" applyFont="1" applyBorder="1" applyAlignment="1">
      <alignment horizontal="center" vertical="center"/>
    </xf>
    <xf numFmtId="1" fontId="1" fillId="0" borderId="4" xfId="1" applyNumberFormat="1" applyFont="1" applyBorder="1" applyAlignment="1">
      <alignment horizontal="center" vertical="center"/>
    </xf>
    <xf numFmtId="1" fontId="1" fillId="0" borderId="15" xfId="1" applyNumberFormat="1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24" fillId="0" borderId="14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24" fillId="0" borderId="19" xfId="1" applyFont="1" applyBorder="1">
      <alignment vertical="center"/>
    </xf>
    <xf numFmtId="0" fontId="24" fillId="0" borderId="21" xfId="1" applyFont="1" applyBorder="1" applyAlignment="1">
      <alignment horizontal="center" vertical="center"/>
    </xf>
    <xf numFmtId="0" fontId="24" fillId="0" borderId="21" xfId="1" applyFont="1" applyBorder="1">
      <alignment vertical="center"/>
    </xf>
    <xf numFmtId="0" fontId="24" fillId="0" borderId="22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24" fillId="0" borderId="20" xfId="1" applyFont="1" applyBorder="1" applyAlignment="1">
      <alignment horizontal="center" vertical="center"/>
    </xf>
    <xf numFmtId="0" fontId="21" fillId="0" borderId="14" xfId="2" applyFont="1" applyBorder="1" applyAlignment="1">
      <alignment horizontal="center" vertical="center"/>
    </xf>
    <xf numFmtId="0" fontId="21" fillId="0" borderId="4" xfId="2" applyFont="1" applyBorder="1" applyAlignment="1">
      <alignment horizontal="center" vertical="center"/>
    </xf>
    <xf numFmtId="0" fontId="21" fillId="0" borderId="2" xfId="7" applyFont="1" applyBorder="1" applyAlignment="1">
      <alignment horizontal="center" vertical="center" wrapText="1"/>
    </xf>
    <xf numFmtId="0" fontId="21" fillId="0" borderId="15" xfId="7" applyFont="1" applyBorder="1" applyAlignment="1">
      <alignment horizontal="center" vertical="center" wrapText="1"/>
    </xf>
    <xf numFmtId="0" fontId="1" fillId="0" borderId="23" xfId="2" applyFont="1" applyBorder="1" applyAlignment="1">
      <alignment horizontal="center" vertical="center"/>
    </xf>
    <xf numFmtId="0" fontId="24" fillId="0" borderId="19" xfId="1" applyFont="1" applyBorder="1" applyAlignment="1">
      <alignment horizontal="center" vertical="center"/>
    </xf>
    <xf numFmtId="178" fontId="1" fillId="0" borderId="0" xfId="1" applyNumberFormat="1" applyFont="1">
      <alignment vertical="center"/>
    </xf>
    <xf numFmtId="0" fontId="22" fillId="0" borderId="11" xfId="2" applyFont="1" applyBorder="1">
      <alignment vertical="center"/>
    </xf>
    <xf numFmtId="0" fontId="22" fillId="0" borderId="24" xfId="2" applyFont="1" applyBorder="1" applyAlignment="1">
      <alignment vertical="center" shrinkToFit="1"/>
    </xf>
    <xf numFmtId="0" fontId="22" fillId="0" borderId="25" xfId="2" applyFont="1" applyBorder="1" applyAlignment="1">
      <alignment horizontal="left" vertical="center" shrinkToFit="1"/>
    </xf>
    <xf numFmtId="0" fontId="7" fillId="10" borderId="26" xfId="2" applyFont="1" applyFill="1" applyBorder="1" applyAlignment="1">
      <alignment horizontal="center" vertical="center" shrinkToFit="1"/>
    </xf>
    <xf numFmtId="0" fontId="22" fillId="0" borderId="26" xfId="2" applyFont="1" applyBorder="1" applyAlignment="1">
      <alignment horizontal="center" vertical="center" shrinkToFit="1"/>
    </xf>
    <xf numFmtId="43" fontId="7" fillId="0" borderId="25" xfId="2" applyNumberFormat="1" applyFont="1" applyBorder="1" applyAlignment="1">
      <alignment vertical="center" shrinkToFit="1"/>
    </xf>
    <xf numFmtId="0" fontId="22" fillId="0" borderId="25" xfId="2" applyFont="1" applyBorder="1" applyAlignment="1">
      <alignment vertical="center" shrinkToFit="1"/>
    </xf>
    <xf numFmtId="1" fontId="22" fillId="0" borderId="26" xfId="2" applyNumberFormat="1" applyFont="1" applyBorder="1" applyAlignment="1">
      <alignment horizontal="center" vertical="center" shrinkToFit="1"/>
    </xf>
    <xf numFmtId="0" fontId="22" fillId="0" borderId="6" xfId="2" applyFont="1" applyBorder="1" applyAlignment="1">
      <alignment horizontal="left" vertical="center" shrinkToFit="1"/>
    </xf>
    <xf numFmtId="178" fontId="22" fillId="0" borderId="34" xfId="2" applyNumberFormat="1" applyFont="1" applyBorder="1" applyAlignment="1">
      <alignment horizontal="center" vertical="center" shrinkToFit="1"/>
    </xf>
    <xf numFmtId="43" fontId="22" fillId="0" borderId="6" xfId="2" applyNumberFormat="1" applyFont="1" applyBorder="1" applyAlignment="1">
      <alignment vertical="center" shrinkToFit="1"/>
    </xf>
    <xf numFmtId="0" fontId="22" fillId="0" borderId="6" xfId="2" applyFont="1" applyBorder="1" applyAlignment="1">
      <alignment vertical="center" shrinkToFit="1"/>
    </xf>
    <xf numFmtId="0" fontId="22" fillId="0" borderId="34" xfId="2" applyFont="1" applyBorder="1" applyAlignment="1">
      <alignment horizontal="center" vertical="center" shrinkToFit="1"/>
    </xf>
    <xf numFmtId="0" fontId="1" fillId="0" borderId="25" xfId="2" applyFont="1" applyBorder="1" applyAlignment="1">
      <alignment horizontal="center" vertical="center"/>
    </xf>
    <xf numFmtId="0" fontId="1" fillId="0" borderId="46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shrinkToFit="1"/>
    </xf>
    <xf numFmtId="2" fontId="1" fillId="0" borderId="4" xfId="8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2" fontId="1" fillId="0" borderId="3" xfId="2" applyNumberFormat="1" applyFont="1" applyBorder="1" applyAlignment="1">
      <alignment horizontal="right" vertical="center"/>
    </xf>
    <xf numFmtId="1" fontId="1" fillId="4" borderId="14" xfId="2" applyNumberFormat="1" applyFont="1" applyFill="1" applyBorder="1" applyAlignment="1">
      <alignment horizontal="center" vertical="center"/>
    </xf>
    <xf numFmtId="1" fontId="1" fillId="0" borderId="2" xfId="2" applyNumberFormat="1" applyFont="1" applyBorder="1" applyAlignment="1">
      <alignment horizontal="center" vertical="center"/>
    </xf>
    <xf numFmtId="178" fontId="1" fillId="0" borderId="15" xfId="2" applyNumberFormat="1" applyFont="1" applyBorder="1" applyAlignment="1">
      <alignment horizontal="center" vertical="center"/>
    </xf>
    <xf numFmtId="0" fontId="1" fillId="4" borderId="4" xfId="2" applyFont="1" applyFill="1" applyBorder="1" applyAlignment="1">
      <alignment horizontal="center" vertical="center"/>
    </xf>
    <xf numFmtId="182" fontId="1" fillId="4" borderId="14" xfId="2" applyNumberFormat="1" applyFont="1" applyFill="1" applyBorder="1" applyAlignment="1">
      <alignment horizontal="center" vertical="center"/>
    </xf>
    <xf numFmtId="183" fontId="1" fillId="0" borderId="2" xfId="2" applyNumberFormat="1" applyFont="1" applyBorder="1" applyAlignment="1">
      <alignment horizontal="center" vertical="center"/>
    </xf>
    <xf numFmtId="179" fontId="1" fillId="0" borderId="2" xfId="6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 wrapText="1"/>
    </xf>
    <xf numFmtId="20" fontId="1" fillId="0" borderId="2" xfId="2" applyNumberFormat="1" applyFont="1" applyBorder="1" applyAlignment="1">
      <alignment horizontal="center" vertical="center"/>
    </xf>
    <xf numFmtId="0" fontId="1" fillId="0" borderId="45" xfId="2" applyFont="1" applyBorder="1" applyAlignment="1">
      <alignment horizontal="center" vertical="center" shrinkToFit="1"/>
    </xf>
    <xf numFmtId="182" fontId="1" fillId="0" borderId="45" xfId="2" applyNumberFormat="1" applyFont="1" applyBorder="1" applyAlignment="1">
      <alignment horizontal="center" vertical="center"/>
    </xf>
    <xf numFmtId="20" fontId="1" fillId="0" borderId="15" xfId="2" applyNumberFormat="1" applyFont="1" applyBorder="1" applyAlignment="1">
      <alignment horizontal="center" vertical="center"/>
    </xf>
    <xf numFmtId="182" fontId="1" fillId="0" borderId="14" xfId="2" applyNumberFormat="1" applyFont="1" applyBorder="1" applyAlignment="1">
      <alignment horizontal="center" vertical="center"/>
    </xf>
    <xf numFmtId="1" fontId="1" fillId="4" borderId="4" xfId="2" applyNumberFormat="1" applyFont="1" applyFill="1" applyBorder="1" applyAlignment="1">
      <alignment horizontal="center" vertical="center"/>
    </xf>
    <xf numFmtId="180" fontId="1" fillId="0" borderId="16" xfId="2" applyNumberFormat="1" applyFont="1" applyBorder="1" applyAlignment="1">
      <alignment horizontal="center" vertical="center"/>
    </xf>
    <xf numFmtId="180" fontId="1" fillId="0" borderId="6" xfId="2" applyNumberFormat="1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right" vertical="center"/>
    </xf>
    <xf numFmtId="0" fontId="1" fillId="0" borderId="18" xfId="2" applyFont="1" applyBorder="1" applyAlignment="1">
      <alignment horizontal="center" vertical="center" wrapText="1"/>
    </xf>
    <xf numFmtId="182" fontId="1" fillId="4" borderId="16" xfId="2" applyNumberFormat="1" applyFont="1" applyFill="1" applyBorder="1" applyAlignment="1">
      <alignment horizontal="center" vertical="center"/>
    </xf>
    <xf numFmtId="183" fontId="1" fillId="0" borderId="6" xfId="2" applyNumberFormat="1" applyFont="1" applyBorder="1" applyAlignment="1">
      <alignment horizontal="center" vertical="center"/>
    </xf>
    <xf numFmtId="179" fontId="1" fillId="0" borderId="6" xfId="6" applyNumberFormat="1" applyFont="1" applyBorder="1" applyAlignment="1">
      <alignment horizontal="center" vertical="center"/>
    </xf>
    <xf numFmtId="20" fontId="1" fillId="0" borderId="6" xfId="2" applyNumberFormat="1" applyFont="1" applyBorder="1" applyAlignment="1">
      <alignment horizontal="center" vertical="center"/>
    </xf>
    <xf numFmtId="20" fontId="1" fillId="0" borderId="18" xfId="2" applyNumberFormat="1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 wrapText="1"/>
    </xf>
    <xf numFmtId="179" fontId="1" fillId="0" borderId="10" xfId="6" applyNumberFormat="1" applyFont="1" applyBorder="1" applyAlignment="1">
      <alignment horizontal="center" vertical="center"/>
    </xf>
    <xf numFmtId="0" fontId="1" fillId="0" borderId="58" xfId="2" applyFont="1" applyBorder="1" applyAlignment="1">
      <alignment horizontal="center" vertical="center" shrinkToFit="1"/>
    </xf>
    <xf numFmtId="0" fontId="1" fillId="0" borderId="59" xfId="2" applyFont="1" applyBorder="1">
      <alignment vertical="center"/>
    </xf>
    <xf numFmtId="2" fontId="1" fillId="0" borderId="22" xfId="2" applyNumberFormat="1" applyFont="1" applyBorder="1" applyAlignment="1">
      <alignment horizontal="center" vertical="center"/>
    </xf>
    <xf numFmtId="1" fontId="1" fillId="4" borderId="19" xfId="2" applyNumberFormat="1" applyFont="1" applyFill="1" applyBorder="1" applyAlignment="1">
      <alignment horizontal="center" vertical="center"/>
    </xf>
    <xf numFmtId="1" fontId="1" fillId="0" borderId="21" xfId="2" applyNumberFormat="1" applyFont="1" applyBorder="1" applyAlignment="1">
      <alignment horizontal="center" vertical="center"/>
    </xf>
    <xf numFmtId="178" fontId="1" fillId="0" borderId="20" xfId="2" applyNumberFormat="1" applyFont="1" applyBorder="1" applyAlignment="1">
      <alignment horizontal="center" vertical="center"/>
    </xf>
    <xf numFmtId="182" fontId="1" fillId="4" borderId="19" xfId="2" applyNumberFormat="1" applyFont="1" applyFill="1" applyBorder="1" applyAlignment="1">
      <alignment horizontal="center" vertical="center"/>
    </xf>
    <xf numFmtId="183" fontId="1" fillId="0" borderId="21" xfId="2" applyNumberFormat="1" applyFont="1" applyBorder="1" applyAlignment="1">
      <alignment horizontal="center" vertical="center"/>
    </xf>
    <xf numFmtId="179" fontId="1" fillId="0" borderId="21" xfId="6" applyNumberFormat="1" applyFont="1" applyBorder="1" applyAlignment="1">
      <alignment horizontal="center" vertical="center"/>
    </xf>
    <xf numFmtId="180" fontId="1" fillId="0" borderId="19" xfId="2" applyNumberFormat="1" applyFont="1" applyBorder="1" applyAlignment="1">
      <alignment horizontal="center" vertical="center" shrinkToFit="1"/>
    </xf>
    <xf numFmtId="180" fontId="1" fillId="0" borderId="21" xfId="2" applyNumberFormat="1" applyFont="1" applyBorder="1" applyAlignment="1">
      <alignment horizontal="center" vertical="center" shrinkToFit="1"/>
    </xf>
    <xf numFmtId="184" fontId="1" fillId="0" borderId="21" xfId="2" applyNumberFormat="1" applyFont="1" applyBorder="1" applyAlignment="1">
      <alignment horizontal="center" vertical="center" shrinkToFit="1"/>
    </xf>
    <xf numFmtId="0" fontId="1" fillId="0" borderId="0" xfId="2" applyFont="1" applyAlignment="1">
      <alignment vertical="center" shrinkToFit="1"/>
    </xf>
    <xf numFmtId="0" fontId="1" fillId="0" borderId="60" xfId="2" applyFont="1" applyBorder="1" applyAlignment="1">
      <alignment horizontal="center" vertical="center" shrinkToFit="1"/>
    </xf>
    <xf numFmtId="2" fontId="1" fillId="0" borderId="24" xfId="8" applyNumberFormat="1" applyFont="1" applyBorder="1" applyAlignment="1">
      <alignment horizontal="center" vertical="center"/>
    </xf>
    <xf numFmtId="2" fontId="1" fillId="0" borderId="26" xfId="2" applyNumberFormat="1" applyFont="1" applyBorder="1" applyAlignment="1">
      <alignment horizontal="right" vertical="center"/>
    </xf>
    <xf numFmtId="0" fontId="1" fillId="0" borderId="46" xfId="2" applyFont="1" applyBorder="1" applyAlignment="1">
      <alignment horizontal="center" vertical="center" wrapText="1"/>
    </xf>
    <xf numFmtId="1" fontId="1" fillId="4" borderId="45" xfId="2" applyNumberFormat="1" applyFont="1" applyFill="1" applyBorder="1" applyAlignment="1">
      <alignment horizontal="center" vertical="center"/>
    </xf>
    <xf numFmtId="1" fontId="1" fillId="0" borderId="25" xfId="2" applyNumberFormat="1" applyFont="1" applyBorder="1" applyAlignment="1">
      <alignment horizontal="center" vertical="center"/>
    </xf>
    <xf numFmtId="178" fontId="1" fillId="0" borderId="46" xfId="2" applyNumberFormat="1" applyFont="1" applyBorder="1" applyAlignment="1">
      <alignment horizontal="center" vertical="center"/>
    </xf>
    <xf numFmtId="1" fontId="1" fillId="4" borderId="24" xfId="2" applyNumberFormat="1" applyFont="1" applyFill="1" applyBorder="1" applyAlignment="1">
      <alignment horizontal="center" vertical="center"/>
    </xf>
    <xf numFmtId="182" fontId="1" fillId="4" borderId="45" xfId="2" applyNumberFormat="1" applyFont="1" applyFill="1" applyBorder="1" applyAlignment="1">
      <alignment horizontal="center" vertical="center"/>
    </xf>
    <xf numFmtId="183" fontId="1" fillId="0" borderId="25" xfId="2" applyNumberFormat="1" applyFont="1" applyBorder="1" applyAlignment="1">
      <alignment horizontal="center" vertical="center"/>
    </xf>
    <xf numFmtId="179" fontId="1" fillId="0" borderId="25" xfId="6" applyNumberFormat="1" applyFont="1" applyBorder="1" applyAlignment="1">
      <alignment horizontal="center" vertical="center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 wrapText="1"/>
    </xf>
    <xf numFmtId="20" fontId="1" fillId="0" borderId="25" xfId="2" applyNumberFormat="1" applyFont="1" applyBorder="1" applyAlignment="1">
      <alignment horizontal="center" vertical="center"/>
    </xf>
    <xf numFmtId="20" fontId="1" fillId="0" borderId="46" xfId="2" applyNumberFormat="1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 shrinkToFit="1"/>
    </xf>
    <xf numFmtId="0" fontId="1" fillId="0" borderId="56" xfId="2" applyFont="1" applyBorder="1" applyAlignment="1">
      <alignment horizontal="left" vertical="center"/>
    </xf>
    <xf numFmtId="182" fontId="1" fillId="0" borderId="16" xfId="2" applyNumberFormat="1" applyFont="1" applyBorder="1" applyAlignment="1">
      <alignment horizontal="center" vertical="center"/>
    </xf>
    <xf numFmtId="184" fontId="1" fillId="0" borderId="21" xfId="2" applyNumberFormat="1" applyFont="1" applyBorder="1" applyAlignment="1">
      <alignment horizontal="center" vertical="center" wrapText="1"/>
    </xf>
    <xf numFmtId="178" fontId="1" fillId="0" borderId="21" xfId="2" applyNumberFormat="1" applyFont="1" applyBorder="1" applyAlignment="1">
      <alignment horizontal="center" vertical="center"/>
    </xf>
    <xf numFmtId="182" fontId="1" fillId="0" borderId="19" xfId="2" applyNumberFormat="1" applyFont="1" applyBorder="1" applyAlignment="1">
      <alignment horizontal="center" vertical="center"/>
    </xf>
    <xf numFmtId="180" fontId="1" fillId="0" borderId="46" xfId="2" applyNumberFormat="1" applyFont="1" applyBorder="1" applyAlignment="1">
      <alignment horizontal="center" vertical="center"/>
    </xf>
    <xf numFmtId="0" fontId="1" fillId="0" borderId="4" xfId="2" applyFont="1" applyBorder="1" applyAlignment="1">
      <alignment horizontal="left" vertical="center"/>
    </xf>
    <xf numFmtId="182" fontId="1" fillId="0" borderId="24" xfId="2" applyNumberFormat="1" applyFont="1" applyBorder="1" applyAlignment="1">
      <alignment horizontal="center" vertical="center"/>
    </xf>
    <xf numFmtId="182" fontId="1" fillId="0" borderId="4" xfId="2" applyNumberFormat="1" applyFont="1" applyBorder="1" applyAlignment="1">
      <alignment horizontal="center" vertical="center"/>
    </xf>
    <xf numFmtId="182" fontId="1" fillId="0" borderId="56" xfId="2" applyNumberFormat="1" applyFont="1" applyBorder="1" applyAlignment="1">
      <alignment horizontal="center" vertical="center"/>
    </xf>
    <xf numFmtId="182" fontId="1" fillId="0" borderId="23" xfId="2" applyNumberFormat="1" applyFont="1" applyBorder="1" applyAlignment="1">
      <alignment horizontal="center" vertical="center"/>
    </xf>
    <xf numFmtId="0" fontId="1" fillId="0" borderId="0" xfId="2" applyFont="1" applyAlignment="1">
      <alignment vertical="center" wrapText="1"/>
    </xf>
    <xf numFmtId="0" fontId="26" fillId="0" borderId="62" xfId="4" applyFont="1" applyBorder="1" applyAlignment="1">
      <alignment horizontal="center" vertical="center" shrinkToFit="1"/>
    </xf>
    <xf numFmtId="0" fontId="26" fillId="0" borderId="63" xfId="4" applyFont="1" applyBorder="1" applyAlignment="1">
      <alignment horizontal="center" vertical="center" shrinkToFit="1"/>
    </xf>
    <xf numFmtId="182" fontId="1" fillId="0" borderId="17" xfId="2" applyNumberFormat="1" applyFont="1" applyBorder="1" applyAlignment="1">
      <alignment horizontal="center" vertical="center"/>
    </xf>
    <xf numFmtId="1" fontId="1" fillId="0" borderId="19" xfId="2" applyNumberFormat="1" applyFont="1" applyBorder="1" applyAlignment="1">
      <alignment horizontal="center" vertical="center" shrinkToFit="1"/>
    </xf>
    <xf numFmtId="1" fontId="1" fillId="0" borderId="20" xfId="2" applyNumberFormat="1" applyFont="1" applyBorder="1" applyAlignment="1">
      <alignment horizontal="center" vertical="center" shrinkToFit="1"/>
    </xf>
    <xf numFmtId="178" fontId="1" fillId="0" borderId="25" xfId="2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/>
    </xf>
    <xf numFmtId="0" fontId="1" fillId="0" borderId="2" xfId="8" applyFont="1" applyBorder="1" applyAlignment="1">
      <alignment horizontal="center" vertical="center"/>
    </xf>
    <xf numFmtId="0" fontId="1" fillId="0" borderId="15" xfId="8" applyFont="1" applyBorder="1">
      <alignment vertical="center"/>
    </xf>
    <xf numFmtId="20" fontId="1" fillId="0" borderId="2" xfId="8" applyNumberFormat="1" applyFont="1" applyBorder="1" applyAlignment="1">
      <alignment horizontal="center" vertical="center"/>
    </xf>
    <xf numFmtId="20" fontId="1" fillId="0" borderId="15" xfId="8" applyNumberFormat="1" applyFont="1" applyBorder="1" applyAlignment="1">
      <alignment horizontal="center" vertical="center"/>
    </xf>
    <xf numFmtId="20" fontId="1" fillId="0" borderId="21" xfId="2" applyNumberFormat="1" applyFont="1" applyBorder="1" applyAlignment="1">
      <alignment horizontal="center" vertical="center"/>
    </xf>
    <xf numFmtId="20" fontId="1" fillId="0" borderId="20" xfId="2" applyNumberFormat="1" applyFont="1" applyBorder="1" applyAlignment="1">
      <alignment horizontal="center" vertical="center"/>
    </xf>
    <xf numFmtId="180" fontId="1" fillId="0" borderId="18" xfId="2" applyNumberFormat="1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20" xfId="2" applyFont="1" applyBorder="1" applyAlignment="1">
      <alignment horizontal="center" vertical="center" shrinkToFit="1"/>
    </xf>
    <xf numFmtId="0" fontId="26" fillId="0" borderId="61" xfId="4" applyFont="1" applyBorder="1" applyAlignment="1">
      <alignment horizontal="center" vertical="center" wrapText="1"/>
    </xf>
    <xf numFmtId="182" fontId="29" fillId="0" borderId="2" xfId="4" applyNumberFormat="1" applyFont="1" applyBorder="1" applyAlignment="1">
      <alignment horizontal="center" vertical="center"/>
    </xf>
    <xf numFmtId="0" fontId="26" fillId="12" borderId="19" xfId="2" applyFont="1" applyFill="1" applyBorder="1" applyAlignment="1">
      <alignment horizontal="center" vertical="center"/>
    </xf>
    <xf numFmtId="0" fontId="26" fillId="12" borderId="20" xfId="2" applyFont="1" applyFill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1" fontId="1" fillId="0" borderId="64" xfId="2" applyNumberFormat="1" applyFont="1" applyBorder="1" applyAlignment="1">
      <alignment horizontal="center" vertical="center"/>
    </xf>
    <xf numFmtId="1" fontId="1" fillId="0" borderId="15" xfId="2" applyNumberFormat="1" applyFont="1" applyBorder="1" applyAlignment="1">
      <alignment horizontal="center" vertical="center"/>
    </xf>
    <xf numFmtId="182" fontId="1" fillId="0" borderId="65" xfId="2" applyNumberFormat="1" applyFont="1" applyBorder="1" applyAlignment="1">
      <alignment horizontal="center" vertical="center"/>
    </xf>
    <xf numFmtId="179" fontId="1" fillId="0" borderId="66" xfId="6" applyNumberFormat="1" applyFont="1" applyBorder="1" applyAlignment="1">
      <alignment horizontal="center" vertical="center"/>
    </xf>
    <xf numFmtId="182" fontId="29" fillId="0" borderId="19" xfId="4" applyNumberFormat="1" applyFont="1" applyBorder="1" applyAlignment="1">
      <alignment horizontal="center" vertical="center" shrinkToFit="1"/>
    </xf>
    <xf numFmtId="182" fontId="29" fillId="0" borderId="20" xfId="4" applyNumberFormat="1" applyFont="1" applyBorder="1" applyAlignment="1">
      <alignment horizontal="center" vertical="center" shrinkToFit="1"/>
    </xf>
    <xf numFmtId="180" fontId="1" fillId="0" borderId="19" xfId="2" applyNumberFormat="1" applyFont="1" applyBorder="1" applyAlignment="1">
      <alignment horizontal="center" vertical="center"/>
    </xf>
    <xf numFmtId="180" fontId="1" fillId="0" borderId="21" xfId="2" applyNumberFormat="1" applyFont="1" applyBorder="1" applyAlignment="1">
      <alignment horizontal="center" vertical="center"/>
    </xf>
    <xf numFmtId="180" fontId="1" fillId="0" borderId="0" xfId="2" applyNumberFormat="1" applyFont="1">
      <alignment vertical="center"/>
    </xf>
    <xf numFmtId="0" fontId="1" fillId="0" borderId="14" xfId="2" applyFont="1" applyBorder="1" applyAlignment="1">
      <alignment horizontal="center" vertical="center" wrapText="1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9" fillId="6" borderId="11" xfId="1" applyFont="1" applyFill="1" applyBorder="1" applyAlignment="1">
      <alignment horizontal="center" vertical="center"/>
    </xf>
    <xf numFmtId="0" fontId="19" fillId="6" borderId="13" xfId="1" applyFont="1" applyFill="1" applyBorder="1" applyAlignment="1">
      <alignment horizontal="center" vertical="center"/>
    </xf>
    <xf numFmtId="0" fontId="19" fillId="6" borderId="12" xfId="1" applyFont="1" applyFill="1" applyBorder="1" applyAlignment="1">
      <alignment horizontal="center" vertical="center"/>
    </xf>
    <xf numFmtId="0" fontId="19" fillId="7" borderId="11" xfId="1" applyFont="1" applyFill="1" applyBorder="1" applyAlignment="1">
      <alignment horizontal="center" vertical="center"/>
    </xf>
    <xf numFmtId="0" fontId="19" fillId="7" borderId="13" xfId="1" applyFont="1" applyFill="1" applyBorder="1" applyAlignment="1">
      <alignment horizontal="center" vertical="center"/>
    </xf>
    <xf numFmtId="0" fontId="19" fillId="7" borderId="12" xfId="1" applyFont="1" applyFill="1" applyBorder="1" applyAlignment="1">
      <alignment horizontal="center" vertical="center"/>
    </xf>
    <xf numFmtId="0" fontId="22" fillId="0" borderId="14" xfId="2" applyFont="1" applyBorder="1" applyAlignment="1">
      <alignment horizontal="center" vertical="center" textRotation="255"/>
    </xf>
    <xf numFmtId="0" fontId="0" fillId="3" borderId="16" xfId="2" applyFont="1" applyFill="1" applyBorder="1" applyAlignment="1">
      <alignment horizontal="center" vertical="center" wrapText="1"/>
    </xf>
    <xf numFmtId="0" fontId="1" fillId="3" borderId="17" xfId="2" applyFont="1" applyFill="1" applyBorder="1" applyAlignment="1">
      <alignment horizontal="center" vertical="center"/>
    </xf>
    <xf numFmtId="179" fontId="16" fillId="0" borderId="3" xfId="6" applyNumberFormat="1" applyFont="1" applyFill="1" applyBorder="1" applyAlignment="1">
      <alignment horizontal="center" vertical="center"/>
    </xf>
    <xf numFmtId="179" fontId="16" fillId="0" borderId="4" xfId="6" applyNumberFormat="1" applyFont="1" applyFill="1" applyBorder="1" applyAlignment="1">
      <alignment horizontal="center" vertical="center"/>
    </xf>
    <xf numFmtId="0" fontId="19" fillId="4" borderId="11" xfId="1" applyFont="1" applyFill="1" applyBorder="1" applyAlignment="1">
      <alignment horizontal="center" vertical="center"/>
    </xf>
    <xf numFmtId="0" fontId="19" fillId="4" borderId="13" xfId="1" applyFont="1" applyFill="1" applyBorder="1" applyAlignment="1">
      <alignment horizontal="center" vertical="center"/>
    </xf>
    <xf numFmtId="0" fontId="19" fillId="5" borderId="11" xfId="1" applyFont="1" applyFill="1" applyBorder="1" applyAlignment="1">
      <alignment horizontal="center" vertical="center" shrinkToFit="1"/>
    </xf>
    <xf numFmtId="0" fontId="19" fillId="5" borderId="13" xfId="1" applyFont="1" applyFill="1" applyBorder="1" applyAlignment="1">
      <alignment horizontal="center" vertical="center" shrinkToFit="1"/>
    </xf>
    <xf numFmtId="0" fontId="19" fillId="5" borderId="12" xfId="1" applyFont="1" applyFill="1" applyBorder="1" applyAlignment="1">
      <alignment horizontal="center" vertical="center" shrinkToFit="1"/>
    </xf>
    <xf numFmtId="0" fontId="12" fillId="0" borderId="6" xfId="5" applyFont="1" applyBorder="1" applyAlignment="1">
      <alignment horizontal="center" vertical="center"/>
    </xf>
    <xf numFmtId="0" fontId="12" fillId="0" borderId="7" xfId="5" applyFont="1" applyBorder="1" applyAlignment="1">
      <alignment horizontal="center" vertical="center"/>
    </xf>
    <xf numFmtId="0" fontId="12" fillId="0" borderId="10" xfId="5" applyFont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78" fontId="16" fillId="8" borderId="3" xfId="2" applyNumberFormat="1" applyFont="1" applyFill="1" applyBorder="1" applyAlignment="1">
      <alignment horizontal="center" vertical="center"/>
    </xf>
    <xf numFmtId="178" fontId="16" fillId="8" borderId="4" xfId="2" applyNumberFormat="1" applyFont="1" applyFill="1" applyBorder="1" applyAlignment="1">
      <alignment horizontal="center" vertical="center"/>
    </xf>
    <xf numFmtId="178" fontId="16" fillId="8" borderId="3" xfId="3" applyNumberFormat="1" applyFont="1" applyFill="1" applyBorder="1" applyAlignment="1">
      <alignment horizontal="center" vertical="center"/>
    </xf>
    <xf numFmtId="178" fontId="16" fillId="8" borderId="4" xfId="3" applyNumberFormat="1" applyFont="1" applyFill="1" applyBorder="1" applyAlignment="1">
      <alignment horizontal="center" vertical="center"/>
    </xf>
    <xf numFmtId="178" fontId="7" fillId="0" borderId="3" xfId="2" applyNumberFormat="1" applyFont="1" applyBorder="1" applyAlignment="1">
      <alignment horizontal="center" vertical="center"/>
    </xf>
    <xf numFmtId="178" fontId="7" fillId="0" borderId="4" xfId="2" applyNumberFormat="1" applyFont="1" applyBorder="1" applyAlignment="1">
      <alignment horizontal="center" vertical="center"/>
    </xf>
    <xf numFmtId="178" fontId="7" fillId="0" borderId="3" xfId="3" applyNumberFormat="1" applyFont="1" applyBorder="1" applyAlignment="1">
      <alignment horizontal="center" vertical="center"/>
    </xf>
    <xf numFmtId="178" fontId="7" fillId="0" borderId="4" xfId="3" applyNumberFormat="1" applyFont="1" applyBorder="1" applyAlignment="1">
      <alignment horizontal="center" vertical="center"/>
    </xf>
    <xf numFmtId="179" fontId="16" fillId="0" borderId="3" xfId="2" applyNumberFormat="1" applyFont="1" applyBorder="1" applyAlignment="1">
      <alignment horizontal="center" vertical="center"/>
    </xf>
    <xf numFmtId="179" fontId="16" fillId="0" borderId="4" xfId="2" applyNumberFormat="1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3" fillId="3" borderId="4" xfId="4" applyFont="1" applyFill="1" applyBorder="1" applyAlignment="1">
      <alignment horizontal="center" vertical="center"/>
    </xf>
    <xf numFmtId="0" fontId="13" fillId="3" borderId="2" xfId="4" applyFont="1" applyFill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176" fontId="1" fillId="4" borderId="3" xfId="3" applyNumberFormat="1" applyFont="1" applyFill="1" applyBorder="1" applyAlignment="1">
      <alignment horizontal="center" vertical="center"/>
    </xf>
    <xf numFmtId="176" fontId="1" fillId="4" borderId="4" xfId="3" applyNumberFormat="1" applyFont="1" applyFill="1" applyBorder="1" applyAlignment="1">
      <alignment horizontal="center" vertical="center"/>
    </xf>
    <xf numFmtId="176" fontId="0" fillId="5" borderId="3" xfId="3" applyNumberFormat="1" applyFont="1" applyFill="1" applyBorder="1" applyAlignment="1">
      <alignment horizontal="center" vertical="center"/>
    </xf>
    <xf numFmtId="176" fontId="1" fillId="5" borderId="4" xfId="3" applyNumberFormat="1" applyFont="1" applyFill="1" applyBorder="1" applyAlignment="1">
      <alignment horizontal="center" vertical="center"/>
    </xf>
    <xf numFmtId="176" fontId="0" fillId="6" borderId="3" xfId="3" applyNumberFormat="1" applyFont="1" applyFill="1" applyBorder="1" applyAlignment="1">
      <alignment horizontal="center" vertical="center"/>
    </xf>
    <xf numFmtId="176" fontId="1" fillId="6" borderId="4" xfId="3" applyNumberFormat="1" applyFont="1" applyFill="1" applyBorder="1" applyAlignment="1">
      <alignment horizontal="center" vertical="center"/>
    </xf>
    <xf numFmtId="176" fontId="0" fillId="7" borderId="3" xfId="3" applyNumberFormat="1" applyFont="1" applyFill="1" applyBorder="1" applyAlignment="1">
      <alignment horizontal="center" vertical="center"/>
    </xf>
    <xf numFmtId="176" fontId="1" fillId="7" borderId="4" xfId="3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176" fontId="7" fillId="0" borderId="3" xfId="3" applyNumberFormat="1" applyFont="1" applyBorder="1" applyAlignment="1">
      <alignment horizontal="center" vertical="center"/>
    </xf>
    <xf numFmtId="176" fontId="7" fillId="0" borderId="4" xfId="3" applyNumberFormat="1" applyFont="1" applyBorder="1" applyAlignment="1">
      <alignment horizontal="center" vertical="center"/>
    </xf>
    <xf numFmtId="177" fontId="7" fillId="0" borderId="3" xfId="3" applyNumberFormat="1" applyFont="1" applyBorder="1" applyAlignment="1">
      <alignment horizontal="center" vertical="center"/>
    </xf>
    <xf numFmtId="177" fontId="7" fillId="0" borderId="4" xfId="3" applyNumberFormat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1" fillId="0" borderId="59" xfId="2" applyFont="1" applyBorder="1" applyAlignment="1">
      <alignment vertical="center" shrinkToFit="1"/>
    </xf>
    <xf numFmtId="0" fontId="1" fillId="0" borderId="19" xfId="2" applyFont="1" applyBorder="1" applyAlignment="1">
      <alignment horizontal="center" vertical="center" shrinkToFit="1"/>
    </xf>
    <xf numFmtId="0" fontId="1" fillId="0" borderId="20" xfId="2" applyFont="1" applyBorder="1" applyAlignment="1">
      <alignment horizontal="center" vertical="center" shrinkToFit="1"/>
    </xf>
    <xf numFmtId="0" fontId="1" fillId="0" borderId="3" xfId="2" applyFont="1" applyBorder="1" applyAlignment="1">
      <alignment horizontal="left" vertical="center" shrinkToFit="1"/>
    </xf>
    <xf numFmtId="0" fontId="1" fillId="0" borderId="4" xfId="2" applyFont="1" applyBorder="1" applyAlignment="1">
      <alignment horizontal="left" vertical="center" shrinkToFit="1"/>
    </xf>
    <xf numFmtId="0" fontId="1" fillId="0" borderId="14" xfId="2" applyFont="1" applyBorder="1" applyAlignment="1">
      <alignment horizontal="center" vertical="center" shrinkToFit="1"/>
    </xf>
    <xf numFmtId="0" fontId="1" fillId="0" borderId="15" xfId="2" applyFont="1" applyBorder="1" applyAlignment="1">
      <alignment horizontal="center" vertical="center" shrinkToFit="1"/>
    </xf>
    <xf numFmtId="0" fontId="26" fillId="4" borderId="52" xfId="2" applyFont="1" applyFill="1" applyBorder="1" applyAlignment="1">
      <alignment horizontal="center" vertical="center" wrapText="1"/>
    </xf>
    <xf numFmtId="0" fontId="26" fillId="4" borderId="54" xfId="2" applyFont="1" applyFill="1" applyBorder="1" applyAlignment="1">
      <alignment horizontal="center" vertical="center"/>
    </xf>
    <xf numFmtId="0" fontId="26" fillId="4" borderId="55" xfId="2" applyFont="1" applyFill="1" applyBorder="1" applyAlignment="1">
      <alignment horizontal="center" vertical="center"/>
    </xf>
    <xf numFmtId="0" fontId="26" fillId="4" borderId="57" xfId="2" applyFont="1" applyFill="1" applyBorder="1" applyAlignment="1">
      <alignment horizontal="center" vertical="center"/>
    </xf>
    <xf numFmtId="0" fontId="1" fillId="0" borderId="26" xfId="2" applyFont="1" applyBorder="1" applyAlignment="1">
      <alignment horizontal="left" vertical="center" shrinkToFit="1"/>
    </xf>
    <xf numFmtId="0" fontId="1" fillId="0" borderId="24" xfId="2" applyFont="1" applyBorder="1" applyAlignment="1">
      <alignment horizontal="left" vertical="center" shrinkToFit="1"/>
    </xf>
    <xf numFmtId="179" fontId="1" fillId="0" borderId="47" xfId="6" applyNumberFormat="1" applyFont="1" applyBorder="1" applyAlignment="1">
      <alignment horizontal="center" vertical="center" shrinkToFit="1"/>
    </xf>
    <xf numFmtId="179" fontId="1" fillId="0" borderId="53" xfId="6" applyNumberFormat="1" applyFont="1" applyBorder="1" applyAlignment="1">
      <alignment horizontal="center" vertical="center" shrinkToFit="1"/>
    </xf>
    <xf numFmtId="179" fontId="1" fillId="0" borderId="51" xfId="6" applyNumberFormat="1" applyFont="1" applyBorder="1" applyAlignment="1">
      <alignment horizontal="center" vertical="center" shrinkToFit="1"/>
    </xf>
    <xf numFmtId="0" fontId="1" fillId="0" borderId="45" xfId="2" applyFont="1" applyBorder="1" applyAlignment="1">
      <alignment horizontal="center" vertical="center" shrinkToFit="1"/>
    </xf>
    <xf numFmtId="0" fontId="1" fillId="0" borderId="46" xfId="2" applyFont="1" applyBorder="1" applyAlignment="1">
      <alignment horizontal="center" vertical="center" shrinkToFit="1"/>
    </xf>
    <xf numFmtId="179" fontId="1" fillId="0" borderId="47" xfId="6" applyNumberFormat="1" applyFont="1" applyBorder="1" applyAlignment="1">
      <alignment horizontal="center" vertical="center"/>
    </xf>
    <xf numFmtId="179" fontId="1" fillId="0" borderId="53" xfId="6" applyNumberFormat="1" applyFont="1" applyBorder="1" applyAlignment="1">
      <alignment horizontal="center" vertical="center"/>
    </xf>
    <xf numFmtId="179" fontId="1" fillId="0" borderId="51" xfId="6" applyNumberFormat="1" applyFont="1" applyBorder="1" applyAlignment="1">
      <alignment horizontal="center" vertical="center"/>
    </xf>
    <xf numFmtId="0" fontId="28" fillId="11" borderId="52" xfId="2" applyFont="1" applyFill="1" applyBorder="1" applyAlignment="1">
      <alignment horizontal="center" vertical="center" wrapText="1"/>
    </xf>
    <xf numFmtId="0" fontId="28" fillId="11" borderId="54" xfId="2" applyFont="1" applyFill="1" applyBorder="1" applyAlignment="1">
      <alignment horizontal="center" vertical="center" wrapText="1"/>
    </xf>
    <xf numFmtId="0" fontId="28" fillId="11" borderId="57" xfId="2" applyFont="1" applyFill="1" applyBorder="1" applyAlignment="1">
      <alignment horizontal="center" vertical="center" wrapText="1"/>
    </xf>
    <xf numFmtId="0" fontId="1" fillId="8" borderId="25" xfId="2" applyFont="1" applyFill="1" applyBorder="1" applyAlignment="1">
      <alignment horizontal="center" vertical="center"/>
    </xf>
    <xf numFmtId="0" fontId="1" fillId="8" borderId="21" xfId="2" applyFont="1" applyFill="1" applyBorder="1" applyAlignment="1">
      <alignment horizontal="center" vertical="center"/>
    </xf>
    <xf numFmtId="0" fontId="1" fillId="5" borderId="46" xfId="2" applyFont="1" applyFill="1" applyBorder="1" applyAlignment="1">
      <alignment horizontal="center" vertical="center" wrapText="1"/>
    </xf>
    <xf numFmtId="0" fontId="1" fillId="5" borderId="20" xfId="2" applyFont="1" applyFill="1" applyBorder="1" applyAlignment="1">
      <alignment horizontal="center" vertical="center" wrapText="1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0" fontId="1" fillId="0" borderId="25" xfId="2" applyFont="1" applyBorder="1" applyAlignment="1">
      <alignment horizontal="center" vertical="center" wrapText="1"/>
    </xf>
    <xf numFmtId="0" fontId="1" fillId="0" borderId="21" xfId="2" applyFont="1" applyBorder="1" applyAlignment="1">
      <alignment horizontal="center" vertical="center" wrapText="1"/>
    </xf>
    <xf numFmtId="0" fontId="1" fillId="0" borderId="25" xfId="2" applyFont="1" applyBorder="1" applyAlignment="1">
      <alignment horizontal="center" vertical="center"/>
    </xf>
    <xf numFmtId="0" fontId="1" fillId="0" borderId="46" xfId="2" applyFont="1" applyBorder="1" applyAlignment="1">
      <alignment horizontal="center" vertical="center"/>
    </xf>
    <xf numFmtId="0" fontId="7" fillId="3" borderId="45" xfId="2" applyFont="1" applyFill="1" applyBorder="1" applyAlignment="1">
      <alignment horizontal="center" vertical="center" wrapText="1"/>
    </xf>
    <xf numFmtId="0" fontId="7" fillId="3" borderId="26" xfId="2" applyFont="1" applyFill="1" applyBorder="1" applyAlignment="1">
      <alignment horizontal="center" vertical="center"/>
    </xf>
    <xf numFmtId="0" fontId="7" fillId="3" borderId="19" xfId="2" applyFont="1" applyFill="1" applyBorder="1" applyAlignment="1">
      <alignment horizontal="center" vertical="center"/>
    </xf>
    <xf numFmtId="0" fontId="7" fillId="3" borderId="22" xfId="2" applyFont="1" applyFill="1" applyBorder="1" applyAlignment="1">
      <alignment horizontal="center" vertical="center"/>
    </xf>
    <xf numFmtId="0" fontId="1" fillId="7" borderId="45" xfId="2" applyFont="1" applyFill="1" applyBorder="1" applyAlignment="1">
      <alignment horizontal="center" vertical="center"/>
    </xf>
    <xf numFmtId="0" fontId="1" fillId="7" borderId="19" xfId="2" applyFont="1" applyFill="1" applyBorder="1" applyAlignment="1">
      <alignment horizontal="center" vertical="center"/>
    </xf>
    <xf numFmtId="0" fontId="1" fillId="7" borderId="25" xfId="2" applyFont="1" applyFill="1" applyBorder="1" applyAlignment="1">
      <alignment horizontal="center" vertical="center"/>
    </xf>
    <xf numFmtId="0" fontId="1" fillId="7" borderId="21" xfId="2" applyFont="1" applyFill="1" applyBorder="1" applyAlignment="1">
      <alignment horizontal="center" vertical="center"/>
    </xf>
    <xf numFmtId="0" fontId="1" fillId="6" borderId="46" xfId="2" applyFont="1" applyFill="1" applyBorder="1" applyAlignment="1">
      <alignment horizontal="center" vertical="center"/>
    </xf>
    <xf numFmtId="0" fontId="1" fillId="6" borderId="20" xfId="2" applyFont="1" applyFill="1" applyBorder="1" applyAlignment="1">
      <alignment horizontal="center" vertical="center"/>
    </xf>
    <xf numFmtId="0" fontId="1" fillId="4" borderId="45" xfId="2" applyFont="1" applyFill="1" applyBorder="1" applyAlignment="1">
      <alignment horizontal="center" vertical="center"/>
    </xf>
    <xf numFmtId="0" fontId="1" fillId="4" borderId="19" xfId="2" applyFont="1" applyFill="1" applyBorder="1" applyAlignment="1">
      <alignment horizontal="center" vertical="center"/>
    </xf>
    <xf numFmtId="0" fontId="1" fillId="6" borderId="44" xfId="2" applyFont="1" applyFill="1" applyBorder="1" applyAlignment="1">
      <alignment horizontal="center" vertical="center"/>
    </xf>
    <xf numFmtId="0" fontId="1" fillId="6" borderId="50" xfId="2" applyFont="1" applyFill="1" applyBorder="1" applyAlignment="1">
      <alignment horizontal="center" vertical="center"/>
    </xf>
    <xf numFmtId="0" fontId="1" fillId="8" borderId="44" xfId="2" applyFont="1" applyFill="1" applyBorder="1" applyAlignment="1">
      <alignment horizontal="center" vertical="center"/>
    </xf>
    <xf numFmtId="0" fontId="1" fillId="8" borderId="50" xfId="2" applyFont="1" applyFill="1" applyBorder="1" applyAlignment="1">
      <alignment horizontal="center" vertical="center"/>
    </xf>
    <xf numFmtId="0" fontId="1" fillId="5" borderId="47" xfId="2" applyFont="1" applyFill="1" applyBorder="1" applyAlignment="1">
      <alignment horizontal="center" vertical="center" wrapText="1" shrinkToFit="1"/>
    </xf>
    <xf numFmtId="0" fontId="1" fillId="5" borderId="51" xfId="2" applyFont="1" applyFill="1" applyBorder="1" applyAlignment="1">
      <alignment horizontal="center" vertical="center" shrinkToFit="1"/>
    </xf>
    <xf numFmtId="0" fontId="1" fillId="0" borderId="44" xfId="2" applyFont="1" applyBorder="1" applyAlignment="1">
      <alignment horizontal="center" vertical="center"/>
    </xf>
    <xf numFmtId="0" fontId="1" fillId="0" borderId="50" xfId="2" applyFont="1" applyBorder="1" applyAlignment="1">
      <alignment horizontal="center" vertical="center"/>
    </xf>
    <xf numFmtId="0" fontId="1" fillId="0" borderId="26" xfId="2" applyFont="1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wrapText="1"/>
    </xf>
    <xf numFmtId="0" fontId="1" fillId="4" borderId="24" xfId="2" applyFont="1" applyFill="1" applyBorder="1" applyAlignment="1">
      <alignment horizontal="center" vertical="center"/>
    </xf>
    <xf numFmtId="0" fontId="1" fillId="4" borderId="23" xfId="2" applyFont="1" applyFill="1" applyBorder="1" applyAlignment="1">
      <alignment horizontal="center" vertical="center"/>
    </xf>
    <xf numFmtId="181" fontId="22" fillId="0" borderId="16" xfId="2" applyNumberFormat="1" applyFont="1" applyBorder="1" applyAlignment="1">
      <alignment horizontal="left" vertical="center"/>
    </xf>
    <xf numFmtId="181" fontId="22" fillId="0" borderId="6" xfId="2" applyNumberFormat="1" applyFont="1" applyBorder="1" applyAlignment="1">
      <alignment horizontal="left" vertical="center"/>
    </xf>
    <xf numFmtId="0" fontId="1" fillId="0" borderId="42" xfId="2" applyFont="1" applyBorder="1" applyAlignment="1">
      <alignment horizontal="center" vertical="center"/>
    </xf>
    <xf numFmtId="0" fontId="1" fillId="0" borderId="48" xfId="2" applyFont="1" applyBorder="1" applyAlignment="1">
      <alignment horizontal="center" vertical="center"/>
    </xf>
    <xf numFmtId="0" fontId="1" fillId="0" borderId="43" xfId="2" applyFont="1" applyBorder="1" applyAlignment="1">
      <alignment horizontal="center" vertical="center" shrinkToFit="1"/>
    </xf>
    <xf numFmtId="0" fontId="1" fillId="0" borderId="49" xfId="2" applyFont="1" applyBorder="1" applyAlignment="1">
      <alignment horizontal="center" vertical="center" shrinkToFit="1"/>
    </xf>
    <xf numFmtId="0" fontId="1" fillId="0" borderId="21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/>
    </xf>
    <xf numFmtId="0" fontId="12" fillId="0" borderId="28" xfId="2" applyFont="1" applyBorder="1" applyAlignment="1">
      <alignment horizontal="center" vertical="center"/>
    </xf>
    <xf numFmtId="0" fontId="12" fillId="0" borderId="29" xfId="2" applyFont="1" applyBorder="1" applyAlignment="1">
      <alignment horizontal="center" vertical="center"/>
    </xf>
    <xf numFmtId="0" fontId="12" fillId="0" borderId="35" xfId="2" applyFont="1" applyBorder="1" applyAlignment="1">
      <alignment horizontal="center" vertical="center"/>
    </xf>
    <xf numFmtId="0" fontId="12" fillId="0" borderId="36" xfId="2" applyFont="1" applyBorder="1" applyAlignment="1">
      <alignment horizontal="center" vertical="center"/>
    </xf>
    <xf numFmtId="0" fontId="12" fillId="0" borderId="37" xfId="2" applyFont="1" applyBorder="1" applyAlignment="1">
      <alignment horizontal="center" vertical="center"/>
    </xf>
    <xf numFmtId="0" fontId="12" fillId="0" borderId="30" xfId="2" applyFont="1" applyBorder="1" applyAlignment="1">
      <alignment horizontal="center" vertical="center"/>
    </xf>
    <xf numFmtId="0" fontId="12" fillId="0" borderId="31" xfId="2" applyFont="1" applyBorder="1" applyAlignment="1">
      <alignment horizontal="center" vertical="center"/>
    </xf>
    <xf numFmtId="0" fontId="12" fillId="0" borderId="32" xfId="2" applyFont="1" applyBorder="1" applyAlignment="1">
      <alignment horizontal="center" vertical="center"/>
    </xf>
    <xf numFmtId="0" fontId="12" fillId="0" borderId="38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39" xfId="2" applyFont="1" applyBorder="1" applyAlignment="1">
      <alignment horizontal="center" vertical="center"/>
    </xf>
    <xf numFmtId="0" fontId="12" fillId="0" borderId="33" xfId="2" applyFont="1" applyBorder="1" applyAlignment="1">
      <alignment horizontal="center" vertical="center"/>
    </xf>
    <xf numFmtId="0" fontId="12" fillId="0" borderId="40" xfId="2" applyFont="1" applyBorder="1" applyAlignment="1">
      <alignment horizontal="center" vertical="center"/>
    </xf>
    <xf numFmtId="0" fontId="12" fillId="0" borderId="41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33" xfId="2" applyFont="1" applyBorder="1" applyAlignment="1">
      <alignment horizontal="center" vertical="center"/>
    </xf>
    <xf numFmtId="0" fontId="22" fillId="0" borderId="41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40" xfId="2" applyFont="1" applyBorder="1" applyAlignment="1">
      <alignment horizontal="center" vertical="center"/>
    </xf>
    <xf numFmtId="179" fontId="1" fillId="0" borderId="46" xfId="6" applyNumberFormat="1" applyFont="1" applyBorder="1" applyAlignment="1">
      <alignment horizontal="center" vertical="center"/>
    </xf>
    <xf numFmtId="179" fontId="1" fillId="0" borderId="15" xfId="6" applyNumberFormat="1" applyFont="1" applyBorder="1" applyAlignment="1">
      <alignment horizontal="center" vertical="center"/>
    </xf>
    <xf numFmtId="179" fontId="1" fillId="0" borderId="20" xfId="6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 shrinkToFit="1"/>
    </xf>
    <xf numFmtId="0" fontId="1" fillId="0" borderId="25" xfId="2" applyFont="1" applyBorder="1" applyAlignment="1">
      <alignment horizontal="left" vertical="center" shrinkToFit="1"/>
    </xf>
    <xf numFmtId="0" fontId="26" fillId="12" borderId="45" xfId="2" applyFont="1" applyFill="1" applyBorder="1" applyAlignment="1">
      <alignment horizontal="center" vertical="center" wrapText="1"/>
    </xf>
    <xf numFmtId="0" fontId="1" fillId="12" borderId="46" xfId="2" applyFont="1" applyFill="1" applyBorder="1" applyAlignment="1">
      <alignment horizontal="center" vertical="center"/>
    </xf>
    <xf numFmtId="179" fontId="1" fillId="0" borderId="64" xfId="6" applyNumberFormat="1" applyFont="1" applyBorder="1" applyAlignment="1">
      <alignment horizontal="center" vertical="center"/>
    </xf>
    <xf numFmtId="0" fontId="7" fillId="0" borderId="24" xfId="2" applyFont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 wrapText="1"/>
    </xf>
    <xf numFmtId="0" fontId="12" fillId="0" borderId="28" xfId="2" applyFont="1" applyBorder="1" applyAlignment="1">
      <alignment horizontal="center" vertical="center" wrapText="1"/>
    </xf>
    <xf numFmtId="0" fontId="12" fillId="0" borderId="35" xfId="2" applyFont="1" applyBorder="1" applyAlignment="1">
      <alignment horizontal="center" vertical="center" wrapText="1"/>
    </xf>
    <xf numFmtId="0" fontId="12" fillId="0" borderId="36" xfId="2" applyFont="1" applyBorder="1" applyAlignment="1">
      <alignment horizontal="center" vertical="center" wrapText="1"/>
    </xf>
    <xf numFmtId="180" fontId="1" fillId="0" borderId="11" xfId="2" applyNumberFormat="1" applyFont="1" applyBorder="1" applyAlignment="1">
      <alignment horizontal="center" vertical="center"/>
    </xf>
    <xf numFmtId="180" fontId="1" fillId="0" borderId="24" xfId="2" applyNumberFormat="1" applyFont="1" applyBorder="1" applyAlignment="1">
      <alignment horizontal="center" vertical="center"/>
    </xf>
    <xf numFmtId="0" fontId="1" fillId="0" borderId="44" xfId="2" applyFont="1" applyBorder="1" applyAlignment="1">
      <alignment horizontal="center" vertical="center" wrapText="1"/>
    </xf>
    <xf numFmtId="0" fontId="1" fillId="0" borderId="50" xfId="2" applyFont="1" applyBorder="1" applyAlignment="1">
      <alignment horizontal="center" vertical="center" wrapText="1"/>
    </xf>
    <xf numFmtId="0" fontId="1" fillId="0" borderId="26" xfId="2" applyFont="1" applyBorder="1" applyAlignment="1">
      <alignment horizontal="center" vertical="center"/>
    </xf>
    <xf numFmtId="0" fontId="7" fillId="3" borderId="27" xfId="2" applyFont="1" applyFill="1" applyBorder="1" applyAlignment="1">
      <alignment horizontal="center" vertical="center" wrapText="1"/>
    </xf>
    <xf numFmtId="0" fontId="7" fillId="3" borderId="33" xfId="2" applyFont="1" applyFill="1" applyBorder="1" applyAlignment="1">
      <alignment horizontal="center" vertical="center" wrapText="1"/>
    </xf>
    <xf numFmtId="0" fontId="7" fillId="3" borderId="35" xfId="2" applyFont="1" applyFill="1" applyBorder="1" applyAlignment="1">
      <alignment horizontal="center" vertical="center" wrapText="1"/>
    </xf>
    <xf numFmtId="0" fontId="7" fillId="3" borderId="67" xfId="2" applyFont="1" applyFill="1" applyBorder="1" applyAlignment="1">
      <alignment horizontal="center" vertical="center" wrapText="1"/>
    </xf>
    <xf numFmtId="0" fontId="1" fillId="7" borderId="60" xfId="2" applyFont="1" applyFill="1" applyBorder="1" applyAlignment="1">
      <alignment horizontal="center" vertical="center"/>
    </xf>
    <xf numFmtId="0" fontId="1" fillId="7" borderId="72" xfId="2" applyFont="1" applyFill="1" applyBorder="1" applyAlignment="1">
      <alignment horizontal="center" vertical="center"/>
    </xf>
    <xf numFmtId="0" fontId="1" fillId="7" borderId="44" xfId="2" applyFont="1" applyFill="1" applyBorder="1" applyAlignment="1">
      <alignment horizontal="center" vertical="center"/>
    </xf>
    <xf numFmtId="0" fontId="1" fillId="7" borderId="50" xfId="2" applyFont="1" applyFill="1" applyBorder="1" applyAlignment="1">
      <alignment horizontal="center" vertical="center"/>
    </xf>
    <xf numFmtId="0" fontId="1" fillId="6" borderId="47" xfId="2" applyFont="1" applyFill="1" applyBorder="1" applyAlignment="1">
      <alignment horizontal="center" vertical="center"/>
    </xf>
    <xf numFmtId="0" fontId="1" fillId="6" borderId="51" xfId="2" applyFont="1" applyFill="1" applyBorder="1" applyAlignment="1">
      <alignment horizontal="center" vertical="center"/>
    </xf>
    <xf numFmtId="0" fontId="1" fillId="4" borderId="60" xfId="2" applyFont="1" applyFill="1" applyBorder="1" applyAlignment="1">
      <alignment horizontal="center" vertical="center"/>
    </xf>
    <xf numFmtId="0" fontId="1" fillId="4" borderId="72" xfId="2" applyFont="1" applyFill="1" applyBorder="1" applyAlignment="1">
      <alignment horizontal="center" vertical="center"/>
    </xf>
    <xf numFmtId="0" fontId="1" fillId="5" borderId="51" xfId="2" applyFont="1" applyFill="1" applyBorder="1" applyAlignment="1">
      <alignment horizontal="center" vertical="center" wrapText="1" shrinkToFit="1"/>
    </xf>
    <xf numFmtId="0" fontId="1" fillId="0" borderId="47" xfId="2" applyFont="1" applyBorder="1" applyAlignment="1">
      <alignment horizontal="center" vertical="center" wrapText="1"/>
    </xf>
    <xf numFmtId="0" fontId="1" fillId="0" borderId="51" xfId="2" applyFont="1" applyBorder="1" applyAlignment="1">
      <alignment horizontal="center" vertical="center" wrapText="1"/>
    </xf>
    <xf numFmtId="0" fontId="1" fillId="0" borderId="60" xfId="2" applyFont="1" applyBorder="1" applyAlignment="1">
      <alignment horizontal="center" vertical="center" shrinkToFit="1"/>
    </xf>
    <xf numFmtId="0" fontId="1" fillId="0" borderId="72" xfId="2" applyFont="1" applyBorder="1" applyAlignment="1">
      <alignment horizontal="center" vertical="center" shrinkToFit="1"/>
    </xf>
    <xf numFmtId="0" fontId="1" fillId="0" borderId="71" xfId="2" applyFont="1" applyBorder="1" applyAlignment="1">
      <alignment horizontal="center" vertical="center"/>
    </xf>
    <xf numFmtId="0" fontId="1" fillId="0" borderId="43" xfId="2" applyFont="1" applyBorder="1" applyAlignment="1">
      <alignment horizontal="center" vertical="center"/>
    </xf>
    <xf numFmtId="0" fontId="1" fillId="0" borderId="73" xfId="2" applyFont="1" applyBorder="1" applyAlignment="1">
      <alignment horizontal="center" vertical="center"/>
    </xf>
    <xf numFmtId="0" fontId="1" fillId="0" borderId="49" xfId="2" applyFont="1" applyBorder="1" applyAlignment="1">
      <alignment horizontal="center" vertical="center"/>
    </xf>
    <xf numFmtId="0" fontId="1" fillId="5" borderId="47" xfId="2" applyFont="1" applyFill="1" applyBorder="1" applyAlignment="1">
      <alignment horizontal="center" vertical="center" wrapText="1"/>
    </xf>
    <xf numFmtId="0" fontId="1" fillId="5" borderId="51" xfId="2" applyFont="1" applyFill="1" applyBorder="1" applyAlignment="1">
      <alignment horizontal="center" vertical="center" wrapText="1"/>
    </xf>
    <xf numFmtId="0" fontId="26" fillId="12" borderId="11" xfId="2" applyFont="1" applyFill="1" applyBorder="1" applyAlignment="1">
      <alignment horizontal="center" vertical="center" wrapText="1"/>
    </xf>
    <xf numFmtId="0" fontId="26" fillId="12" borderId="12" xfId="2" applyFont="1" applyFill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 wrapText="1"/>
    </xf>
    <xf numFmtId="0" fontId="7" fillId="0" borderId="33" xfId="2" applyFont="1" applyBorder="1" applyAlignment="1">
      <alignment horizontal="center" vertical="center" wrapText="1"/>
    </xf>
    <xf numFmtId="0" fontId="7" fillId="0" borderId="35" xfId="2" applyFont="1" applyBorder="1" applyAlignment="1">
      <alignment horizontal="center" vertical="center" wrapText="1"/>
    </xf>
    <xf numFmtId="0" fontId="7" fillId="0" borderId="67" xfId="2" applyFont="1" applyBorder="1" applyAlignment="1">
      <alignment horizontal="center" vertical="center" wrapText="1"/>
    </xf>
    <xf numFmtId="0" fontId="1" fillId="0" borderId="68" xfId="2" applyFont="1" applyBorder="1" applyAlignment="1">
      <alignment horizontal="center" vertical="center" shrinkToFit="1"/>
    </xf>
    <xf numFmtId="0" fontId="1" fillId="0" borderId="69" xfId="2" applyFont="1" applyBorder="1" applyAlignment="1">
      <alignment horizontal="center" vertical="center" shrinkToFit="1"/>
    </xf>
    <xf numFmtId="0" fontId="1" fillId="0" borderId="58" xfId="2" applyFont="1" applyBorder="1" applyAlignment="1">
      <alignment horizontal="center" vertical="center" shrinkToFit="1"/>
    </xf>
    <xf numFmtId="0" fontId="1" fillId="0" borderId="70" xfId="2" applyFont="1" applyBorder="1" applyAlignment="1">
      <alignment horizontal="center" vertical="center" shrinkToFit="1"/>
    </xf>
    <xf numFmtId="0" fontId="1" fillId="0" borderId="11" xfId="2" applyFont="1" applyBorder="1" applyAlignment="1">
      <alignment horizontal="center" vertical="center" shrinkToFit="1"/>
    </xf>
    <xf numFmtId="0" fontId="1" fillId="0" borderId="12" xfId="2" applyFont="1" applyBorder="1" applyAlignment="1">
      <alignment horizontal="center" vertical="center" shrinkToFit="1"/>
    </xf>
    <xf numFmtId="0" fontId="12" fillId="0" borderId="67" xfId="2" applyFont="1" applyBorder="1" applyAlignment="1">
      <alignment horizontal="center" vertical="center"/>
    </xf>
  </cellXfs>
  <cellStyles count="9">
    <cellStyle name="一般" xfId="0" builtinId="0"/>
    <cellStyle name="一般 2 17 2" xfId="5" xr:uid="{662F48AC-A1A5-4AA1-A92D-CE02F4C700C3}"/>
    <cellStyle name="一般 2 2 2" xfId="2" xr:uid="{43F96FCB-3879-4139-ADF4-FBC14938AA7B}"/>
    <cellStyle name="一般 2 4" xfId="8" xr:uid="{3760B261-7D7A-4A7A-9784-B0C4CC6D89B8}"/>
    <cellStyle name="一般 2 8" xfId="4" xr:uid="{52DE925B-3A59-4B1A-99E8-045A621A94BC}"/>
    <cellStyle name="一般 3" xfId="1" xr:uid="{30F16012-5E69-4490-A013-7AC762A0FE22}"/>
    <cellStyle name="一般 3 3" xfId="7" xr:uid="{DF43D444-DA1D-4CC4-8DEF-2CEB79A652CF}"/>
    <cellStyle name="千分位 2" xfId="3" xr:uid="{2952FEE4-85F8-4E8B-8553-B022C616DCE3}"/>
    <cellStyle name="百分比 2" xfId="6" xr:uid="{F407925A-4ED3-49F2-AE5D-7E454CB25D4B}"/>
  </cellStyles>
  <dxfs count="722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9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3B7A-91C2-4B8F-9FE4-0FA9B9183D51}">
  <sheetPr>
    <tabColor theme="8" tint="0.59999389629810485"/>
  </sheetPr>
  <dimension ref="B1:AR42"/>
  <sheetViews>
    <sheetView tabSelected="1" zoomScale="70" zoomScaleNormal="70" workbookViewId="0">
      <selection activeCell="S27" sqref="S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263</v>
      </c>
      <c r="D3" s="265"/>
      <c r="E3" s="3" t="s">
        <v>2</v>
      </c>
      <c r="F3" s="266">
        <f>'0531(18度C)'!D1+'0531(4度C)'!D1</f>
        <v>243554</v>
      </c>
      <c r="G3" s="267"/>
      <c r="H3" s="3" t="s">
        <v>3</v>
      </c>
      <c r="I3" s="268">
        <f>'0531(18度C)'!F1+'0531(4度C)'!F1</f>
        <v>7473420.7200000007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483.36710236124867</v>
      </c>
      <c r="F6" s="241" t="e">
        <f>AVERAGE(#REF!,D14:K14)</f>
        <v>#REF!</v>
      </c>
      <c r="G6" s="242">
        <f>AVERAGE(D14:K14)</f>
        <v>231.40882339766574</v>
      </c>
      <c r="H6" s="243"/>
      <c r="I6" s="242">
        <f>AVERAGE(L14:O14)</f>
        <v>92.630803242446575</v>
      </c>
      <c r="J6" s="243"/>
      <c r="K6" s="242">
        <f>AVERAGE(D32:O32)</f>
        <v>820.88068181818176</v>
      </c>
      <c r="L6" s="243"/>
      <c r="M6" s="242">
        <f>AVERAGE(P32:X32)</f>
        <v>719.15909090909088</v>
      </c>
      <c r="N6" s="243"/>
      <c r="O6" s="231">
        <f>'0531(4度C)'!Y2</f>
        <v>0</v>
      </c>
      <c r="P6" s="231">
        <f>'0531(4度C)'!Z2</f>
        <v>0</v>
      </c>
      <c r="Q6" s="231">
        <f>'0531(4度C)'!AC2</f>
        <v>0</v>
      </c>
      <c r="R6" s="231">
        <f>'0531(4度C)'!AD2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432.62003563973298</v>
      </c>
      <c r="F7" s="237" t="e">
        <f>AVERAGE(#REF!,D15:K15)</f>
        <v>#REF!</v>
      </c>
      <c r="G7" s="238">
        <f>AVERAGE(D15:K15)</f>
        <v>208.10491966831748</v>
      </c>
      <c r="H7" s="239"/>
      <c r="I7" s="238">
        <f>AVERAGE(L15:O15)</f>
        <v>84.386888511610508</v>
      </c>
      <c r="J7" s="239"/>
      <c r="K7" s="238">
        <f>AVERAGE(D33:O33)</f>
        <v>733.45536613398724</v>
      </c>
      <c r="L7" s="239"/>
      <c r="M7" s="238">
        <f>AVERAGE(P33:X33)</f>
        <v>642.67395266666324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0.89519368247955389</v>
      </c>
      <c r="F8" s="245" t="e">
        <f>AVERAGE(D16:K16,#REF!)</f>
        <v>#REF!</v>
      </c>
      <c r="G8" s="224">
        <f>AVERAGE(D16:K16)</f>
        <v>0.89534983615493069</v>
      </c>
      <c r="H8" s="225"/>
      <c r="I8" s="224">
        <f>AVERAGE(L16:O16)</f>
        <v>0.91005530250164401</v>
      </c>
      <c r="J8" s="225"/>
      <c r="K8" s="224">
        <f>AVERAGE(D34:O34)</f>
        <v>0.89016010108678145</v>
      </c>
      <c r="L8" s="225"/>
      <c r="M8" s="224">
        <f>AVERAGE(P34:X34)</f>
        <v>0.892562223348216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95.543478260869563</v>
      </c>
      <c r="F14" s="28">
        <v>111.81102362204726</v>
      </c>
      <c r="G14" s="28">
        <v>88.659793814432987</v>
      </c>
      <c r="H14" s="28">
        <v>178.02197802197801</v>
      </c>
      <c r="I14" s="28">
        <v>481.08333333333331</v>
      </c>
      <c r="J14" s="28">
        <v>433.33333333333331</v>
      </c>
      <c r="K14" s="29" t="s">
        <v>42</v>
      </c>
      <c r="L14" s="27" t="s">
        <v>42</v>
      </c>
      <c r="M14" s="30">
        <v>98.305084745762699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86.872645094831014</v>
      </c>
      <c r="F15" s="35">
        <v>96.766322603935421</v>
      </c>
      <c r="G15" s="35">
        <v>79.338439566517195</v>
      </c>
      <c r="H15" s="35">
        <v>159.40901479250229</v>
      </c>
      <c r="I15" s="35">
        <v>434.91680223830957</v>
      </c>
      <c r="J15" s="35">
        <v>391.32629371380921</v>
      </c>
      <c r="K15" s="36" t="s">
        <v>42</v>
      </c>
      <c r="L15" s="34" t="s">
        <v>42</v>
      </c>
      <c r="M15" s="37">
        <v>90.98304135451589</v>
      </c>
      <c r="N15" s="35">
        <v>77.790735668705125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J16" si="0">E15/E14</f>
        <v>0.90924725241461357</v>
      </c>
      <c r="F16" s="43">
        <f t="shared" si="0"/>
        <v>0.86544527962674622</v>
      </c>
      <c r="G16" s="43">
        <f t="shared" si="0"/>
        <v>0.89486379511071723</v>
      </c>
      <c r="H16" s="43">
        <f t="shared" si="0"/>
        <v>0.89544570037763638</v>
      </c>
      <c r="I16" s="43">
        <f t="shared" si="0"/>
        <v>0.90403631159877273</v>
      </c>
      <c r="J16" s="43">
        <f t="shared" si="0"/>
        <v>0.90306067780109822</v>
      </c>
      <c r="K16" s="44" t="s">
        <v>42</v>
      </c>
      <c r="L16" s="42" t="s">
        <v>42</v>
      </c>
      <c r="M16" s="45">
        <f t="shared" ref="M16:N16" si="1">M15/M14</f>
        <v>0.92551714481317904</v>
      </c>
      <c r="N16" s="43">
        <f t="shared" si="1"/>
        <v>0.89459346019010888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0.20833333333333334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0.6018634259259259</v>
      </c>
      <c r="F18" s="48">
        <v>0.70093749999999999</v>
      </c>
      <c r="G18" s="48">
        <v>0.72422453703703682</v>
      </c>
      <c r="H18" s="48">
        <v>0.6707291666666666</v>
      </c>
      <c r="I18" s="48">
        <v>0.4668402777777777</v>
      </c>
      <c r="J18" s="48">
        <v>0.37260416666666668</v>
      </c>
      <c r="K18" s="48" t="s">
        <v>42</v>
      </c>
      <c r="L18" s="47" t="s">
        <v>42</v>
      </c>
      <c r="M18" s="49">
        <v>0.85929398148148139</v>
      </c>
      <c r="N18" s="48">
        <v>0.85038194444444437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24</v>
      </c>
      <c r="F23" s="58">
        <v>18.142857142857142</v>
      </c>
      <c r="G23" s="58">
        <v>21.555555555555557</v>
      </c>
      <c r="H23" s="58">
        <v>20.222222222222221</v>
      </c>
      <c r="I23" s="58">
        <v>6</v>
      </c>
      <c r="J23" s="58">
        <v>6</v>
      </c>
      <c r="K23" s="59" t="s">
        <v>42</v>
      </c>
      <c r="L23" s="57" t="s">
        <v>42</v>
      </c>
      <c r="M23" s="60">
        <v>19</v>
      </c>
      <c r="N23" s="58">
        <v>23</v>
      </c>
      <c r="O23" s="61" t="s">
        <v>42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956.25</v>
      </c>
      <c r="O32" s="28">
        <v>900</v>
      </c>
      <c r="P32" s="27">
        <v>288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913.63636363636363</v>
      </c>
      <c r="X32" s="31">
        <v>900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286.88728755727578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995.86476039923764</v>
      </c>
      <c r="N33" s="35">
        <v>853.9360741950469</v>
      </c>
      <c r="O33" s="35">
        <v>797.13334238438847</v>
      </c>
      <c r="P33" s="34">
        <v>254.93706790001875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700.48872848145254</v>
      </c>
      <c r="W33" s="35">
        <v>817.07363506015429</v>
      </c>
      <c r="X33" s="38">
        <v>798.19637922502727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0.87660004531389824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0.90533160036294336</v>
      </c>
      <c r="N34" s="43">
        <f>N33/N32</f>
        <v>0.893005044909853</v>
      </c>
      <c r="O34" s="43">
        <f>O33/O32</f>
        <v>0.88570371376043167</v>
      </c>
      <c r="P34" s="42">
        <f>P33/P32</f>
        <v>0.88519815243062061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0.90385642384703557</v>
      </c>
      <c r="W34" s="43">
        <f>W33/W32</f>
        <v>0.89430945130962158</v>
      </c>
      <c r="X34" s="46">
        <f>X33/X32</f>
        <v>0.8868848658055859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0.375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0.4668402777777777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0.42011574074074076</v>
      </c>
      <c r="N36" s="48">
        <v>0.66674768518518523</v>
      </c>
      <c r="O36" s="48">
        <v>0.66922453703703699</v>
      </c>
      <c r="P36" s="47">
        <v>0.75134259259259262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0.79664351851851856</v>
      </c>
      <c r="W36" s="48">
        <v>1.2352893518518517</v>
      </c>
      <c r="X36" s="50">
        <v>1.212268518518518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3.5555555555555554</v>
      </c>
      <c r="O37" s="58">
        <v>4</v>
      </c>
      <c r="P37" s="57">
        <v>12.5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3.6666666666666665</v>
      </c>
      <c r="X37" s="61">
        <v>4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4:B16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32:B34"/>
    <mergeCell ref="B17:B18"/>
    <mergeCell ref="B19:B20"/>
    <mergeCell ref="B21:B22"/>
    <mergeCell ref="B23:C23"/>
    <mergeCell ref="B24:C24"/>
    <mergeCell ref="B25:C25"/>
    <mergeCell ref="B26:C26"/>
    <mergeCell ref="B29:C29"/>
    <mergeCell ref="D29:O29"/>
    <mergeCell ref="P29:X29"/>
    <mergeCell ref="B30:C31"/>
    <mergeCell ref="B35:B36"/>
    <mergeCell ref="B37:C37"/>
    <mergeCell ref="B38:C38"/>
    <mergeCell ref="B39:C39"/>
    <mergeCell ref="B40:C40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1717-F9BD-401A-BE89-536EEEA2EDED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132668</v>
      </c>
      <c r="E1" s="88" t="s">
        <v>3</v>
      </c>
      <c r="F1" s="89">
        <f>SUM(G5:G140)</f>
        <v>2595395.5200000009</v>
      </c>
      <c r="G1" s="90" t="s">
        <v>84</v>
      </c>
      <c r="H1" s="91">
        <f>L21+L38+L55+L72+L89+L106+L123+L140</f>
        <v>45.722222222222221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46173</v>
      </c>
      <c r="B2" s="335"/>
      <c r="C2" s="92" t="s">
        <v>40</v>
      </c>
      <c r="D2" s="93">
        <f>AVERAGE(N21,N38,N55,N72,N89,N106,N123,N140)</f>
        <v>688.06465940032524</v>
      </c>
      <c r="E2" s="93" t="s">
        <v>91</v>
      </c>
      <c r="F2" s="94">
        <f>F1/D1</f>
        <v>19.563086200138699</v>
      </c>
      <c r="G2" s="95" t="s">
        <v>92</v>
      </c>
      <c r="H2" s="96">
        <f>COUNT(H5:H140)</f>
        <v>17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1915</v>
      </c>
      <c r="G5" s="148">
        <f t="shared" ref="G5:G8" si="0">E5*F5</f>
        <v>49100.6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3209.1355911828873</v>
      </c>
      <c r="N5" s="152">
        <f>M5/L5</f>
        <v>320.91355911828873</v>
      </c>
      <c r="O5" s="154">
        <f>L5-I5</f>
        <v>0</v>
      </c>
      <c r="P5" s="155">
        <f>N5-K5</f>
        <v>-39.086440881711269</v>
      </c>
      <c r="Q5" s="156">
        <f>N5/K5</f>
        <v>0.89142655310635754</v>
      </c>
      <c r="R5" s="289">
        <f>Q21</f>
        <v>0.87660004531389824</v>
      </c>
      <c r="S5" s="157">
        <v>0.25</v>
      </c>
      <c r="T5" s="158">
        <v>0.27486111111111111</v>
      </c>
      <c r="U5" s="159"/>
      <c r="V5" s="160">
        <v>35.804034056924301</v>
      </c>
      <c r="W5" s="161"/>
      <c r="X5" s="162"/>
      <c r="Y5" s="292"/>
      <c r="Z5" s="293"/>
      <c r="AA5" s="115">
        <f>M5-J5</f>
        <v>-390.86440881711269</v>
      </c>
      <c r="AB5" s="156">
        <f>M5/J5</f>
        <v>0.89142655310635754</v>
      </c>
      <c r="AC5" s="294">
        <f>AB21</f>
        <v>0.87660004531389824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3642</v>
      </c>
      <c r="G6" s="103">
        <f t="shared" si="0"/>
        <v>107511.84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3150.317989971064</v>
      </c>
      <c r="N6" s="106">
        <f>M6/L6</f>
        <v>286.392544542824</v>
      </c>
      <c r="O6" s="108">
        <f>L6-I6</f>
        <v>0</v>
      </c>
      <c r="P6" s="109">
        <f>N6-K6</f>
        <v>-40.880182729903254</v>
      </c>
      <c r="Q6" s="110">
        <f>N6/K6</f>
        <v>0.87508833054751778</v>
      </c>
      <c r="R6" s="290"/>
      <c r="S6" s="47">
        <v>0.27847222222222223</v>
      </c>
      <c r="T6" s="48">
        <v>0.32663194444444443</v>
      </c>
      <c r="U6" s="111">
        <v>5.2000000000000135</v>
      </c>
      <c r="V6" s="112">
        <v>69.364426288283084</v>
      </c>
      <c r="W6" s="113"/>
      <c r="X6" s="116"/>
      <c r="Y6" s="281"/>
      <c r="Z6" s="282"/>
      <c r="AA6" s="117">
        <f>M6-J6</f>
        <v>-449.68201002893602</v>
      </c>
      <c r="AB6" s="110">
        <f>M6/J6</f>
        <v>0.87508833054751778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3820</v>
      </c>
      <c r="G7" s="103">
        <f t="shared" si="0"/>
        <v>114027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3148.9035951957389</v>
      </c>
      <c r="N7" s="106">
        <f>M7/L7</f>
        <v>286.26396319961265</v>
      </c>
      <c r="O7" s="108">
        <f>L7-I7</f>
        <v>0</v>
      </c>
      <c r="P7" s="109">
        <f>N7-K7</f>
        <v>-41.008764073114605</v>
      </c>
      <c r="Q7" s="110">
        <f>N7/K7</f>
        <v>0.87469544310992764</v>
      </c>
      <c r="R7" s="290"/>
      <c r="S7" s="47">
        <v>0.3298611111111111</v>
      </c>
      <c r="T7" s="48">
        <v>0.38040509259259259</v>
      </c>
      <c r="U7" s="111">
        <v>4.6500000000000075</v>
      </c>
      <c r="V7" s="112">
        <v>72.787239453659012</v>
      </c>
      <c r="W7" s="113"/>
      <c r="X7" s="116"/>
      <c r="Y7" s="281"/>
      <c r="Z7" s="282"/>
      <c r="AA7" s="117">
        <f>M7-J7</f>
        <v>-451.09640480426106</v>
      </c>
      <c r="AB7" s="110">
        <f>M7/J7</f>
        <v>0.87469544310992753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2253</v>
      </c>
      <c r="G8" s="103">
        <f t="shared" si="0"/>
        <v>64368.21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3114.6834761704436</v>
      </c>
      <c r="N8" s="106">
        <f>M8/L8</f>
        <v>259.55695634753698</v>
      </c>
      <c r="O8" s="108">
        <f>L8-I8</f>
        <v>0</v>
      </c>
      <c r="P8" s="109">
        <f>N8-K8</f>
        <v>-40.443043652463018</v>
      </c>
      <c r="Q8" s="110">
        <f>N8/K8</f>
        <v>0.86518985449178998</v>
      </c>
      <c r="R8" s="290"/>
      <c r="S8" s="47">
        <v>0.38402777777777775</v>
      </c>
      <c r="T8" s="48">
        <v>0.41416666666666663</v>
      </c>
      <c r="U8" s="111">
        <v>5.2166666666666295</v>
      </c>
      <c r="V8" s="112">
        <v>43.400878784063835</v>
      </c>
      <c r="W8" s="113"/>
      <c r="X8" s="116"/>
      <c r="Y8" s="281"/>
      <c r="Z8" s="282"/>
      <c r="AA8" s="117">
        <f>M8-J8</f>
        <v>-485.31652382955644</v>
      </c>
      <c r="AB8" s="110">
        <f>M8/J8</f>
        <v>0.86518985449178987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3155.7601631300336</v>
      </c>
      <c r="N21" s="138">
        <f>M21/L21</f>
        <v>286.88728755727578</v>
      </c>
      <c r="O21" s="139">
        <f>L21-I21</f>
        <v>0</v>
      </c>
      <c r="P21" s="140">
        <f>N21-K21</f>
        <v>-40.385439715451469</v>
      </c>
      <c r="Q21" s="141">
        <f>N21/K21</f>
        <v>0.87660004531389824</v>
      </c>
      <c r="R21" s="291"/>
      <c r="S21" s="142">
        <v>0.25</v>
      </c>
      <c r="T21" s="143">
        <v>0.4668402777777777</v>
      </c>
      <c r="U21" s="144"/>
      <c r="V21" s="166"/>
      <c r="W21" s="167"/>
      <c r="X21" s="138"/>
      <c r="Y21" s="277"/>
      <c r="Z21" s="278"/>
      <c r="AA21" s="168">
        <f>M21-J21</f>
        <v>-444.23983686996644</v>
      </c>
      <c r="AB21" s="141">
        <f>M21/J21</f>
        <v>0.87660004531389824</v>
      </c>
      <c r="AC21" s="296"/>
    </row>
    <row r="22" spans="1:29" ht="15.75" customHeight="1">
      <c r="A22" s="283" t="s">
        <v>123</v>
      </c>
      <c r="B22" s="114" t="s">
        <v>118</v>
      </c>
      <c r="C22" s="287" t="s">
        <v>191</v>
      </c>
      <c r="D22" s="288"/>
      <c r="E22" s="147">
        <v>18.53</v>
      </c>
      <c r="F22" s="97">
        <v>3235</v>
      </c>
      <c r="G22" s="148">
        <f t="shared" ref="G22" si="5">E22*F22</f>
        <v>59944.55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2987.5942811977129</v>
      </c>
      <c r="N22" s="152">
        <f>M22/L22</f>
        <v>995.86476039923764</v>
      </c>
      <c r="O22" s="154">
        <f>L22-I22</f>
        <v>0</v>
      </c>
      <c r="P22" s="155">
        <f>N22-K22</f>
        <v>-104.13523960076236</v>
      </c>
      <c r="Q22" s="156">
        <f>N22/K22</f>
        <v>0.90533160036294336</v>
      </c>
      <c r="R22" s="289">
        <f>Q38</f>
        <v>0.90533160036294336</v>
      </c>
      <c r="S22" s="157">
        <v>0.375</v>
      </c>
      <c r="T22" s="158">
        <v>0.42011574074074076</v>
      </c>
      <c r="U22" s="159"/>
      <c r="V22" s="112">
        <v>64.96866097969172</v>
      </c>
      <c r="W22" s="161"/>
      <c r="X22" s="162"/>
      <c r="Y22" s="292"/>
      <c r="Z22" s="293"/>
      <c r="AA22" s="115">
        <f>M22-J22</f>
        <v>-312.40571880228708</v>
      </c>
      <c r="AB22" s="156">
        <f>M22/J22</f>
        <v>0.90533160036294336</v>
      </c>
      <c r="AC22" s="294">
        <f>AB38</f>
        <v>0.90533160036294336</v>
      </c>
    </row>
    <row r="23" spans="1:29" ht="15.75" customHeight="1">
      <c r="A23" s="284"/>
      <c r="B23" s="100"/>
      <c r="C23" s="279"/>
      <c r="D23" s="280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290"/>
      <c r="S23" s="47"/>
      <c r="T23" s="48"/>
      <c r="U23" s="111"/>
      <c r="V23" s="112"/>
      <c r="W23" s="113"/>
      <c r="X23" s="116"/>
      <c r="Y23" s="281"/>
      <c r="Z23" s="282"/>
      <c r="AA23" s="117"/>
      <c r="AB23" s="110"/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16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13"/>
      <c r="X35" s="116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13"/>
      <c r="X36" s="116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2987.5942811977129</v>
      </c>
      <c r="N38" s="138">
        <f t="shared" ref="N38:N47" si="9">M38/L38</f>
        <v>995.86476039923764</v>
      </c>
      <c r="O38" s="139">
        <f t="shared" ref="O38:O47" si="10">L38-I38</f>
        <v>0</v>
      </c>
      <c r="P38" s="140">
        <f t="shared" ref="P38:P47" si="11">N38-K38</f>
        <v>-104.13523960076236</v>
      </c>
      <c r="Q38" s="141">
        <f t="shared" ref="Q38:Q47" si="12">N38/K38</f>
        <v>0.90533160036294336</v>
      </c>
      <c r="R38" s="291"/>
      <c r="S38" s="142">
        <v>0.375</v>
      </c>
      <c r="T38" s="143">
        <v>0.42011574074074076</v>
      </c>
      <c r="U38" s="144"/>
      <c r="V38" s="166"/>
      <c r="W38" s="99"/>
      <c r="X38" s="69"/>
      <c r="Y38" s="277"/>
      <c r="Z38" s="278"/>
      <c r="AA38" s="168">
        <f t="shared" ref="AA38:AA47" si="13">M38-J38</f>
        <v>-312.40571880228708</v>
      </c>
      <c r="AB38" s="141">
        <f t="shared" ref="AB38:AB47" si="14">M38/J38</f>
        <v>0.90533160036294336</v>
      </c>
      <c r="AC38" s="296"/>
    </row>
    <row r="39" spans="1:29" ht="15.75" customHeight="1">
      <c r="A39" s="297" t="s">
        <v>71</v>
      </c>
      <c r="B39" s="114" t="s">
        <v>118</v>
      </c>
      <c r="C39" s="287" t="s">
        <v>128</v>
      </c>
      <c r="D39" s="288"/>
      <c r="E39" s="147">
        <v>14.03</v>
      </c>
      <c r="F39" s="97">
        <v>1633</v>
      </c>
      <c r="G39" s="148">
        <f t="shared" ref="G39:G47" si="15">E39*F39</f>
        <v>22910.989999999998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2714.5100337544759</v>
      </c>
      <c r="N39" s="152">
        <f t="shared" si="9"/>
        <v>904.83667791815867</v>
      </c>
      <c r="O39" s="154">
        <f t="shared" si="10"/>
        <v>0</v>
      </c>
      <c r="P39" s="155">
        <f t="shared" si="11"/>
        <v>-95.163322081841329</v>
      </c>
      <c r="Q39" s="156">
        <f t="shared" si="12"/>
        <v>0.90483667791815869</v>
      </c>
      <c r="R39" s="289">
        <f>Q55</f>
        <v>0.893005044909853</v>
      </c>
      <c r="S39" s="157">
        <v>0.25</v>
      </c>
      <c r="T39" s="158">
        <v>0.27505787037037038</v>
      </c>
      <c r="U39" s="159"/>
      <c r="V39" s="160">
        <v>36.094911708424419</v>
      </c>
      <c r="W39" s="161"/>
      <c r="X39" s="162"/>
      <c r="Y39" s="292"/>
      <c r="Z39" s="293"/>
      <c r="AA39" s="115">
        <f t="shared" si="13"/>
        <v>-285.4899662455241</v>
      </c>
      <c r="AB39" s="156">
        <f t="shared" si="14"/>
        <v>0.90483667791815858</v>
      </c>
      <c r="AC39" s="294">
        <f>AB55</f>
        <v>0.89300504490985289</v>
      </c>
    </row>
    <row r="40" spans="1:29" ht="15.75" customHeight="1">
      <c r="A40" s="298"/>
      <c r="B40" s="100" t="s">
        <v>118</v>
      </c>
      <c r="C40" s="279" t="s">
        <v>130</v>
      </c>
      <c r="D40" s="280"/>
      <c r="E40" s="101">
        <v>14.28</v>
      </c>
      <c r="F40" s="102">
        <v>2388</v>
      </c>
      <c r="G40" s="103">
        <f t="shared" si="15"/>
        <v>34100.639999999999</v>
      </c>
      <c r="H40" s="26">
        <v>2</v>
      </c>
      <c r="I40" s="104">
        <v>3</v>
      </c>
      <c r="J40" s="105">
        <v>3600</v>
      </c>
      <c r="K40" s="106">
        <f t="shared" ref="K40:K74" si="17">J40/I40</f>
        <v>1200</v>
      </c>
      <c r="L40" s="107">
        <v>3</v>
      </c>
      <c r="M40" s="105">
        <f t="shared" si="16"/>
        <v>3186.1240921512017</v>
      </c>
      <c r="N40" s="106">
        <f t="shared" si="9"/>
        <v>1062.0413640504005</v>
      </c>
      <c r="O40" s="108">
        <f t="shared" si="10"/>
        <v>0</v>
      </c>
      <c r="P40" s="109">
        <f t="shared" si="11"/>
        <v>-137.95863594959951</v>
      </c>
      <c r="Q40" s="110">
        <f t="shared" si="12"/>
        <v>0.88503447004200042</v>
      </c>
      <c r="R40" s="290"/>
      <c r="S40" s="47">
        <v>0.28541666666666671</v>
      </c>
      <c r="T40" s="48">
        <v>0.31664351851851857</v>
      </c>
      <c r="U40" s="111">
        <v>14.916666666666707</v>
      </c>
      <c r="V40" s="112">
        <v>44.969999866910534</v>
      </c>
      <c r="W40" s="113"/>
      <c r="X40" s="116"/>
      <c r="Y40" s="281"/>
      <c r="Z40" s="282"/>
      <c r="AA40" s="117">
        <f t="shared" si="13"/>
        <v>-413.87590784879831</v>
      </c>
      <c r="AB40" s="110">
        <f t="shared" si="14"/>
        <v>0.88503447004200042</v>
      </c>
      <c r="AC40" s="295"/>
    </row>
    <row r="41" spans="1:29" ht="15.75" customHeight="1">
      <c r="A41" s="298"/>
      <c r="B41" s="100" t="s">
        <v>118</v>
      </c>
      <c r="C41" s="279" t="s">
        <v>133</v>
      </c>
      <c r="D41" s="280"/>
      <c r="E41" s="101">
        <v>30</v>
      </c>
      <c r="F41" s="102">
        <v>2919</v>
      </c>
      <c r="G41" s="103">
        <f t="shared" si="15"/>
        <v>87570</v>
      </c>
      <c r="H41" s="26"/>
      <c r="I41" s="104">
        <v>4</v>
      </c>
      <c r="J41" s="105">
        <v>3600</v>
      </c>
      <c r="K41" s="106">
        <f t="shared" si="17"/>
        <v>900</v>
      </c>
      <c r="L41" s="107">
        <v>4</v>
      </c>
      <c r="M41" s="105">
        <f t="shared" si="16"/>
        <v>3189.9600000000028</v>
      </c>
      <c r="N41" s="106">
        <f t="shared" si="9"/>
        <v>797.49000000000069</v>
      </c>
      <c r="O41" s="108">
        <f t="shared" si="10"/>
        <v>0</v>
      </c>
      <c r="P41" s="109">
        <f t="shared" si="11"/>
        <v>-102.50999999999931</v>
      </c>
      <c r="Q41" s="110">
        <f t="shared" si="12"/>
        <v>0.88610000000000078</v>
      </c>
      <c r="R41" s="290"/>
      <c r="S41" s="47">
        <v>0.32638888888888895</v>
      </c>
      <c r="T41" s="48">
        <v>0.36451388888888897</v>
      </c>
      <c r="U41" s="111">
        <v>15</v>
      </c>
      <c r="V41" s="112">
        <v>54.903509761877842</v>
      </c>
      <c r="W41" s="113"/>
      <c r="X41" s="116"/>
      <c r="Y41" s="281"/>
      <c r="Z41" s="282"/>
      <c r="AA41" s="117">
        <f t="shared" si="13"/>
        <v>-410.03999999999724</v>
      </c>
      <c r="AB41" s="110">
        <f t="shared" si="14"/>
        <v>0.88610000000000078</v>
      </c>
      <c r="AC41" s="295"/>
    </row>
    <row r="42" spans="1:29" ht="15.75" customHeight="1">
      <c r="A42" s="298"/>
      <c r="B42" s="100" t="s">
        <v>118</v>
      </c>
      <c r="C42" s="279" t="s">
        <v>131</v>
      </c>
      <c r="D42" s="280"/>
      <c r="E42" s="101">
        <v>25.03</v>
      </c>
      <c r="F42" s="102">
        <v>1692</v>
      </c>
      <c r="G42" s="103">
        <f t="shared" si="15"/>
        <v>42350.76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3185.6220141427166</v>
      </c>
      <c r="N42" s="106">
        <f t="shared" si="9"/>
        <v>637.12440282854334</v>
      </c>
      <c r="O42" s="108">
        <f t="shared" si="10"/>
        <v>0</v>
      </c>
      <c r="P42" s="109">
        <f t="shared" si="11"/>
        <v>-82.875597171456661</v>
      </c>
      <c r="Q42" s="110">
        <f t="shared" si="12"/>
        <v>0.88489500392853238</v>
      </c>
      <c r="R42" s="290"/>
      <c r="S42" s="47">
        <v>0.37430555555555561</v>
      </c>
      <c r="T42" s="48">
        <v>0.39643518518518522</v>
      </c>
      <c r="U42" s="111">
        <v>15</v>
      </c>
      <c r="V42" s="112">
        <v>31.868187609608817</v>
      </c>
      <c r="W42" s="113"/>
      <c r="X42" s="116"/>
      <c r="Y42" s="281"/>
      <c r="Z42" s="282"/>
      <c r="AA42" s="117">
        <f t="shared" si="13"/>
        <v>-414.37798585728342</v>
      </c>
      <c r="AB42" s="110">
        <f t="shared" si="14"/>
        <v>0.88489500392853238</v>
      </c>
      <c r="AC42" s="295"/>
    </row>
    <row r="43" spans="1:29" ht="15.75" customHeight="1">
      <c r="A43" s="298"/>
      <c r="B43" s="100" t="s">
        <v>118</v>
      </c>
      <c r="C43" s="279" t="s">
        <v>124</v>
      </c>
      <c r="D43" s="280"/>
      <c r="E43" s="101">
        <v>22.28</v>
      </c>
      <c r="F43" s="102">
        <v>1224</v>
      </c>
      <c r="G43" s="103">
        <f t="shared" si="15"/>
        <v>27270.720000000001</v>
      </c>
      <c r="H43" s="13"/>
      <c r="I43" s="104">
        <v>5</v>
      </c>
      <c r="J43" s="105">
        <v>3300</v>
      </c>
      <c r="K43" s="106">
        <f t="shared" si="17"/>
        <v>660</v>
      </c>
      <c r="L43" s="107">
        <v>5</v>
      </c>
      <c r="M43" s="105">
        <f t="shared" si="16"/>
        <v>2979.7550897444571</v>
      </c>
      <c r="N43" s="106">
        <f t="shared" si="9"/>
        <v>595.95101794889138</v>
      </c>
      <c r="O43" s="108">
        <f t="shared" si="10"/>
        <v>0</v>
      </c>
      <c r="P43" s="109">
        <f t="shared" si="11"/>
        <v>-64.048982051108624</v>
      </c>
      <c r="Q43" s="110">
        <f t="shared" si="12"/>
        <v>0.90295608780135062</v>
      </c>
      <c r="R43" s="290"/>
      <c r="S43" s="47">
        <v>0.40625000000000006</v>
      </c>
      <c r="T43" s="48">
        <v>0.42335648148148153</v>
      </c>
      <c r="U43" s="111">
        <v>15</v>
      </c>
      <c r="V43" s="112">
        <v>24.64632085125432</v>
      </c>
      <c r="W43" s="113"/>
      <c r="X43" s="116"/>
      <c r="Y43" s="281"/>
      <c r="Z43" s="282"/>
      <c r="AA43" s="117">
        <f t="shared" si="13"/>
        <v>-320.24491025554289</v>
      </c>
      <c r="AB43" s="110">
        <f t="shared" si="14"/>
        <v>0.90295608780135062</v>
      </c>
      <c r="AC43" s="295"/>
    </row>
    <row r="44" spans="1:29" ht="15.75" customHeight="1">
      <c r="A44" s="298"/>
      <c r="B44" s="100" t="s">
        <v>118</v>
      </c>
      <c r="C44" s="279" t="s">
        <v>127</v>
      </c>
      <c r="D44" s="280"/>
      <c r="E44" s="101">
        <v>18.18</v>
      </c>
      <c r="F44" s="102">
        <v>1403</v>
      </c>
      <c r="G44" s="121">
        <f t="shared" si="15"/>
        <v>25506.54</v>
      </c>
      <c r="H44" s="122"/>
      <c r="I44" s="104">
        <v>3</v>
      </c>
      <c r="J44" s="105">
        <v>3600</v>
      </c>
      <c r="K44" s="106">
        <f t="shared" si="17"/>
        <v>1200</v>
      </c>
      <c r="L44" s="107">
        <v>3</v>
      </c>
      <c r="M44" s="105">
        <f t="shared" si="16"/>
        <v>3193.1059073571723</v>
      </c>
      <c r="N44" s="106">
        <f t="shared" si="9"/>
        <v>1064.3686357857241</v>
      </c>
      <c r="O44" s="108">
        <f t="shared" si="10"/>
        <v>0</v>
      </c>
      <c r="P44" s="109">
        <f t="shared" si="11"/>
        <v>-135.63136421427589</v>
      </c>
      <c r="Q44" s="110">
        <f t="shared" si="12"/>
        <v>0.88697386315477011</v>
      </c>
      <c r="R44" s="290"/>
      <c r="S44" s="47">
        <v>0.4333333333333334</v>
      </c>
      <c r="T44" s="120">
        <v>0.45163194444444454</v>
      </c>
      <c r="U44" s="111">
        <v>15</v>
      </c>
      <c r="V44" s="112">
        <v>26.363046651864106</v>
      </c>
      <c r="W44" s="113"/>
      <c r="X44" s="116"/>
      <c r="Y44" s="281"/>
      <c r="Z44" s="282"/>
      <c r="AA44" s="117">
        <f t="shared" si="13"/>
        <v>-406.89409264282767</v>
      </c>
      <c r="AB44" s="110">
        <f t="shared" si="14"/>
        <v>0.88697386315477011</v>
      </c>
      <c r="AC44" s="295"/>
    </row>
    <row r="45" spans="1:29" ht="15.75" customHeight="1">
      <c r="A45" s="298"/>
      <c r="B45" s="100" t="s">
        <v>118</v>
      </c>
      <c r="C45" s="279" t="s">
        <v>236</v>
      </c>
      <c r="D45" s="280"/>
      <c r="E45" s="101">
        <v>17.07</v>
      </c>
      <c r="F45" s="102">
        <v>4345</v>
      </c>
      <c r="G45" s="121">
        <f t="shared" si="15"/>
        <v>74169.149999999994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2976.2431111858</v>
      </c>
      <c r="N45" s="106">
        <f t="shared" si="9"/>
        <v>992.08103706193333</v>
      </c>
      <c r="O45" s="123">
        <f t="shared" si="10"/>
        <v>0</v>
      </c>
      <c r="P45" s="124">
        <f t="shared" si="11"/>
        <v>-107.91896293806667</v>
      </c>
      <c r="Q45" s="125">
        <f t="shared" si="12"/>
        <v>0.90189185187448484</v>
      </c>
      <c r="R45" s="290"/>
      <c r="S45" s="47">
        <v>0.46180555555555564</v>
      </c>
      <c r="T45" s="120">
        <v>0.52262731481481484</v>
      </c>
      <c r="U45" s="111">
        <v>14.649999999999972</v>
      </c>
      <c r="V45" s="112">
        <v>87.593650874888198</v>
      </c>
      <c r="W45" s="113"/>
      <c r="X45" s="116"/>
      <c r="Y45" s="281"/>
      <c r="Z45" s="282"/>
      <c r="AA45" s="117">
        <f t="shared" si="13"/>
        <v>-323.75688881420001</v>
      </c>
      <c r="AB45" s="110">
        <f t="shared" si="14"/>
        <v>0.90189185187448484</v>
      </c>
      <c r="AC45" s="295"/>
    </row>
    <row r="46" spans="1:29" ht="15.75" customHeight="1">
      <c r="A46" s="298"/>
      <c r="B46" s="100" t="s">
        <v>118</v>
      </c>
      <c r="C46" s="279" t="s">
        <v>128</v>
      </c>
      <c r="D46" s="280"/>
      <c r="E46" s="101">
        <v>14.03</v>
      </c>
      <c r="F46" s="102">
        <v>3554</v>
      </c>
      <c r="G46" s="121">
        <f t="shared" si="15"/>
        <v>49862.619999999995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2714.5100337544754</v>
      </c>
      <c r="N46" s="106">
        <f t="shared" si="9"/>
        <v>904.83667791815844</v>
      </c>
      <c r="O46" s="123">
        <f t="shared" si="10"/>
        <v>0</v>
      </c>
      <c r="P46" s="124">
        <f t="shared" si="11"/>
        <v>-95.163322081841557</v>
      </c>
      <c r="Q46" s="125">
        <f t="shared" si="12"/>
        <v>0.90483667791815847</v>
      </c>
      <c r="R46" s="290"/>
      <c r="S46" s="47">
        <v>0.53263888888888888</v>
      </c>
      <c r="T46" s="120">
        <v>0.58718749999999997</v>
      </c>
      <c r="U46" s="111">
        <v>15</v>
      </c>
      <c r="V46" s="112">
        <v>78.555613111904719</v>
      </c>
      <c r="W46" s="113"/>
      <c r="X46" s="116"/>
      <c r="Y46" s="281"/>
      <c r="Z46" s="282"/>
      <c r="AA46" s="117">
        <f t="shared" si="13"/>
        <v>-285.48996624552456</v>
      </c>
      <c r="AB46" s="110">
        <f t="shared" si="14"/>
        <v>0.90483667791815847</v>
      </c>
      <c r="AC46" s="295"/>
    </row>
    <row r="47" spans="1:29" ht="15.75" customHeight="1">
      <c r="A47" s="298"/>
      <c r="B47" s="100" t="s">
        <v>118</v>
      </c>
      <c r="C47" s="279" t="s">
        <v>130</v>
      </c>
      <c r="D47" s="280"/>
      <c r="E47" s="101">
        <v>14.28</v>
      </c>
      <c r="F47" s="102">
        <v>5317</v>
      </c>
      <c r="G47" s="121">
        <f t="shared" si="15"/>
        <v>75926.759999999995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3186.1240921512012</v>
      </c>
      <c r="N47" s="106">
        <f t="shared" si="9"/>
        <v>1062.0413640504005</v>
      </c>
      <c r="O47" s="123">
        <f t="shared" si="10"/>
        <v>0</v>
      </c>
      <c r="P47" s="124">
        <f t="shared" si="11"/>
        <v>-137.95863594959951</v>
      </c>
      <c r="Q47" s="125">
        <f t="shared" si="12"/>
        <v>0.88503447004200042</v>
      </c>
      <c r="R47" s="290"/>
      <c r="S47" s="47">
        <v>0.59722222222222221</v>
      </c>
      <c r="T47" s="120">
        <v>0.66674768518518523</v>
      </c>
      <c r="U47" s="111">
        <v>15</v>
      </c>
      <c r="V47" s="112">
        <v>100.12792683934813</v>
      </c>
      <c r="W47" s="113"/>
      <c r="X47" s="116"/>
      <c r="Y47" s="281"/>
      <c r="Z47" s="282"/>
      <c r="AA47" s="117">
        <f t="shared" si="13"/>
        <v>-413.87590784879876</v>
      </c>
      <c r="AB47" s="110">
        <f t="shared" si="14"/>
        <v>0.88503447004200031</v>
      </c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26"/>
      <c r="X49" s="127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26"/>
      <c r="X50" s="127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26"/>
      <c r="X51" s="127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26"/>
      <c r="X52" s="127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26"/>
      <c r="X53" s="127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8">AVERAGE(I39:I54)</f>
        <v>3.5555555555555554</v>
      </c>
      <c r="J55" s="137">
        <f t="shared" si="18"/>
        <v>3400</v>
      </c>
      <c r="K55" s="138">
        <f t="shared" ref="K55" si="19">J55/I55</f>
        <v>956.25</v>
      </c>
      <c r="L55" s="136">
        <f t="shared" ref="L55:M55" si="20">AVERAGE(L39:L54)</f>
        <v>3.5555555555555554</v>
      </c>
      <c r="M55" s="137">
        <f t="shared" si="20"/>
        <v>3036.2171526934999</v>
      </c>
      <c r="N55" s="138">
        <f t="shared" ref="N55:N65" si="21">M55/L55</f>
        <v>853.9360741950469</v>
      </c>
      <c r="O55" s="139">
        <f t="shared" ref="O55:O65" si="22">L55-I55</f>
        <v>0</v>
      </c>
      <c r="P55" s="140">
        <f t="shared" ref="P55:P65" si="23">N55-K55</f>
        <v>-102.3139258049531</v>
      </c>
      <c r="Q55" s="141">
        <f t="shared" ref="Q55:Q65" si="24">N55/K55</f>
        <v>0.893005044909853</v>
      </c>
      <c r="R55" s="291"/>
      <c r="S55" s="142">
        <v>0.25</v>
      </c>
      <c r="T55" s="143">
        <v>0.66674768518518523</v>
      </c>
      <c r="U55" s="144"/>
      <c r="V55" s="166"/>
      <c r="W55" s="99"/>
      <c r="X55" s="69"/>
      <c r="Y55" s="277"/>
      <c r="Z55" s="278"/>
      <c r="AA55" s="168">
        <f t="shared" ref="AA55:AA65" si="25">M55-J55</f>
        <v>-363.78284730650012</v>
      </c>
      <c r="AB55" s="141">
        <f t="shared" ref="AB55:AB65" si="26">M55/J55</f>
        <v>0.89300504490985289</v>
      </c>
      <c r="AC55" s="296"/>
    </row>
    <row r="56" spans="1:29" ht="15.75" customHeight="1">
      <c r="A56" s="283" t="s">
        <v>78</v>
      </c>
      <c r="B56" s="114" t="s">
        <v>118</v>
      </c>
      <c r="C56" s="287" t="s">
        <v>247</v>
      </c>
      <c r="D56" s="288"/>
      <c r="E56" s="147">
        <v>20.72</v>
      </c>
      <c r="F56" s="97">
        <v>1447</v>
      </c>
      <c r="G56" s="148">
        <f t="shared" ref="G56:G65" si="27">E56*F56</f>
        <v>29981.84</v>
      </c>
      <c r="H56" s="149">
        <v>2</v>
      </c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5" si="28">F56/V56*60</f>
        <v>3190.3579821693838</v>
      </c>
      <c r="N56" s="152">
        <f t="shared" si="21"/>
        <v>1063.452660723128</v>
      </c>
      <c r="O56" s="154">
        <f t="shared" si="22"/>
        <v>0</v>
      </c>
      <c r="P56" s="155">
        <f t="shared" si="23"/>
        <v>-136.54733927687198</v>
      </c>
      <c r="Q56" s="156">
        <f t="shared" si="24"/>
        <v>0.88621055060260667</v>
      </c>
      <c r="R56" s="289">
        <f>Q72</f>
        <v>0.88570371376043167</v>
      </c>
      <c r="S56" s="157">
        <v>0.25</v>
      </c>
      <c r="T56" s="158">
        <v>0.2688888888888889</v>
      </c>
      <c r="U56" s="159"/>
      <c r="V56" s="160">
        <v>27.213247066701907</v>
      </c>
      <c r="W56" s="158"/>
      <c r="X56" s="169"/>
      <c r="Y56" s="292"/>
      <c r="Z56" s="293"/>
      <c r="AA56" s="115">
        <f t="shared" si="25"/>
        <v>-409.64201783061617</v>
      </c>
      <c r="AB56" s="156">
        <f t="shared" si="26"/>
        <v>0.88621055060260667</v>
      </c>
      <c r="AC56" s="294">
        <f>AB72</f>
        <v>0.88570371376043167</v>
      </c>
    </row>
    <row r="57" spans="1:29" ht="15.75" customHeight="1">
      <c r="A57" s="284"/>
      <c r="B57" s="100" t="s">
        <v>118</v>
      </c>
      <c r="C57" s="279" t="s">
        <v>126</v>
      </c>
      <c r="D57" s="280"/>
      <c r="E57" s="101">
        <v>16.66</v>
      </c>
      <c r="F57" s="102">
        <v>2058</v>
      </c>
      <c r="G57" s="103">
        <f t="shared" si="27"/>
        <v>34286.28</v>
      </c>
      <c r="H57" s="26">
        <v>2</v>
      </c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3193.6958276693363</v>
      </c>
      <c r="N57" s="106">
        <f t="shared" si="21"/>
        <v>638.73916553386721</v>
      </c>
      <c r="O57" s="108">
        <f t="shared" si="22"/>
        <v>0</v>
      </c>
      <c r="P57" s="109">
        <f t="shared" si="23"/>
        <v>-81.260834466132792</v>
      </c>
      <c r="Q57" s="110">
        <f t="shared" si="24"/>
        <v>0.88713772990814888</v>
      </c>
      <c r="R57" s="290"/>
      <c r="S57" s="47">
        <v>0.27916666666666667</v>
      </c>
      <c r="T57" s="48">
        <v>0.30600694444444443</v>
      </c>
      <c r="U57" s="111">
        <v>14.799999999999995</v>
      </c>
      <c r="V57" s="112">
        <v>38.663669511104324</v>
      </c>
      <c r="W57" s="113"/>
      <c r="X57" s="13"/>
      <c r="Y57" s="281"/>
      <c r="Z57" s="282"/>
      <c r="AA57" s="117">
        <f t="shared" si="25"/>
        <v>-406.30417233066373</v>
      </c>
      <c r="AB57" s="110">
        <f t="shared" si="26"/>
        <v>0.88713772990814899</v>
      </c>
      <c r="AC57" s="295"/>
    </row>
    <row r="58" spans="1:29" ht="15.75" customHeight="1">
      <c r="A58" s="284"/>
      <c r="B58" s="100" t="s">
        <v>118</v>
      </c>
      <c r="C58" s="279" t="s">
        <v>125</v>
      </c>
      <c r="D58" s="280"/>
      <c r="E58" s="101">
        <v>17.89</v>
      </c>
      <c r="F58" s="102">
        <v>1073</v>
      </c>
      <c r="G58" s="103">
        <f t="shared" si="27"/>
        <v>19195.97</v>
      </c>
      <c r="H58" s="26">
        <v>2</v>
      </c>
      <c r="I58" s="104">
        <v>4</v>
      </c>
      <c r="J58" s="105">
        <v>3600</v>
      </c>
      <c r="K58" s="106">
        <f t="shared" si="17"/>
        <v>900</v>
      </c>
      <c r="L58" s="107">
        <v>4</v>
      </c>
      <c r="M58" s="105">
        <f t="shared" si="28"/>
        <v>3186.4786706454752</v>
      </c>
      <c r="N58" s="106">
        <f t="shared" si="21"/>
        <v>796.61966766136879</v>
      </c>
      <c r="O58" s="108">
        <f t="shared" si="22"/>
        <v>0</v>
      </c>
      <c r="P58" s="109">
        <f t="shared" si="23"/>
        <v>-103.38033233863121</v>
      </c>
      <c r="Q58" s="110">
        <f t="shared" si="24"/>
        <v>0.88513296406818753</v>
      </c>
      <c r="R58" s="290"/>
      <c r="S58" s="47">
        <v>0.31597222222222227</v>
      </c>
      <c r="T58" s="48">
        <v>0.33000000000000007</v>
      </c>
      <c r="U58" s="111">
        <v>15</v>
      </c>
      <c r="V58" s="112">
        <v>20.204120803657769</v>
      </c>
      <c r="W58" s="113"/>
      <c r="X58" s="13"/>
      <c r="Y58" s="281"/>
      <c r="Z58" s="282"/>
      <c r="AA58" s="117">
        <f t="shared" si="25"/>
        <v>-413.52132935452482</v>
      </c>
      <c r="AB58" s="110">
        <f t="shared" si="26"/>
        <v>0.88513296406818753</v>
      </c>
      <c r="AC58" s="295"/>
    </row>
    <row r="59" spans="1:29" ht="15.75" customHeight="1">
      <c r="A59" s="284"/>
      <c r="B59" s="100" t="s">
        <v>118</v>
      </c>
      <c r="C59" s="279" t="s">
        <v>132</v>
      </c>
      <c r="D59" s="280"/>
      <c r="E59" s="101">
        <v>24.82</v>
      </c>
      <c r="F59" s="102">
        <v>2091</v>
      </c>
      <c r="G59" s="103">
        <f t="shared" si="27"/>
        <v>51898.62</v>
      </c>
      <c r="H59" s="26"/>
      <c r="I59" s="104">
        <v>5</v>
      </c>
      <c r="J59" s="105">
        <v>3600</v>
      </c>
      <c r="K59" s="106">
        <f t="shared" si="17"/>
        <v>720</v>
      </c>
      <c r="L59" s="107">
        <v>5</v>
      </c>
      <c r="M59" s="105">
        <f t="shared" si="28"/>
        <v>3185.6633287546229</v>
      </c>
      <c r="N59" s="106">
        <f t="shared" si="21"/>
        <v>637.13266575092462</v>
      </c>
      <c r="O59" s="108">
        <f t="shared" si="22"/>
        <v>0</v>
      </c>
      <c r="P59" s="109">
        <f t="shared" si="23"/>
        <v>-82.867334249075384</v>
      </c>
      <c r="Q59" s="110">
        <f t="shared" si="24"/>
        <v>0.88490648020961749</v>
      </c>
      <c r="R59" s="290"/>
      <c r="S59" s="47">
        <v>0.34027777777777785</v>
      </c>
      <c r="T59" s="48">
        <v>0.36761574074074083</v>
      </c>
      <c r="U59" s="111">
        <v>14.799999999999995</v>
      </c>
      <c r="V59" s="112">
        <v>39.382692724483945</v>
      </c>
      <c r="W59" s="113"/>
      <c r="X59" s="116"/>
      <c r="Y59" s="281"/>
      <c r="Z59" s="282"/>
      <c r="AA59" s="117">
        <f t="shared" si="25"/>
        <v>-414.33667124537715</v>
      </c>
      <c r="AB59" s="110">
        <f t="shared" si="26"/>
        <v>0.88490648020961749</v>
      </c>
      <c r="AC59" s="295"/>
    </row>
    <row r="60" spans="1:29" ht="15.75" customHeight="1">
      <c r="A60" s="285"/>
      <c r="B60" s="100" t="s">
        <v>118</v>
      </c>
      <c r="C60" s="279" t="s">
        <v>129</v>
      </c>
      <c r="D60" s="280"/>
      <c r="E60" s="101">
        <v>18.18</v>
      </c>
      <c r="F60" s="102">
        <v>2521</v>
      </c>
      <c r="G60" s="103">
        <f t="shared" si="27"/>
        <v>45831.78</v>
      </c>
      <c r="H60" s="13"/>
      <c r="I60" s="104">
        <v>3</v>
      </c>
      <c r="J60" s="105">
        <v>3600</v>
      </c>
      <c r="K60" s="106">
        <f t="shared" si="17"/>
        <v>1200</v>
      </c>
      <c r="L60" s="107">
        <v>3</v>
      </c>
      <c r="M60" s="105">
        <f t="shared" si="28"/>
        <v>3189.1182864460015</v>
      </c>
      <c r="N60" s="106">
        <f t="shared" si="21"/>
        <v>1063.0394288153338</v>
      </c>
      <c r="O60" s="108">
        <f t="shared" si="22"/>
        <v>0</v>
      </c>
      <c r="P60" s="109">
        <f t="shared" si="23"/>
        <v>-136.96057118466615</v>
      </c>
      <c r="Q60" s="110">
        <f t="shared" si="24"/>
        <v>0.88586619067944483</v>
      </c>
      <c r="R60" s="290"/>
      <c r="S60" s="47">
        <v>0.37777777777777788</v>
      </c>
      <c r="T60" s="48">
        <v>0.41070601851851862</v>
      </c>
      <c r="U60" s="111">
        <v>14.633333333333356</v>
      </c>
      <c r="V60" s="112">
        <v>47.430037525690615</v>
      </c>
      <c r="W60" s="113"/>
      <c r="X60" s="116"/>
      <c r="Y60" s="281"/>
      <c r="Z60" s="282"/>
      <c r="AA60" s="117">
        <f t="shared" si="25"/>
        <v>-410.88171355399845</v>
      </c>
      <c r="AB60" s="110">
        <f t="shared" si="26"/>
        <v>0.88586619067944483</v>
      </c>
      <c r="AC60" s="295"/>
    </row>
    <row r="61" spans="1:29" ht="15.75" customHeight="1">
      <c r="A61" s="285"/>
      <c r="B61" s="100" t="s">
        <v>118</v>
      </c>
      <c r="C61" s="279" t="s">
        <v>211</v>
      </c>
      <c r="D61" s="280"/>
      <c r="E61" s="101">
        <v>23.72</v>
      </c>
      <c r="F61" s="102">
        <v>2464</v>
      </c>
      <c r="G61" s="121">
        <f t="shared" si="27"/>
        <v>58446.079999999994</v>
      </c>
      <c r="H61" s="122"/>
      <c r="I61" s="104">
        <v>5</v>
      </c>
      <c r="J61" s="105">
        <v>3600</v>
      </c>
      <c r="K61" s="106">
        <f t="shared" si="17"/>
        <v>720</v>
      </c>
      <c r="L61" s="107">
        <v>5</v>
      </c>
      <c r="M61" s="105">
        <f t="shared" si="28"/>
        <v>3184.3247171221183</v>
      </c>
      <c r="N61" s="106">
        <f t="shared" si="21"/>
        <v>636.8649434244237</v>
      </c>
      <c r="O61" s="108">
        <f t="shared" si="22"/>
        <v>0</v>
      </c>
      <c r="P61" s="109">
        <f t="shared" si="23"/>
        <v>-83.1350565755763</v>
      </c>
      <c r="Q61" s="110">
        <f t="shared" si="24"/>
        <v>0.88453464364503287</v>
      </c>
      <c r="R61" s="290"/>
      <c r="S61" s="47">
        <v>0.42083333333333345</v>
      </c>
      <c r="T61" s="120">
        <v>0.45306712962962975</v>
      </c>
      <c r="U61" s="111">
        <v>14.583333333333348</v>
      </c>
      <c r="V61" s="112">
        <v>46.427425948448068</v>
      </c>
      <c r="W61" s="113"/>
      <c r="X61" s="50"/>
      <c r="Y61" s="281"/>
      <c r="Z61" s="282"/>
      <c r="AA61" s="117">
        <f t="shared" si="25"/>
        <v>-415.67528287788173</v>
      </c>
      <c r="AB61" s="110">
        <f t="shared" si="26"/>
        <v>0.88453464364503287</v>
      </c>
      <c r="AC61" s="295"/>
    </row>
    <row r="62" spans="1:29" ht="15.75" customHeight="1">
      <c r="A62" s="285"/>
      <c r="B62" s="100" t="s">
        <v>118</v>
      </c>
      <c r="C62" s="279" t="s">
        <v>218</v>
      </c>
      <c r="D62" s="280"/>
      <c r="E62" s="101">
        <v>25.2</v>
      </c>
      <c r="F62" s="102">
        <v>2437</v>
      </c>
      <c r="G62" s="121">
        <f t="shared" si="27"/>
        <v>61412.4</v>
      </c>
      <c r="H62" s="62"/>
      <c r="I62" s="104">
        <v>3</v>
      </c>
      <c r="J62" s="105">
        <v>3600</v>
      </c>
      <c r="K62" s="106">
        <f t="shared" si="17"/>
        <v>1200</v>
      </c>
      <c r="L62" s="107">
        <v>3</v>
      </c>
      <c r="M62" s="105">
        <f t="shared" si="28"/>
        <v>3185.1624020844029</v>
      </c>
      <c r="N62" s="106">
        <f t="shared" si="21"/>
        <v>1061.720800694801</v>
      </c>
      <c r="O62" s="123">
        <f t="shared" si="22"/>
        <v>0</v>
      </c>
      <c r="P62" s="124">
        <f t="shared" si="23"/>
        <v>-138.27919930519897</v>
      </c>
      <c r="Q62" s="125">
        <f t="shared" si="24"/>
        <v>0.8847673339123342</v>
      </c>
      <c r="R62" s="290"/>
      <c r="S62" s="47">
        <v>0.46319444444444458</v>
      </c>
      <c r="T62" s="120">
        <v>0.49506944444444456</v>
      </c>
      <c r="U62" s="111">
        <v>14.583333333333348</v>
      </c>
      <c r="V62" s="112">
        <v>45.906607432108366</v>
      </c>
      <c r="W62" s="113"/>
      <c r="X62" s="116"/>
      <c r="Y62" s="281"/>
      <c r="Z62" s="282"/>
      <c r="AA62" s="117">
        <f t="shared" si="25"/>
        <v>-414.83759791559714</v>
      </c>
      <c r="AB62" s="110">
        <f t="shared" si="26"/>
        <v>0.88476733391233409</v>
      </c>
      <c r="AC62" s="295"/>
    </row>
    <row r="63" spans="1:29" ht="15.75" customHeight="1">
      <c r="A63" s="285"/>
      <c r="B63" s="100" t="s">
        <v>118</v>
      </c>
      <c r="C63" s="279" t="s">
        <v>125</v>
      </c>
      <c r="D63" s="280"/>
      <c r="E63" s="101">
        <v>17.89</v>
      </c>
      <c r="F63" s="102">
        <v>2943</v>
      </c>
      <c r="G63" s="121">
        <f t="shared" si="27"/>
        <v>52650.270000000004</v>
      </c>
      <c r="H63" s="62"/>
      <c r="I63" s="104">
        <v>4</v>
      </c>
      <c r="J63" s="105">
        <v>3600</v>
      </c>
      <c r="K63" s="106">
        <f t="shared" si="17"/>
        <v>900</v>
      </c>
      <c r="L63" s="118">
        <v>4</v>
      </c>
      <c r="M63" s="105">
        <f t="shared" si="28"/>
        <v>3186.4786706454756</v>
      </c>
      <c r="N63" s="106">
        <f t="shared" si="21"/>
        <v>796.61966766136891</v>
      </c>
      <c r="O63" s="123">
        <f t="shared" si="22"/>
        <v>0</v>
      </c>
      <c r="P63" s="124">
        <f t="shared" si="23"/>
        <v>-103.38033233863109</v>
      </c>
      <c r="Q63" s="125">
        <f t="shared" si="24"/>
        <v>0.88513296406818764</v>
      </c>
      <c r="R63" s="290"/>
      <c r="S63" s="47">
        <v>0.5048611111111112</v>
      </c>
      <c r="T63" s="120">
        <v>0.54333333333333345</v>
      </c>
      <c r="U63" s="111">
        <v>15</v>
      </c>
      <c r="V63" s="112">
        <v>55.415403098942043</v>
      </c>
      <c r="W63" s="113"/>
      <c r="X63" s="116"/>
      <c r="Y63" s="281"/>
      <c r="Z63" s="282"/>
      <c r="AA63" s="117">
        <f t="shared" si="25"/>
        <v>-413.52132935452437</v>
      </c>
      <c r="AB63" s="110">
        <f t="shared" si="26"/>
        <v>0.88513296406818764</v>
      </c>
      <c r="AC63" s="295"/>
    </row>
    <row r="64" spans="1:29" ht="15.75" customHeight="1">
      <c r="A64" s="285"/>
      <c r="B64" s="100" t="s">
        <v>118</v>
      </c>
      <c r="C64" s="279" t="s">
        <v>247</v>
      </c>
      <c r="D64" s="280"/>
      <c r="E64" s="101">
        <v>20.72</v>
      </c>
      <c r="F64" s="102">
        <v>3640</v>
      </c>
      <c r="G64" s="121">
        <f t="shared" si="27"/>
        <v>75420.800000000003</v>
      </c>
      <c r="H64" s="62"/>
      <c r="I64" s="104">
        <v>3</v>
      </c>
      <c r="J64" s="105">
        <v>3600</v>
      </c>
      <c r="K64" s="106">
        <f t="shared" si="17"/>
        <v>1200</v>
      </c>
      <c r="L64" s="118">
        <v>3</v>
      </c>
      <c r="M64" s="105">
        <f t="shared" si="28"/>
        <v>3190.3579821693843</v>
      </c>
      <c r="N64" s="106">
        <f t="shared" si="21"/>
        <v>1063.452660723128</v>
      </c>
      <c r="O64" s="123">
        <f t="shared" si="22"/>
        <v>0</v>
      </c>
      <c r="P64" s="124">
        <f t="shared" si="23"/>
        <v>-136.54733927687198</v>
      </c>
      <c r="Q64" s="125">
        <f t="shared" si="24"/>
        <v>0.88621055060260667</v>
      </c>
      <c r="R64" s="290"/>
      <c r="S64" s="47">
        <v>0.55347222222222225</v>
      </c>
      <c r="T64" s="120">
        <v>0.60100694444444447</v>
      </c>
      <c r="U64" s="111">
        <v>14.599999999999884</v>
      </c>
      <c r="V64" s="112">
        <v>68.456267672975073</v>
      </c>
      <c r="W64" s="126"/>
      <c r="X64" s="127"/>
      <c r="Y64" s="281"/>
      <c r="Z64" s="282"/>
      <c r="AA64" s="117">
        <f t="shared" si="25"/>
        <v>-409.64201783061571</v>
      </c>
      <c r="AB64" s="110">
        <f t="shared" si="26"/>
        <v>0.88621055060260678</v>
      </c>
      <c r="AC64" s="295"/>
    </row>
    <row r="65" spans="1:29" ht="15.75" customHeight="1">
      <c r="A65" s="285"/>
      <c r="B65" s="100" t="s">
        <v>118</v>
      </c>
      <c r="C65" s="279" t="s">
        <v>126</v>
      </c>
      <c r="D65" s="280"/>
      <c r="E65" s="101">
        <v>16.66</v>
      </c>
      <c r="F65" s="102">
        <v>4455</v>
      </c>
      <c r="G65" s="121">
        <f t="shared" si="27"/>
        <v>74220.3</v>
      </c>
      <c r="H65" s="62"/>
      <c r="I65" s="104">
        <v>5</v>
      </c>
      <c r="J65" s="105">
        <v>3600</v>
      </c>
      <c r="K65" s="106">
        <f t="shared" si="17"/>
        <v>720</v>
      </c>
      <c r="L65" s="118">
        <v>5</v>
      </c>
      <c r="M65" s="105">
        <f t="shared" si="28"/>
        <v>3193.6958276693363</v>
      </c>
      <c r="N65" s="106">
        <f t="shared" si="21"/>
        <v>638.73916553386721</v>
      </c>
      <c r="O65" s="123">
        <f t="shared" si="22"/>
        <v>0</v>
      </c>
      <c r="P65" s="124">
        <f t="shared" si="23"/>
        <v>-81.260834466132792</v>
      </c>
      <c r="Q65" s="125">
        <f t="shared" si="24"/>
        <v>0.88713772990814888</v>
      </c>
      <c r="R65" s="290"/>
      <c r="S65" s="47">
        <v>0.61111111111111105</v>
      </c>
      <c r="T65" s="120">
        <v>0.66922453703703699</v>
      </c>
      <c r="U65" s="111">
        <v>14.549999999999876</v>
      </c>
      <c r="V65" s="112">
        <v>83.69613589502903</v>
      </c>
      <c r="W65" s="126"/>
      <c r="X65" s="127"/>
      <c r="Y65" s="281"/>
      <c r="Z65" s="282"/>
      <c r="AA65" s="117">
        <f t="shared" si="25"/>
        <v>-406.30417233066373</v>
      </c>
      <c r="AB65" s="110">
        <f t="shared" si="26"/>
        <v>0.88713772990814899</v>
      </c>
      <c r="AC65" s="295"/>
    </row>
    <row r="66" spans="1:29" ht="15.75" customHeight="1">
      <c r="A66" s="285"/>
      <c r="B66" s="100"/>
      <c r="C66" s="279"/>
      <c r="D66" s="280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26"/>
      <c r="X66" s="127"/>
      <c r="Y66" s="281"/>
      <c r="Z66" s="282"/>
      <c r="AA66" s="117"/>
      <c r="AB66" s="110"/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9">AVERAGE(I56:I71)</f>
        <v>4</v>
      </c>
      <c r="J72" s="137">
        <f t="shared" si="29"/>
        <v>3600</v>
      </c>
      <c r="K72" s="138">
        <f t="shared" ref="K72" si="30">J72/I72</f>
        <v>900</v>
      </c>
      <c r="L72" s="136">
        <f t="shared" ref="L72:M72" si="31">AVERAGE(L56:L71)</f>
        <v>4</v>
      </c>
      <c r="M72" s="137">
        <f t="shared" si="31"/>
        <v>3188.5333695375539</v>
      </c>
      <c r="N72" s="138">
        <f>M72/L72</f>
        <v>797.13334238438847</v>
      </c>
      <c r="O72" s="139">
        <f>L72-I72</f>
        <v>0</v>
      </c>
      <c r="P72" s="140">
        <f>N72-K72</f>
        <v>-102.86665761561153</v>
      </c>
      <c r="Q72" s="141">
        <f>N72/K72</f>
        <v>0.88570371376043167</v>
      </c>
      <c r="R72" s="291"/>
      <c r="S72" s="142">
        <v>0.25</v>
      </c>
      <c r="T72" s="143">
        <v>0.66922453703703699</v>
      </c>
      <c r="U72" s="144"/>
      <c r="V72" s="166"/>
      <c r="W72" s="167"/>
      <c r="X72" s="138"/>
      <c r="Y72" s="277"/>
      <c r="Z72" s="278"/>
      <c r="AA72" s="168">
        <f>M72-J72</f>
        <v>-411.46663046244612</v>
      </c>
      <c r="AB72" s="141">
        <f>M72/J72</f>
        <v>0.88570371376043167</v>
      </c>
      <c r="AC72" s="296"/>
    </row>
    <row r="73" spans="1:29" ht="15.75" customHeight="1">
      <c r="A73" s="297" t="s">
        <v>134</v>
      </c>
      <c r="B73" s="114" t="s">
        <v>118</v>
      </c>
      <c r="C73" s="287" t="s">
        <v>135</v>
      </c>
      <c r="D73" s="288"/>
      <c r="E73" s="147">
        <v>28.57</v>
      </c>
      <c r="F73" s="97">
        <v>1990</v>
      </c>
      <c r="G73" s="148">
        <f t="shared" ref="G73:G74" si="32">E73*F73</f>
        <v>56854.3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3114.2829290740724</v>
      </c>
      <c r="N73" s="152">
        <f>M73/L73</f>
        <v>259.52357742283937</v>
      </c>
      <c r="O73" s="154">
        <f>L73-I73</f>
        <v>0</v>
      </c>
      <c r="P73" s="155">
        <f>N73-K73</f>
        <v>-40.476422577160633</v>
      </c>
      <c r="Q73" s="156">
        <f>N73/K73</f>
        <v>0.86507859140946453</v>
      </c>
      <c r="R73" s="289">
        <f>Q89</f>
        <v>0.88519815243062061</v>
      </c>
      <c r="S73" s="157">
        <v>0.70833333333333337</v>
      </c>
      <c r="T73" s="158">
        <v>0.73495370370370372</v>
      </c>
      <c r="U73" s="159"/>
      <c r="V73" s="160">
        <v>38.33948382958885</v>
      </c>
      <c r="W73" s="158"/>
      <c r="X73" s="169"/>
      <c r="Y73" s="292"/>
      <c r="Z73" s="293"/>
      <c r="AA73" s="115">
        <f>M73-J73</f>
        <v>-485.7170709259276</v>
      </c>
      <c r="AB73" s="156">
        <f>M73/J73</f>
        <v>0.86507859140946453</v>
      </c>
      <c r="AC73" s="294">
        <f>AB89</f>
        <v>0.88519815243062061</v>
      </c>
    </row>
    <row r="74" spans="1:29" ht="15.75" customHeight="1">
      <c r="A74" s="298"/>
      <c r="B74" s="100" t="s">
        <v>118</v>
      </c>
      <c r="C74" s="279" t="s">
        <v>203</v>
      </c>
      <c r="D74" s="280"/>
      <c r="E74" s="101">
        <v>20.420000000000002</v>
      </c>
      <c r="F74" s="102">
        <v>1029</v>
      </c>
      <c r="G74" s="103">
        <f t="shared" si="32"/>
        <v>21012.18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3259.1437684263956</v>
      </c>
      <c r="N74" s="106">
        <f>M74/L74</f>
        <v>250.70336680203042</v>
      </c>
      <c r="O74" s="108">
        <f>L74-I74</f>
        <v>0</v>
      </c>
      <c r="P74" s="109">
        <f>N74-K74</f>
        <v>-26.219710121046489</v>
      </c>
      <c r="Q74" s="110">
        <f>N74/K74</f>
        <v>0.90531771345177658</v>
      </c>
      <c r="R74" s="290"/>
      <c r="S74" s="47">
        <v>0.73819444444444449</v>
      </c>
      <c r="T74" s="48">
        <v>0.75134259259259262</v>
      </c>
      <c r="U74" s="111">
        <v>4.6666666666667034</v>
      </c>
      <c r="V74" s="112">
        <v>18.943625806912401</v>
      </c>
      <c r="W74" s="113"/>
      <c r="X74" s="13"/>
      <c r="Y74" s="281"/>
      <c r="Z74" s="282"/>
      <c r="AA74" s="117">
        <f>M74-J74</f>
        <v>-340.85623157360442</v>
      </c>
      <c r="AB74" s="110">
        <f>M74/J74</f>
        <v>0.90531771345177658</v>
      </c>
      <c r="AC74" s="295"/>
    </row>
    <row r="75" spans="1:29" ht="15.75" customHeight="1">
      <c r="A75" s="298"/>
      <c r="B75" s="100"/>
      <c r="C75" s="279"/>
      <c r="D75" s="280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3"/>
      <c r="Y75" s="281"/>
      <c r="Z75" s="282"/>
      <c r="AA75" s="117"/>
      <c r="AB75" s="110"/>
      <c r="AC75" s="295"/>
    </row>
    <row r="76" spans="1:29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81"/>
      <c r="Z76" s="282"/>
      <c r="AA76" s="117"/>
      <c r="AB76" s="110"/>
      <c r="AC76" s="295"/>
    </row>
    <row r="77" spans="1:29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81"/>
      <c r="Z77" s="282"/>
      <c r="AA77" s="117"/>
      <c r="AB77" s="110"/>
      <c r="AC77" s="295"/>
    </row>
    <row r="78" spans="1:29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50"/>
      <c r="Y78" s="281"/>
      <c r="Z78" s="282"/>
      <c r="AA78" s="117"/>
      <c r="AB78" s="110"/>
      <c r="AC78" s="295"/>
    </row>
    <row r="79" spans="1:29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281"/>
      <c r="Z79" s="282"/>
      <c r="AA79" s="117"/>
      <c r="AB79" s="110"/>
      <c r="AC79" s="295"/>
    </row>
    <row r="80" spans="1:29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281"/>
      <c r="Z80" s="282"/>
      <c r="AA80" s="117"/>
      <c r="AB80" s="110"/>
      <c r="AC80" s="295"/>
    </row>
    <row r="81" spans="1:29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26"/>
      <c r="X81" s="127"/>
      <c r="Y81" s="281"/>
      <c r="Z81" s="282"/>
      <c r="AA81" s="117"/>
      <c r="AB81" s="110"/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3186.7133487502342</v>
      </c>
      <c r="N89" s="138">
        <f>M89/L89</f>
        <v>254.93706790001875</v>
      </c>
      <c r="O89" s="139">
        <f>L89-I89</f>
        <v>0</v>
      </c>
      <c r="P89" s="140">
        <f>N89-K89</f>
        <v>-33.062932099981253</v>
      </c>
      <c r="Q89" s="141">
        <f>N89/K89</f>
        <v>0.88519815243062061</v>
      </c>
      <c r="R89" s="291"/>
      <c r="S89" s="142">
        <v>0.70833333333333337</v>
      </c>
      <c r="T89" s="143">
        <v>0.75134259259259262</v>
      </c>
      <c r="U89" s="144"/>
      <c r="V89" s="166"/>
      <c r="W89" s="167"/>
      <c r="X89" s="138"/>
      <c r="Y89" s="277"/>
      <c r="Z89" s="278"/>
      <c r="AA89" s="168">
        <f>M89-J89</f>
        <v>-413.28665124976578</v>
      </c>
      <c r="AB89" s="141">
        <f>M89/J89</f>
        <v>0.88519815243062061</v>
      </c>
      <c r="AC89" s="296"/>
    </row>
    <row r="90" spans="1:29" ht="15.75" customHeight="1">
      <c r="A90" s="283" t="s">
        <v>139</v>
      </c>
      <c r="B90" s="114" t="s">
        <v>118</v>
      </c>
      <c r="C90" s="287" t="s">
        <v>208</v>
      </c>
      <c r="D90" s="288"/>
      <c r="E90" s="147">
        <v>17.22</v>
      </c>
      <c r="F90" s="97">
        <v>1807</v>
      </c>
      <c r="G90" s="148">
        <f t="shared" ref="G90:G92" si="36">E90*F90</f>
        <v>31116.539999999997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2988.0988307323964</v>
      </c>
      <c r="N90" s="152">
        <f>M90/L90</f>
        <v>996.03294357746552</v>
      </c>
      <c r="O90" s="154">
        <f>L90-I90</f>
        <v>0</v>
      </c>
      <c r="P90" s="155">
        <f>N90-K90</f>
        <v>-103.96705642253448</v>
      </c>
      <c r="Q90" s="156">
        <f>N90/K90</f>
        <v>0.90548449416133225</v>
      </c>
      <c r="R90" s="289">
        <f>Q106</f>
        <v>0.90385642384703557</v>
      </c>
      <c r="S90" s="157">
        <v>0.70833333333333337</v>
      </c>
      <c r="T90" s="158">
        <v>0.73353009259259261</v>
      </c>
      <c r="U90" s="159"/>
      <c r="V90" s="160">
        <v>36.283940438953209</v>
      </c>
      <c r="W90" s="161"/>
      <c r="X90" s="162"/>
      <c r="Y90" s="292"/>
      <c r="Z90" s="293"/>
      <c r="AA90" s="115">
        <f>M90-J90</f>
        <v>-311.90116926760356</v>
      </c>
      <c r="AB90" s="156">
        <f>M90/J90</f>
        <v>0.90548449416133225</v>
      </c>
      <c r="AC90" s="294">
        <f>AB106</f>
        <v>0.90385642384703557</v>
      </c>
    </row>
    <row r="91" spans="1:29" ht="15.75" customHeight="1">
      <c r="A91" s="284"/>
      <c r="B91" s="100" t="s">
        <v>118</v>
      </c>
      <c r="C91" s="279" t="s">
        <v>138</v>
      </c>
      <c r="D91" s="280"/>
      <c r="E91" s="101">
        <v>24.54</v>
      </c>
      <c r="F91" s="102">
        <v>1952</v>
      </c>
      <c r="G91" s="103">
        <f t="shared" si="36"/>
        <v>47902.080000000002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2709.1175020317396</v>
      </c>
      <c r="N91" s="106">
        <f>M91/L91</f>
        <v>677.2793755079349</v>
      </c>
      <c r="O91" s="108">
        <f>L91-I91</f>
        <v>0</v>
      </c>
      <c r="P91" s="109">
        <f>N91-K91</f>
        <v>-72.720624492065099</v>
      </c>
      <c r="Q91" s="110">
        <f>N91/K91</f>
        <v>0.90303916734391321</v>
      </c>
      <c r="R91" s="290"/>
      <c r="S91" s="47">
        <v>0.73750000000000004</v>
      </c>
      <c r="T91" s="48">
        <v>0.76751157407407411</v>
      </c>
      <c r="U91" s="111">
        <v>5.7166666666667076</v>
      </c>
      <c r="V91" s="112">
        <v>43.231790393795862</v>
      </c>
      <c r="W91" s="113"/>
      <c r="X91" s="116"/>
      <c r="Y91" s="281"/>
      <c r="Z91" s="282"/>
      <c r="AA91" s="117">
        <f>M91-J91</f>
        <v>-290.8824979682604</v>
      </c>
      <c r="AB91" s="110">
        <f>M91/J91</f>
        <v>0.90303916734391321</v>
      </c>
      <c r="AC91" s="295"/>
    </row>
    <row r="92" spans="1:29" ht="15.75" customHeight="1">
      <c r="A92" s="284"/>
      <c r="B92" s="100" t="s">
        <v>118</v>
      </c>
      <c r="C92" s="279" t="s">
        <v>205</v>
      </c>
      <c r="D92" s="280"/>
      <c r="E92" s="101">
        <v>23.27</v>
      </c>
      <c r="F92" s="102">
        <v>1678</v>
      </c>
      <c r="G92" s="103">
        <f t="shared" si="36"/>
        <v>39047.06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2708.6484090132944</v>
      </c>
      <c r="N92" s="106">
        <f>M92/L92</f>
        <v>541.72968180265889</v>
      </c>
      <c r="O92" s="108">
        <f>L92-I92</f>
        <v>0</v>
      </c>
      <c r="P92" s="109">
        <f>N92-K92</f>
        <v>-58.270318197341112</v>
      </c>
      <c r="Q92" s="110">
        <f>N92/K92</f>
        <v>0.90288280300443147</v>
      </c>
      <c r="R92" s="290"/>
      <c r="S92" s="47">
        <v>0.77083333333333337</v>
      </c>
      <c r="T92" s="48">
        <v>0.79664351851851856</v>
      </c>
      <c r="U92" s="111">
        <v>4.783333333333335</v>
      </c>
      <c r="V92" s="112">
        <v>37.169829670391103</v>
      </c>
      <c r="W92" s="113"/>
      <c r="X92" s="116"/>
      <c r="Y92" s="281"/>
      <c r="Z92" s="282"/>
      <c r="AA92" s="117">
        <f>M92-J92</f>
        <v>-291.35159098670556</v>
      </c>
      <c r="AB92" s="110">
        <f>M92/J92</f>
        <v>0.90288280300443147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13"/>
      <c r="X98" s="116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13"/>
      <c r="X99" s="116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2801.9549139258102</v>
      </c>
      <c r="N106" s="138">
        <f t="shared" ref="N106:N118" si="41">M106/L106</f>
        <v>700.48872848145254</v>
      </c>
      <c r="O106" s="139">
        <f t="shared" ref="O106:O118" si="42">L106-I106</f>
        <v>0</v>
      </c>
      <c r="P106" s="140">
        <f t="shared" ref="P106:P118" si="43">N106-K106</f>
        <v>-74.51127151854746</v>
      </c>
      <c r="Q106" s="141">
        <f t="shared" ref="Q106:Q118" si="44">N106/K106</f>
        <v>0.90385642384703557</v>
      </c>
      <c r="R106" s="291"/>
      <c r="S106" s="142">
        <v>0.70833333333333337</v>
      </c>
      <c r="T106" s="143">
        <v>0.79664351851851856</v>
      </c>
      <c r="U106" s="144"/>
      <c r="V106" s="166"/>
      <c r="W106" s="99"/>
      <c r="X106" s="69"/>
      <c r="Y106" s="277"/>
      <c r="Z106" s="278"/>
      <c r="AA106" s="168">
        <f t="shared" ref="AA106:AA118" si="45">M106-J106</f>
        <v>-298.04508607418984</v>
      </c>
      <c r="AB106" s="141">
        <f t="shared" ref="AB106:AB118" si="46">M106/J106</f>
        <v>0.90385642384703557</v>
      </c>
      <c r="AC106" s="296"/>
    </row>
    <row r="107" spans="1:29" ht="15.75" customHeight="1">
      <c r="A107" s="297" t="s">
        <v>142</v>
      </c>
      <c r="B107" s="114" t="s">
        <v>118</v>
      </c>
      <c r="C107" s="287" t="s">
        <v>137</v>
      </c>
      <c r="D107" s="288"/>
      <c r="E107" s="147">
        <v>22.28</v>
      </c>
      <c r="F107" s="97">
        <v>558</v>
      </c>
      <c r="G107" s="148">
        <f t="shared" ref="G107:G118" si="47">E107*F107</f>
        <v>12432.24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2978.9765926178502</v>
      </c>
      <c r="N107" s="152">
        <f t="shared" si="41"/>
        <v>595.79531852357002</v>
      </c>
      <c r="O107" s="154">
        <f t="shared" si="42"/>
        <v>0</v>
      </c>
      <c r="P107" s="155">
        <f t="shared" si="43"/>
        <v>-64.204681476429982</v>
      </c>
      <c r="Q107" s="156">
        <f t="shared" si="44"/>
        <v>0.90272017958116668</v>
      </c>
      <c r="R107" s="289">
        <f>Q123</f>
        <v>0.89430945130962158</v>
      </c>
      <c r="S107" s="157">
        <v>0.70833333333333337</v>
      </c>
      <c r="T107" s="158">
        <v>0.71613425925925933</v>
      </c>
      <c r="U107" s="159"/>
      <c r="V107" s="160">
        <v>11.2387590029966</v>
      </c>
      <c r="W107" s="161"/>
      <c r="X107" s="162"/>
      <c r="Y107" s="292"/>
      <c r="Z107" s="293"/>
      <c r="AA107" s="115">
        <f t="shared" si="45"/>
        <v>-321.0234073821498</v>
      </c>
      <c r="AB107" s="156">
        <f t="shared" si="46"/>
        <v>0.90272017958116668</v>
      </c>
      <c r="AC107" s="294">
        <f>AB123</f>
        <v>0.89430945130962158</v>
      </c>
    </row>
    <row r="108" spans="1:29" ht="15.75" customHeight="1">
      <c r="A108" s="298"/>
      <c r="B108" s="100" t="s">
        <v>118</v>
      </c>
      <c r="C108" s="279" t="s">
        <v>150</v>
      </c>
      <c r="D108" s="280"/>
      <c r="E108" s="101">
        <v>25.03</v>
      </c>
      <c r="F108" s="102">
        <v>756</v>
      </c>
      <c r="G108" s="103">
        <f t="shared" si="47"/>
        <v>18922.68</v>
      </c>
      <c r="H108" s="26">
        <v>2</v>
      </c>
      <c r="I108" s="104">
        <v>5</v>
      </c>
      <c r="J108" s="105">
        <v>3600</v>
      </c>
      <c r="K108" s="106">
        <f t="shared" si="37"/>
        <v>720</v>
      </c>
      <c r="L108" s="107">
        <v>5</v>
      </c>
      <c r="M108" s="105">
        <f t="shared" si="48"/>
        <v>3197.6974918322203</v>
      </c>
      <c r="N108" s="106">
        <f t="shared" si="41"/>
        <v>639.53949836644404</v>
      </c>
      <c r="O108" s="108">
        <f t="shared" si="42"/>
        <v>0</v>
      </c>
      <c r="P108" s="109">
        <f t="shared" si="43"/>
        <v>-80.460501633555964</v>
      </c>
      <c r="Q108" s="110">
        <f t="shared" si="44"/>
        <v>0.8882493032867278</v>
      </c>
      <c r="R108" s="290"/>
      <c r="S108" s="47">
        <v>0.72638888888888886</v>
      </c>
      <c r="T108" s="48">
        <v>0.73623842592592592</v>
      </c>
      <c r="U108" s="111">
        <v>14.766666666666524</v>
      </c>
      <c r="V108" s="112">
        <v>14.18520673574084</v>
      </c>
      <c r="W108" s="113"/>
      <c r="X108" s="116"/>
      <c r="Y108" s="281"/>
      <c r="Z108" s="282"/>
      <c r="AA108" s="117">
        <f t="shared" si="45"/>
        <v>-402.30250816777971</v>
      </c>
      <c r="AB108" s="110">
        <f t="shared" si="46"/>
        <v>0.88824930328672791</v>
      </c>
      <c r="AC108" s="295"/>
    </row>
    <row r="109" spans="1:29" ht="15.75" customHeight="1">
      <c r="A109" s="298"/>
      <c r="B109" s="100" t="s">
        <v>118</v>
      </c>
      <c r="C109" s="279" t="s">
        <v>148</v>
      </c>
      <c r="D109" s="280"/>
      <c r="E109" s="101">
        <v>18.18</v>
      </c>
      <c r="F109" s="102">
        <v>457</v>
      </c>
      <c r="G109" s="103">
        <f t="shared" si="47"/>
        <v>8308.26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3193.4360598015242</v>
      </c>
      <c r="N109" s="106">
        <f t="shared" si="41"/>
        <v>1064.4786866005081</v>
      </c>
      <c r="O109" s="108">
        <f t="shared" si="42"/>
        <v>0</v>
      </c>
      <c r="P109" s="109">
        <f t="shared" si="43"/>
        <v>-135.52131339949187</v>
      </c>
      <c r="Q109" s="110">
        <f t="shared" si="44"/>
        <v>0.88706557216709014</v>
      </c>
      <c r="R109" s="290"/>
      <c r="S109" s="47">
        <v>0.74652777777777768</v>
      </c>
      <c r="T109" s="48">
        <v>0.7524884259259258</v>
      </c>
      <c r="U109" s="111">
        <v>14.816666666666531</v>
      </c>
      <c r="V109" s="112">
        <v>8.5863626158540303</v>
      </c>
      <c r="W109" s="113"/>
      <c r="X109" s="116"/>
      <c r="Y109" s="281"/>
      <c r="Z109" s="282"/>
      <c r="AA109" s="117">
        <f t="shared" si="45"/>
        <v>-406.56394019847585</v>
      </c>
      <c r="AB109" s="110">
        <f t="shared" si="46"/>
        <v>0.88706557216709003</v>
      </c>
      <c r="AC109" s="295"/>
    </row>
    <row r="110" spans="1:29" ht="15.75" customHeight="1">
      <c r="A110" s="298"/>
      <c r="B110" s="100" t="s">
        <v>118</v>
      </c>
      <c r="C110" s="279" t="s">
        <v>144</v>
      </c>
      <c r="D110" s="280"/>
      <c r="E110" s="101">
        <v>18.18</v>
      </c>
      <c r="F110" s="102">
        <v>728</v>
      </c>
      <c r="G110" s="103">
        <f t="shared" si="47"/>
        <v>13235.039999999999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2711.8606521991646</v>
      </c>
      <c r="N110" s="106">
        <f t="shared" si="41"/>
        <v>903.95355073305484</v>
      </c>
      <c r="O110" s="108">
        <f t="shared" si="42"/>
        <v>0</v>
      </c>
      <c r="P110" s="109">
        <f t="shared" si="43"/>
        <v>-96.04644926694516</v>
      </c>
      <c r="Q110" s="110">
        <f t="shared" si="44"/>
        <v>0.90395355073305483</v>
      </c>
      <c r="R110" s="290"/>
      <c r="S110" s="47">
        <v>0.76249999999999984</v>
      </c>
      <c r="T110" s="48">
        <v>0.77368055555555537</v>
      </c>
      <c r="U110" s="111">
        <v>15</v>
      </c>
      <c r="V110" s="112">
        <v>16.107022300197471</v>
      </c>
      <c r="W110" s="113"/>
      <c r="X110" s="116"/>
      <c r="Y110" s="281"/>
      <c r="Z110" s="282"/>
      <c r="AA110" s="117">
        <f t="shared" si="45"/>
        <v>-288.13934780083537</v>
      </c>
      <c r="AB110" s="110">
        <f t="shared" si="46"/>
        <v>0.90395355073305483</v>
      </c>
      <c r="AC110" s="295"/>
    </row>
    <row r="111" spans="1:29" ht="15.75" customHeight="1">
      <c r="A111" s="298"/>
      <c r="B111" s="100" t="s">
        <v>118</v>
      </c>
      <c r="C111" s="279" t="s">
        <v>143</v>
      </c>
      <c r="D111" s="280"/>
      <c r="E111" s="101">
        <v>14.03</v>
      </c>
      <c r="F111" s="102">
        <v>2579</v>
      </c>
      <c r="G111" s="103">
        <f t="shared" si="47"/>
        <v>36183.369999999995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2712.6250361065108</v>
      </c>
      <c r="N111" s="106">
        <f t="shared" si="41"/>
        <v>904.20834536883694</v>
      </c>
      <c r="O111" s="108">
        <f t="shared" si="42"/>
        <v>0</v>
      </c>
      <c r="P111" s="109">
        <f t="shared" si="43"/>
        <v>-95.791654631163055</v>
      </c>
      <c r="Q111" s="110">
        <f t="shared" si="44"/>
        <v>0.90420834536883699</v>
      </c>
      <c r="R111" s="290"/>
      <c r="S111" s="47">
        <v>0.78402777777777755</v>
      </c>
      <c r="T111" s="48">
        <v>0.82363425925925904</v>
      </c>
      <c r="U111" s="111">
        <v>14.899999999999931</v>
      </c>
      <c r="V111" s="112">
        <v>57.044375075923384</v>
      </c>
      <c r="W111" s="113"/>
      <c r="X111" s="116"/>
      <c r="Y111" s="281"/>
      <c r="Z111" s="282"/>
      <c r="AA111" s="117">
        <f t="shared" si="45"/>
        <v>-287.37496389348917</v>
      </c>
      <c r="AB111" s="110">
        <f t="shared" si="46"/>
        <v>0.90420834536883699</v>
      </c>
      <c r="AC111" s="295"/>
    </row>
    <row r="112" spans="1:29" ht="15.75" customHeight="1">
      <c r="A112" s="298"/>
      <c r="B112" s="100" t="s">
        <v>118</v>
      </c>
      <c r="C112" s="279" t="s">
        <v>145</v>
      </c>
      <c r="D112" s="280"/>
      <c r="E112" s="101">
        <v>14.28</v>
      </c>
      <c r="F112" s="102">
        <v>3342</v>
      </c>
      <c r="G112" s="121">
        <f t="shared" si="47"/>
        <v>47723.759999999995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3181.1644846451663</v>
      </c>
      <c r="N112" s="106">
        <f t="shared" si="41"/>
        <v>1060.3881615483888</v>
      </c>
      <c r="O112" s="108">
        <f t="shared" si="42"/>
        <v>0</v>
      </c>
      <c r="P112" s="109">
        <f t="shared" si="43"/>
        <v>-139.61183845161122</v>
      </c>
      <c r="Q112" s="110">
        <f t="shared" si="44"/>
        <v>0.88365680129032398</v>
      </c>
      <c r="R112" s="290"/>
      <c r="S112" s="47">
        <v>0.83402777777777748</v>
      </c>
      <c r="T112" s="120">
        <v>0.87780092592592562</v>
      </c>
      <c r="U112" s="111">
        <v>14.966666666666555</v>
      </c>
      <c r="V112" s="112">
        <v>63.033521519515645</v>
      </c>
      <c r="W112" s="113"/>
      <c r="X112" s="116"/>
      <c r="Y112" s="281"/>
      <c r="Z112" s="282"/>
      <c r="AA112" s="117">
        <f t="shared" si="45"/>
        <v>-418.83551535483366</v>
      </c>
      <c r="AB112" s="110">
        <f t="shared" si="46"/>
        <v>0.88365680129032398</v>
      </c>
      <c r="AC112" s="295"/>
    </row>
    <row r="113" spans="1:29" ht="15.75" customHeight="1">
      <c r="A113" s="298"/>
      <c r="B113" s="100" t="s">
        <v>118</v>
      </c>
      <c r="C113" s="279" t="s">
        <v>137</v>
      </c>
      <c r="D113" s="280"/>
      <c r="E113" s="101">
        <v>22.28</v>
      </c>
      <c r="F113" s="102">
        <v>1473</v>
      </c>
      <c r="G113" s="121">
        <f t="shared" si="47"/>
        <v>32818.44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2978.6959008597651</v>
      </c>
      <c r="N113" s="106">
        <f t="shared" si="41"/>
        <v>595.73918017195297</v>
      </c>
      <c r="O113" s="123">
        <f t="shared" si="42"/>
        <v>0</v>
      </c>
      <c r="P113" s="124">
        <f t="shared" si="43"/>
        <v>-64.260819828047033</v>
      </c>
      <c r="Q113" s="125">
        <f t="shared" si="44"/>
        <v>0.90263512147265601</v>
      </c>
      <c r="R113" s="290"/>
      <c r="S113" s="47">
        <v>0.88819444444444406</v>
      </c>
      <c r="T113" s="120">
        <v>0.90879629629629588</v>
      </c>
      <c r="U113" s="111">
        <v>14.966666666666555</v>
      </c>
      <c r="V113" s="112">
        <v>29.670702529415699</v>
      </c>
      <c r="W113" s="113"/>
      <c r="X113" s="116"/>
      <c r="Y113" s="281"/>
      <c r="Z113" s="282"/>
      <c r="AA113" s="117">
        <f t="shared" si="45"/>
        <v>-321.30409914023494</v>
      </c>
      <c r="AB113" s="110">
        <f t="shared" si="46"/>
        <v>0.90263512147265612</v>
      </c>
      <c r="AC113" s="295"/>
    </row>
    <row r="114" spans="1:29" ht="15.75" customHeight="1">
      <c r="A114" s="298"/>
      <c r="B114" s="100" t="s">
        <v>118</v>
      </c>
      <c r="C114" s="279" t="s">
        <v>150</v>
      </c>
      <c r="D114" s="280"/>
      <c r="E114" s="101">
        <v>25.03</v>
      </c>
      <c r="F114" s="102">
        <v>1594</v>
      </c>
      <c r="G114" s="121">
        <f t="shared" si="47"/>
        <v>39897.82</v>
      </c>
      <c r="H114" s="26"/>
      <c r="I114" s="104">
        <v>5</v>
      </c>
      <c r="J114" s="105">
        <v>3600</v>
      </c>
      <c r="K114" s="106">
        <f t="shared" si="37"/>
        <v>720</v>
      </c>
      <c r="L114" s="118">
        <v>5</v>
      </c>
      <c r="M114" s="105">
        <f t="shared" si="48"/>
        <v>3197.6974918322203</v>
      </c>
      <c r="N114" s="106">
        <f t="shared" si="41"/>
        <v>639.53949836644404</v>
      </c>
      <c r="O114" s="123">
        <f t="shared" si="42"/>
        <v>0</v>
      </c>
      <c r="P114" s="124">
        <f t="shared" si="43"/>
        <v>-80.460501633555964</v>
      </c>
      <c r="Q114" s="125">
        <f t="shared" si="44"/>
        <v>0.8882493032867278</v>
      </c>
      <c r="R114" s="290"/>
      <c r="S114" s="47">
        <v>0.91874999999999962</v>
      </c>
      <c r="T114" s="120">
        <v>0.93951388888888854</v>
      </c>
      <c r="U114" s="111">
        <v>15</v>
      </c>
      <c r="V114" s="112">
        <v>29.909020551284257</v>
      </c>
      <c r="W114" s="113"/>
      <c r="X114" s="116"/>
      <c r="Y114" s="281"/>
      <c r="Z114" s="282"/>
      <c r="AA114" s="117">
        <f t="shared" si="45"/>
        <v>-402.30250816777971</v>
      </c>
      <c r="AB114" s="110">
        <f t="shared" si="46"/>
        <v>0.88824930328672791</v>
      </c>
      <c r="AC114" s="295"/>
    </row>
    <row r="115" spans="1:29" ht="15.75" customHeight="1">
      <c r="A115" s="298"/>
      <c r="B115" s="100" t="s">
        <v>118</v>
      </c>
      <c r="C115" s="279" t="s">
        <v>148</v>
      </c>
      <c r="D115" s="280"/>
      <c r="E115" s="101">
        <v>18.18</v>
      </c>
      <c r="F115" s="102">
        <v>969</v>
      </c>
      <c r="G115" s="121">
        <f t="shared" si="47"/>
        <v>17616.419999999998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3193.4360598015237</v>
      </c>
      <c r="N115" s="106">
        <f t="shared" si="41"/>
        <v>1064.4786866005079</v>
      </c>
      <c r="O115" s="123">
        <f t="shared" si="42"/>
        <v>0</v>
      </c>
      <c r="P115" s="124">
        <f t="shared" si="43"/>
        <v>-135.5213133994921</v>
      </c>
      <c r="Q115" s="125">
        <f t="shared" si="44"/>
        <v>0.88706557216708992</v>
      </c>
      <c r="R115" s="290"/>
      <c r="S115" s="47">
        <v>0.94930555555555518</v>
      </c>
      <c r="T115" s="120">
        <v>0.96194444444444405</v>
      </c>
      <c r="U115" s="111">
        <v>15</v>
      </c>
      <c r="V115" s="112">
        <v>18.206094911953077</v>
      </c>
      <c r="W115" s="113"/>
      <c r="X115" s="116"/>
      <c r="Y115" s="281"/>
      <c r="Z115" s="282"/>
      <c r="AA115" s="117">
        <f t="shared" si="45"/>
        <v>-406.5639401984763</v>
      </c>
      <c r="AB115" s="110">
        <f t="shared" si="46"/>
        <v>0.88706557216708992</v>
      </c>
      <c r="AC115" s="295"/>
    </row>
    <row r="116" spans="1:29" ht="15.75" customHeight="1">
      <c r="A116" s="298"/>
      <c r="B116" s="100" t="s">
        <v>118</v>
      </c>
      <c r="C116" s="279" t="s">
        <v>144</v>
      </c>
      <c r="D116" s="280"/>
      <c r="E116" s="101">
        <v>18.18</v>
      </c>
      <c r="F116" s="102">
        <v>1478</v>
      </c>
      <c r="G116" s="121">
        <f t="shared" si="47"/>
        <v>26870.04</v>
      </c>
      <c r="H116" s="62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2711.8606521991646</v>
      </c>
      <c r="N116" s="106">
        <f t="shared" si="41"/>
        <v>903.95355073305484</v>
      </c>
      <c r="O116" s="123">
        <f t="shared" si="42"/>
        <v>0</v>
      </c>
      <c r="P116" s="124">
        <f t="shared" si="43"/>
        <v>-96.04644926694516</v>
      </c>
      <c r="Q116" s="125">
        <f t="shared" si="44"/>
        <v>0.90395355073305483</v>
      </c>
      <c r="R116" s="290"/>
      <c r="S116" s="47">
        <v>0.97222222222222177</v>
      </c>
      <c r="T116" s="120">
        <v>0.9949305555555551</v>
      </c>
      <c r="U116" s="111">
        <v>14.799999999999915</v>
      </c>
      <c r="V116" s="112">
        <v>32.70079527430201</v>
      </c>
      <c r="W116" s="113"/>
      <c r="X116" s="116"/>
      <c r="Y116" s="281"/>
      <c r="Z116" s="282"/>
      <c r="AA116" s="117">
        <f t="shared" si="45"/>
        <v>-288.13934780083537</v>
      </c>
      <c r="AB116" s="110">
        <f t="shared" si="46"/>
        <v>0.90395355073305483</v>
      </c>
      <c r="AC116" s="295"/>
    </row>
    <row r="117" spans="1:29" ht="15.75" customHeight="1">
      <c r="A117" s="298"/>
      <c r="B117" s="100" t="s">
        <v>118</v>
      </c>
      <c r="C117" s="279" t="s">
        <v>143</v>
      </c>
      <c r="D117" s="280"/>
      <c r="E117" s="101">
        <v>14.03</v>
      </c>
      <c r="F117" s="102">
        <v>6810</v>
      </c>
      <c r="G117" s="121">
        <f t="shared" si="47"/>
        <v>95544.3</v>
      </c>
      <c r="H117" s="62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2712.6250361065104</v>
      </c>
      <c r="N117" s="106">
        <f t="shared" si="41"/>
        <v>904.20834536883683</v>
      </c>
      <c r="O117" s="123">
        <f t="shared" si="42"/>
        <v>0</v>
      </c>
      <c r="P117" s="124">
        <f t="shared" si="43"/>
        <v>-95.791654631163169</v>
      </c>
      <c r="Q117" s="125">
        <f t="shared" si="44"/>
        <v>0.90420834536883687</v>
      </c>
      <c r="R117" s="290"/>
      <c r="S117" s="47">
        <v>1.0048611111111108</v>
      </c>
      <c r="T117" s="120">
        <v>1.1094560185185183</v>
      </c>
      <c r="U117" s="111">
        <v>15</v>
      </c>
      <c r="V117" s="112">
        <v>150.62900126678491</v>
      </c>
      <c r="W117" s="126"/>
      <c r="X117" s="127"/>
      <c r="Y117" s="281"/>
      <c r="Z117" s="282"/>
      <c r="AA117" s="117">
        <f t="shared" si="45"/>
        <v>-287.37496389348962</v>
      </c>
      <c r="AB117" s="110">
        <f t="shared" si="46"/>
        <v>0.90420834536883676</v>
      </c>
      <c r="AC117" s="295"/>
    </row>
    <row r="118" spans="1:29" ht="15.75" customHeight="1">
      <c r="A118" s="298"/>
      <c r="B118" s="100" t="s">
        <v>118</v>
      </c>
      <c r="C118" s="279" t="s">
        <v>145</v>
      </c>
      <c r="D118" s="280"/>
      <c r="E118" s="101">
        <v>14.28</v>
      </c>
      <c r="F118" s="102">
        <v>8845</v>
      </c>
      <c r="G118" s="121">
        <f t="shared" si="47"/>
        <v>126306.59999999999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3181.1644846451659</v>
      </c>
      <c r="N118" s="106">
        <f t="shared" si="41"/>
        <v>1060.3881615483886</v>
      </c>
      <c r="O118" s="123">
        <f t="shared" si="42"/>
        <v>0</v>
      </c>
      <c r="P118" s="124">
        <f t="shared" si="43"/>
        <v>-139.61183845161145</v>
      </c>
      <c r="Q118" s="125">
        <f t="shared" si="44"/>
        <v>0.88365680129032376</v>
      </c>
      <c r="R118" s="290"/>
      <c r="S118" s="47">
        <v>1.1194444444444442</v>
      </c>
      <c r="T118" s="120">
        <v>1.2352893518518517</v>
      </c>
      <c r="U118" s="111">
        <v>15</v>
      </c>
      <c r="V118" s="112">
        <v>166.82570252546856</v>
      </c>
      <c r="W118" s="126"/>
      <c r="X118" s="127"/>
      <c r="Y118" s="281"/>
      <c r="Z118" s="282"/>
      <c r="AA118" s="117">
        <f t="shared" si="45"/>
        <v>-418.83551535483411</v>
      </c>
      <c r="AB118" s="110">
        <f t="shared" si="46"/>
        <v>0.88365680129032387</v>
      </c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9">AVERAGE(I107:I122)</f>
        <v>3.6666666666666665</v>
      </c>
      <c r="J123" s="137">
        <f t="shared" si="49"/>
        <v>3350</v>
      </c>
      <c r="K123" s="138">
        <f t="shared" ref="K123" si="50">J123/I123</f>
        <v>913.63636363636363</v>
      </c>
      <c r="L123" s="136">
        <f t="shared" ref="L123:M123" si="51">AVERAGE(L107:L122)</f>
        <v>3.6666666666666665</v>
      </c>
      <c r="M123" s="137">
        <f t="shared" si="51"/>
        <v>2995.9366618872323</v>
      </c>
      <c r="N123" s="138">
        <f t="shared" ref="N123:N135" si="52">M123/L123</f>
        <v>817.07363506015429</v>
      </c>
      <c r="O123" s="139">
        <f t="shared" ref="O123:O135" si="53">L123-I123</f>
        <v>0</v>
      </c>
      <c r="P123" s="140">
        <f t="shared" ref="P123:P135" si="54">N123-K123</f>
        <v>-96.562728576209338</v>
      </c>
      <c r="Q123" s="141">
        <f t="shared" ref="Q123:Q135" si="55">N123/K123</f>
        <v>0.89430945130962158</v>
      </c>
      <c r="R123" s="291"/>
      <c r="S123" s="142">
        <v>0.70833333333333337</v>
      </c>
      <c r="T123" s="143">
        <v>1.2352893518518517</v>
      </c>
      <c r="U123" s="144"/>
      <c r="V123" s="166"/>
      <c r="W123" s="99"/>
      <c r="X123" s="69"/>
      <c r="Y123" s="277"/>
      <c r="Z123" s="278"/>
      <c r="AA123" s="168">
        <f t="shared" ref="AA123:AA135" si="56">M123-J123</f>
        <v>-354.06333811276772</v>
      </c>
      <c r="AB123" s="141">
        <f t="shared" ref="AB123:AB135" si="57">M123/J123</f>
        <v>0.89430945130962158</v>
      </c>
      <c r="AC123" s="296"/>
    </row>
    <row r="124" spans="1:29" ht="15.75" customHeight="1">
      <c r="A124" s="283" t="s">
        <v>146</v>
      </c>
      <c r="B124" s="114" t="s">
        <v>118</v>
      </c>
      <c r="C124" s="287" t="s">
        <v>209</v>
      </c>
      <c r="D124" s="288"/>
      <c r="E124" s="147">
        <v>30</v>
      </c>
      <c r="F124" s="97">
        <v>974</v>
      </c>
      <c r="G124" s="148">
        <f t="shared" ref="G124:G135" si="58">E124*F124</f>
        <v>29220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3194.2799999999993</v>
      </c>
      <c r="N124" s="152">
        <f t="shared" si="52"/>
        <v>798.56999999999982</v>
      </c>
      <c r="O124" s="154">
        <f t="shared" si="53"/>
        <v>0</v>
      </c>
      <c r="P124" s="155">
        <f t="shared" si="54"/>
        <v>-101.43000000000018</v>
      </c>
      <c r="Q124" s="156">
        <f t="shared" si="55"/>
        <v>0.88729999999999976</v>
      </c>
      <c r="R124" s="289">
        <f>Q140</f>
        <v>0.8868848658055859</v>
      </c>
      <c r="S124" s="157">
        <v>0.70833333333333337</v>
      </c>
      <c r="T124" s="158">
        <v>0.72103009259259265</v>
      </c>
      <c r="U124" s="159"/>
      <c r="V124" s="160">
        <v>18.295202674781176</v>
      </c>
      <c r="W124" s="158"/>
      <c r="X124" s="169"/>
      <c r="Y124" s="292"/>
      <c r="Z124" s="293"/>
      <c r="AA124" s="171">
        <f t="shared" si="56"/>
        <v>-405.72000000000071</v>
      </c>
      <c r="AB124" s="156">
        <f t="shared" si="57"/>
        <v>0.88729999999999976</v>
      </c>
      <c r="AC124" s="294">
        <f>AB140</f>
        <v>0.8868848658055859</v>
      </c>
    </row>
    <row r="125" spans="1:29" ht="15.75" customHeight="1">
      <c r="A125" s="284"/>
      <c r="B125" s="100" t="s">
        <v>118</v>
      </c>
      <c r="C125" s="279" t="s">
        <v>147</v>
      </c>
      <c r="D125" s="280"/>
      <c r="E125" s="101">
        <v>18.18</v>
      </c>
      <c r="F125" s="102">
        <v>1148</v>
      </c>
      <c r="G125" s="103">
        <f t="shared" si="58"/>
        <v>20870.64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3192.1234037646655</v>
      </c>
      <c r="N125" s="106">
        <f t="shared" si="52"/>
        <v>1064.0411345882219</v>
      </c>
      <c r="O125" s="108">
        <f t="shared" si="53"/>
        <v>0</v>
      </c>
      <c r="P125" s="109">
        <f t="shared" si="54"/>
        <v>-135.95886541177811</v>
      </c>
      <c r="Q125" s="110">
        <f t="shared" si="55"/>
        <v>0.88670094549018497</v>
      </c>
      <c r="R125" s="290"/>
      <c r="S125" s="47">
        <v>0.73124999999999996</v>
      </c>
      <c r="T125" s="48">
        <v>0.74622685185185178</v>
      </c>
      <c r="U125" s="111">
        <v>14.716666666666516</v>
      </c>
      <c r="V125" s="112">
        <v>21.578113151504613</v>
      </c>
      <c r="W125" s="113"/>
      <c r="X125" s="13"/>
      <c r="Y125" s="281"/>
      <c r="Z125" s="282"/>
      <c r="AA125" s="172">
        <f t="shared" si="56"/>
        <v>-407.87659623533455</v>
      </c>
      <c r="AB125" s="110">
        <f t="shared" si="57"/>
        <v>0.88670094549018486</v>
      </c>
      <c r="AC125" s="295"/>
    </row>
    <row r="126" spans="1:29" ht="15.75" customHeight="1">
      <c r="A126" s="284"/>
      <c r="B126" s="100" t="s">
        <v>118</v>
      </c>
      <c r="C126" s="279" t="s">
        <v>136</v>
      </c>
      <c r="D126" s="280"/>
      <c r="E126" s="101">
        <v>16.7</v>
      </c>
      <c r="F126" s="102">
        <v>976</v>
      </c>
      <c r="G126" s="103">
        <f t="shared" si="58"/>
        <v>16299.199999999999</v>
      </c>
      <c r="H126" s="26">
        <v>2</v>
      </c>
      <c r="I126" s="104">
        <v>3</v>
      </c>
      <c r="J126" s="105">
        <v>3600</v>
      </c>
      <c r="K126" s="106">
        <f t="shared" si="37"/>
        <v>1200</v>
      </c>
      <c r="L126" s="107">
        <v>3</v>
      </c>
      <c r="M126" s="105">
        <f t="shared" si="59"/>
        <v>3200.482350722204</v>
      </c>
      <c r="N126" s="106">
        <f t="shared" si="52"/>
        <v>1066.8274502407346</v>
      </c>
      <c r="O126" s="108">
        <f t="shared" si="53"/>
        <v>0</v>
      </c>
      <c r="P126" s="109">
        <f t="shared" si="54"/>
        <v>-133.17254975926539</v>
      </c>
      <c r="Q126" s="110">
        <f t="shared" si="55"/>
        <v>0.88902287520061218</v>
      </c>
      <c r="R126" s="290"/>
      <c r="S126" s="47">
        <v>0.75624999999999987</v>
      </c>
      <c r="T126" s="48">
        <v>0.76894675925925915</v>
      </c>
      <c r="U126" s="111">
        <v>15</v>
      </c>
      <c r="V126" s="112">
        <v>18.297241972537563</v>
      </c>
      <c r="W126" s="113"/>
      <c r="X126" s="13"/>
      <c r="Y126" s="281"/>
      <c r="Z126" s="282"/>
      <c r="AA126" s="172">
        <f t="shared" si="56"/>
        <v>-399.51764927779595</v>
      </c>
      <c r="AB126" s="110">
        <f t="shared" si="57"/>
        <v>0.88902287520061218</v>
      </c>
      <c r="AC126" s="295"/>
    </row>
    <row r="127" spans="1:29" ht="15.75" customHeight="1">
      <c r="A127" s="284"/>
      <c r="B127" s="100" t="s">
        <v>118</v>
      </c>
      <c r="C127" s="279" t="s">
        <v>149</v>
      </c>
      <c r="D127" s="280"/>
      <c r="E127" s="101">
        <v>24.82</v>
      </c>
      <c r="F127" s="102">
        <v>976</v>
      </c>
      <c r="G127" s="103">
        <f t="shared" si="58"/>
        <v>24224.32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3189.3917796373835</v>
      </c>
      <c r="N127" s="106">
        <f t="shared" si="52"/>
        <v>637.87835592747672</v>
      </c>
      <c r="O127" s="108">
        <f t="shared" si="53"/>
        <v>0</v>
      </c>
      <c r="P127" s="109">
        <f t="shared" si="54"/>
        <v>-82.121644072523281</v>
      </c>
      <c r="Q127" s="110">
        <f t="shared" si="55"/>
        <v>0.88594216101038437</v>
      </c>
      <c r="R127" s="290"/>
      <c r="S127" s="47">
        <v>0.77916666666666645</v>
      </c>
      <c r="T127" s="48">
        <v>0.791909722222222</v>
      </c>
      <c r="U127" s="111">
        <v>14.716666666666516</v>
      </c>
      <c r="V127" s="112">
        <v>18.360867540286304</v>
      </c>
      <c r="W127" s="113"/>
      <c r="X127" s="13"/>
      <c r="Y127" s="281"/>
      <c r="Z127" s="282"/>
      <c r="AA127" s="172">
        <f t="shared" si="56"/>
        <v>-410.60822036261652</v>
      </c>
      <c r="AB127" s="110">
        <f t="shared" si="57"/>
        <v>0.88594216101038425</v>
      </c>
      <c r="AC127" s="295"/>
    </row>
    <row r="128" spans="1:29" ht="15.75" customHeight="1">
      <c r="A128" s="285"/>
      <c r="B128" s="100" t="s">
        <v>118</v>
      </c>
      <c r="C128" s="279" t="s">
        <v>140</v>
      </c>
      <c r="D128" s="280"/>
      <c r="E128" s="101">
        <v>17.89</v>
      </c>
      <c r="F128" s="102">
        <v>1716</v>
      </c>
      <c r="G128" s="103">
        <f t="shared" si="58"/>
        <v>30699.24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3190.1676699049476</v>
      </c>
      <c r="N128" s="106">
        <f t="shared" si="52"/>
        <v>797.5419174762369</v>
      </c>
      <c r="O128" s="108">
        <f t="shared" si="53"/>
        <v>0</v>
      </c>
      <c r="P128" s="109">
        <f t="shared" si="54"/>
        <v>-102.4580825237631</v>
      </c>
      <c r="Q128" s="110">
        <f t="shared" si="55"/>
        <v>0.88615768608470769</v>
      </c>
      <c r="R128" s="290"/>
      <c r="S128" s="47">
        <v>0.80208333333333304</v>
      </c>
      <c r="T128" s="48">
        <v>0.82449074074074047</v>
      </c>
      <c r="U128" s="111">
        <v>14.649999999999892</v>
      </c>
      <c r="V128" s="112">
        <v>32.274165703355564</v>
      </c>
      <c r="W128" s="113"/>
      <c r="X128" s="116"/>
      <c r="Y128" s="281"/>
      <c r="Z128" s="282"/>
      <c r="AA128" s="172">
        <f t="shared" si="56"/>
        <v>-409.83233009505238</v>
      </c>
      <c r="AB128" s="110">
        <f t="shared" si="57"/>
        <v>0.88615768608470769</v>
      </c>
      <c r="AC128" s="295"/>
    </row>
    <row r="129" spans="1:29" ht="15.75" customHeight="1">
      <c r="A129" s="285"/>
      <c r="B129" s="100" t="s">
        <v>118</v>
      </c>
      <c r="C129" s="279" t="s">
        <v>141</v>
      </c>
      <c r="D129" s="280"/>
      <c r="E129" s="101">
        <v>16.66</v>
      </c>
      <c r="F129" s="102">
        <v>2764</v>
      </c>
      <c r="G129" s="121">
        <f t="shared" si="58"/>
        <v>46048.24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3190.2678973714551</v>
      </c>
      <c r="N129" s="106">
        <f t="shared" si="52"/>
        <v>638.05357947429104</v>
      </c>
      <c r="O129" s="108">
        <f t="shared" si="53"/>
        <v>0</v>
      </c>
      <c r="P129" s="109">
        <f t="shared" si="54"/>
        <v>-81.946420525708959</v>
      </c>
      <c r="Q129" s="110">
        <f t="shared" si="55"/>
        <v>0.88618552704762643</v>
      </c>
      <c r="R129" s="290"/>
      <c r="S129" s="47">
        <v>0.83472222222222192</v>
      </c>
      <c r="T129" s="120">
        <v>0.87081018518518483</v>
      </c>
      <c r="U129" s="111">
        <v>14.733333333333292</v>
      </c>
      <c r="V129" s="112">
        <v>51.98309525561784</v>
      </c>
      <c r="W129" s="113"/>
      <c r="X129" s="50"/>
      <c r="Y129" s="281"/>
      <c r="Z129" s="282"/>
      <c r="AA129" s="172">
        <f t="shared" si="56"/>
        <v>-409.73210262854491</v>
      </c>
      <c r="AB129" s="110">
        <f t="shared" si="57"/>
        <v>0.88618552704762643</v>
      </c>
      <c r="AC129" s="295"/>
    </row>
    <row r="130" spans="1:29" ht="15.75" customHeight="1">
      <c r="A130" s="285"/>
      <c r="B130" s="100" t="s">
        <v>118</v>
      </c>
      <c r="C130" s="279" t="s">
        <v>209</v>
      </c>
      <c r="D130" s="280"/>
      <c r="E130" s="101">
        <v>30</v>
      </c>
      <c r="F130" s="102">
        <v>2286</v>
      </c>
      <c r="G130" s="121">
        <f t="shared" si="58"/>
        <v>68580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3194.2799999999988</v>
      </c>
      <c r="N130" s="106">
        <f t="shared" si="52"/>
        <v>798.56999999999971</v>
      </c>
      <c r="O130" s="123">
        <f t="shared" si="53"/>
        <v>0</v>
      </c>
      <c r="P130" s="124">
        <f t="shared" si="54"/>
        <v>-101.43000000000029</v>
      </c>
      <c r="Q130" s="125">
        <f t="shared" si="55"/>
        <v>0.88729999999999964</v>
      </c>
      <c r="R130" s="290"/>
      <c r="S130" s="47">
        <v>0.8805555555555552</v>
      </c>
      <c r="T130" s="120">
        <v>0.91037037037037005</v>
      </c>
      <c r="U130" s="111">
        <v>15</v>
      </c>
      <c r="V130" s="112">
        <v>42.939253916375542</v>
      </c>
      <c r="W130" s="113"/>
      <c r="X130" s="116"/>
      <c r="Y130" s="281"/>
      <c r="Z130" s="282"/>
      <c r="AA130" s="172">
        <f t="shared" si="56"/>
        <v>-405.72000000000116</v>
      </c>
      <c r="AB130" s="110">
        <f t="shared" si="57"/>
        <v>0.88729999999999964</v>
      </c>
      <c r="AC130" s="295"/>
    </row>
    <row r="131" spans="1:29" ht="15.75" customHeight="1">
      <c r="A131" s="285"/>
      <c r="B131" s="100" t="s">
        <v>118</v>
      </c>
      <c r="C131" s="279" t="s">
        <v>147</v>
      </c>
      <c r="D131" s="280"/>
      <c r="E131" s="101">
        <v>18.18</v>
      </c>
      <c r="F131" s="102">
        <v>2967</v>
      </c>
      <c r="G131" s="121">
        <f t="shared" si="58"/>
        <v>53940.06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3192.1234037646659</v>
      </c>
      <c r="N131" s="106">
        <f t="shared" si="52"/>
        <v>1064.0411345882219</v>
      </c>
      <c r="O131" s="123">
        <f t="shared" si="53"/>
        <v>0</v>
      </c>
      <c r="P131" s="124">
        <f t="shared" si="54"/>
        <v>-135.95886541177811</v>
      </c>
      <c r="Q131" s="125">
        <f t="shared" si="55"/>
        <v>0.88670094549018497</v>
      </c>
      <c r="R131" s="290"/>
      <c r="S131" s="47">
        <v>0.92013888888888851</v>
      </c>
      <c r="T131" s="120">
        <v>0.95886574074074038</v>
      </c>
      <c r="U131" s="111">
        <v>15</v>
      </c>
      <c r="V131" s="112">
        <v>55.768520662468802</v>
      </c>
      <c r="W131" s="113"/>
      <c r="X131" s="116"/>
      <c r="Y131" s="281"/>
      <c r="Z131" s="282"/>
      <c r="AA131" s="172">
        <f t="shared" si="56"/>
        <v>-407.87659623533409</v>
      </c>
      <c r="AB131" s="110">
        <f t="shared" si="57"/>
        <v>0.88670094549018497</v>
      </c>
      <c r="AC131" s="295"/>
    </row>
    <row r="132" spans="1:29" ht="15.75" customHeight="1">
      <c r="A132" s="285"/>
      <c r="B132" s="100" t="s">
        <v>118</v>
      </c>
      <c r="C132" s="279" t="s">
        <v>136</v>
      </c>
      <c r="D132" s="280"/>
      <c r="E132" s="101">
        <v>16.7</v>
      </c>
      <c r="F132" s="102">
        <v>2364</v>
      </c>
      <c r="G132" s="121">
        <f t="shared" si="58"/>
        <v>39478.799999999996</v>
      </c>
      <c r="H132" s="26"/>
      <c r="I132" s="104">
        <v>3</v>
      </c>
      <c r="J132" s="105">
        <v>3600</v>
      </c>
      <c r="K132" s="106">
        <f t="shared" si="37"/>
        <v>1200</v>
      </c>
      <c r="L132" s="118">
        <v>3</v>
      </c>
      <c r="M132" s="105">
        <f t="shared" si="59"/>
        <v>3200.482350722204</v>
      </c>
      <c r="N132" s="106">
        <f t="shared" si="52"/>
        <v>1066.8274502407346</v>
      </c>
      <c r="O132" s="123">
        <f t="shared" si="53"/>
        <v>0</v>
      </c>
      <c r="P132" s="124">
        <f t="shared" si="54"/>
        <v>-133.17254975926539</v>
      </c>
      <c r="Q132" s="125">
        <f t="shared" si="55"/>
        <v>0.88902287520061218</v>
      </c>
      <c r="R132" s="290"/>
      <c r="S132" s="47">
        <v>0.96874999999999956</v>
      </c>
      <c r="T132" s="120">
        <v>0.99952546296296252</v>
      </c>
      <c r="U132" s="111">
        <v>15</v>
      </c>
      <c r="V132" s="112">
        <v>44.318319695777461</v>
      </c>
      <c r="W132" s="126"/>
      <c r="X132" s="127"/>
      <c r="Y132" s="281"/>
      <c r="Z132" s="282"/>
      <c r="AA132" s="172">
        <f t="shared" si="56"/>
        <v>-399.51764927779595</v>
      </c>
      <c r="AB132" s="110">
        <f t="shared" si="57"/>
        <v>0.88902287520061218</v>
      </c>
      <c r="AC132" s="295"/>
    </row>
    <row r="133" spans="1:29" ht="15.75" customHeight="1">
      <c r="A133" s="285"/>
      <c r="B133" s="100" t="s">
        <v>118</v>
      </c>
      <c r="C133" s="279" t="s">
        <v>149</v>
      </c>
      <c r="D133" s="280"/>
      <c r="E133" s="101">
        <v>24.82</v>
      </c>
      <c r="F133" s="102">
        <v>2164</v>
      </c>
      <c r="G133" s="121">
        <f t="shared" si="58"/>
        <v>53710.48</v>
      </c>
      <c r="H133" s="62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3189.3917796373844</v>
      </c>
      <c r="N133" s="106">
        <f t="shared" si="52"/>
        <v>637.87835592747683</v>
      </c>
      <c r="O133" s="123">
        <f t="shared" si="53"/>
        <v>0</v>
      </c>
      <c r="P133" s="124">
        <f t="shared" si="54"/>
        <v>-82.121644072523168</v>
      </c>
      <c r="Q133" s="125">
        <f t="shared" si="55"/>
        <v>0.88594216101038448</v>
      </c>
      <c r="R133" s="290"/>
      <c r="S133" s="47">
        <v>1.0097222222222217</v>
      </c>
      <c r="T133" s="120">
        <v>1.0379861111111106</v>
      </c>
      <c r="U133" s="111">
        <v>14.683333333333284</v>
      </c>
      <c r="V133" s="112">
        <v>40.709956308585603</v>
      </c>
      <c r="W133" s="126"/>
      <c r="X133" s="127"/>
      <c r="Y133" s="281"/>
      <c r="Z133" s="282"/>
      <c r="AA133" s="172">
        <f t="shared" si="56"/>
        <v>-410.60822036261561</v>
      </c>
      <c r="AB133" s="110">
        <f t="shared" si="57"/>
        <v>0.88594216101038459</v>
      </c>
      <c r="AC133" s="295"/>
    </row>
    <row r="134" spans="1:29" ht="15.75" customHeight="1">
      <c r="A134" s="285"/>
      <c r="B134" s="100" t="s">
        <v>118</v>
      </c>
      <c r="C134" s="279" t="s">
        <v>140</v>
      </c>
      <c r="D134" s="280"/>
      <c r="E134" s="101">
        <v>17.89</v>
      </c>
      <c r="F134" s="102">
        <v>4605</v>
      </c>
      <c r="G134" s="121">
        <f t="shared" si="58"/>
        <v>82383.45</v>
      </c>
      <c r="H134" s="62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3190.1676699049476</v>
      </c>
      <c r="N134" s="106">
        <f t="shared" si="52"/>
        <v>797.5419174762369</v>
      </c>
      <c r="O134" s="123">
        <f t="shared" si="53"/>
        <v>0</v>
      </c>
      <c r="P134" s="124">
        <f t="shared" si="54"/>
        <v>-102.4580825237631</v>
      </c>
      <c r="Q134" s="125">
        <f t="shared" si="55"/>
        <v>0.88615768608470769</v>
      </c>
      <c r="R134" s="290"/>
      <c r="S134" s="47">
        <v>1.0479166666666662</v>
      </c>
      <c r="T134" s="120">
        <v>1.1080555555555551</v>
      </c>
      <c r="U134" s="111">
        <v>15</v>
      </c>
      <c r="V134" s="112">
        <v>86.609867752886004</v>
      </c>
      <c r="W134" s="126"/>
      <c r="X134" s="127"/>
      <c r="Y134" s="281"/>
      <c r="Z134" s="282"/>
      <c r="AA134" s="172">
        <f t="shared" si="56"/>
        <v>-409.83233009505238</v>
      </c>
      <c r="AB134" s="110">
        <f t="shared" si="57"/>
        <v>0.88615768608470769</v>
      </c>
      <c r="AC134" s="295"/>
    </row>
    <row r="135" spans="1:29" ht="15.75" customHeight="1">
      <c r="A135" s="285"/>
      <c r="B135" s="100" t="s">
        <v>118</v>
      </c>
      <c r="C135" s="279" t="s">
        <v>141</v>
      </c>
      <c r="D135" s="280"/>
      <c r="E135" s="101">
        <v>16.66</v>
      </c>
      <c r="F135" s="102">
        <v>7214</v>
      </c>
      <c r="G135" s="121">
        <f t="shared" si="58"/>
        <v>120185.24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3190.2678973714551</v>
      </c>
      <c r="N135" s="106">
        <f t="shared" si="52"/>
        <v>638.05357947429104</v>
      </c>
      <c r="O135" s="123">
        <f t="shared" si="53"/>
        <v>0</v>
      </c>
      <c r="P135" s="124">
        <f t="shared" si="54"/>
        <v>-81.946420525708959</v>
      </c>
      <c r="Q135" s="125">
        <f t="shared" si="55"/>
        <v>0.88618552704762643</v>
      </c>
      <c r="R135" s="290"/>
      <c r="S135" s="47">
        <v>1.1180555555555551</v>
      </c>
      <c r="T135" s="120">
        <v>1.212268518518518</v>
      </c>
      <c r="U135" s="111">
        <v>15</v>
      </c>
      <c r="V135" s="112">
        <v>135.6751263292428</v>
      </c>
      <c r="W135" s="126"/>
      <c r="X135" s="127"/>
      <c r="Y135" s="281"/>
      <c r="Z135" s="282"/>
      <c r="AA135" s="172">
        <f t="shared" si="56"/>
        <v>-409.73210262854491</v>
      </c>
      <c r="AB135" s="110">
        <f t="shared" si="57"/>
        <v>0.88618552704762643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72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13"/>
      <c r="X137" s="116"/>
      <c r="Y137" s="281"/>
      <c r="Z137" s="282"/>
      <c r="AA137" s="172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72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73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60">AVERAGE(I124:I139)</f>
        <v>4</v>
      </c>
      <c r="J140" s="137">
        <f t="shared" si="60"/>
        <v>3600</v>
      </c>
      <c r="K140" s="138">
        <f t="shared" ref="K140" si="61">J140/I140</f>
        <v>900</v>
      </c>
      <c r="L140" s="136">
        <f t="shared" ref="L140:M140" si="62">AVERAGE(L124:L139)</f>
        <v>4</v>
      </c>
      <c r="M140" s="137">
        <f t="shared" si="62"/>
        <v>3192.7855169001091</v>
      </c>
      <c r="N140" s="138">
        <f>M140/L140</f>
        <v>798.19637922502727</v>
      </c>
      <c r="O140" s="139">
        <f>L140-I140</f>
        <v>0</v>
      </c>
      <c r="P140" s="140">
        <f>N140-K140</f>
        <v>-101.80362077497273</v>
      </c>
      <c r="Q140" s="141">
        <f>N140/K140</f>
        <v>0.8868848658055859</v>
      </c>
      <c r="R140" s="291"/>
      <c r="S140" s="142">
        <v>0.70833333333333337</v>
      </c>
      <c r="T140" s="143">
        <v>1.212268518518518</v>
      </c>
      <c r="U140" s="144"/>
      <c r="V140" s="166"/>
      <c r="W140" s="167"/>
      <c r="X140" s="138"/>
      <c r="Y140" s="277"/>
      <c r="Z140" s="278"/>
      <c r="AA140" s="174">
        <f>M140-J140</f>
        <v>-407.21448309989091</v>
      </c>
      <c r="AB140" s="141">
        <f>M140/J140</f>
        <v>0.8868848658055859</v>
      </c>
      <c r="AC140" s="296"/>
    </row>
    <row r="142" spans="1:29">
      <c r="Y142" s="275" t="s">
        <v>151</v>
      </c>
      <c r="Z142" s="275"/>
    </row>
    <row r="143" spans="1:29">
      <c r="Y143" s="275" t="s">
        <v>152</v>
      </c>
      <c r="Z143" s="275"/>
    </row>
    <row r="144" spans="1:29">
      <c r="Y144" s="275" t="s">
        <v>153</v>
      </c>
      <c r="Z144" s="275"/>
    </row>
    <row r="145" spans="25:26">
      <c r="Y145" s="275" t="s">
        <v>154</v>
      </c>
      <c r="Z145" s="275"/>
    </row>
    <row r="146" spans="25:26">
      <c r="Y146" s="275" t="s">
        <v>155</v>
      </c>
      <c r="Z146" s="275"/>
    </row>
    <row r="147" spans="25:26">
      <c r="Y147" s="275" t="s">
        <v>156</v>
      </c>
      <c r="Z147" s="275"/>
    </row>
    <row r="148" spans="25:26">
      <c r="Y148" s="275" t="s">
        <v>157</v>
      </c>
      <c r="Z148" s="275"/>
    </row>
    <row r="149" spans="25:26">
      <c r="Y149" s="275" t="s">
        <v>158</v>
      </c>
      <c r="Z149" s="275"/>
    </row>
    <row r="150" spans="25:26">
      <c r="Y150" s="275" t="s">
        <v>159</v>
      </c>
      <c r="Z150" s="275"/>
    </row>
    <row r="151" spans="25:26">
      <c r="Y151" s="275" t="s">
        <v>160</v>
      </c>
      <c r="Z151" s="275"/>
    </row>
    <row r="152" spans="25:26">
      <c r="Y152" s="275" t="s">
        <v>161</v>
      </c>
      <c r="Z152" s="275"/>
    </row>
    <row r="153" spans="25:26">
      <c r="Y153" s="275" t="s">
        <v>162</v>
      </c>
      <c r="Z153" s="275"/>
    </row>
    <row r="154" spans="25:26">
      <c r="Y154" s="275" t="s">
        <v>163</v>
      </c>
      <c r="Z154" s="275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28:Z128"/>
    <mergeCell ref="C129:D129"/>
    <mergeCell ref="Y129:Z129"/>
    <mergeCell ref="C130:D130"/>
    <mergeCell ref="Y130:Z130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721" priority="1" operator="greaterThan">
      <formula>0</formula>
    </cfRule>
  </conditionalFormatting>
  <conditionalFormatting sqref="P5:P140 AA5:AA140">
    <cfRule type="cellIs" dxfId="720" priority="4" operator="lessThan">
      <formula>0</formula>
    </cfRule>
  </conditionalFormatting>
  <conditionalFormatting sqref="Q5:Q140 AB5:AB140">
    <cfRule type="cellIs" dxfId="719" priority="2" operator="greaterThan">
      <formula>1</formula>
    </cfRule>
    <cfRule type="cellIs" dxfId="718" priority="3" operator="lessThan">
      <formula>0.8</formula>
    </cfRule>
  </conditionalFormatting>
  <conditionalFormatting sqref="AC5:AC6 R5:R140 AC73:AC78">
    <cfRule type="cellIs" dxfId="717" priority="5" operator="lessThan">
      <formula>0.8</formula>
    </cfRule>
  </conditionalFormatting>
  <conditionalFormatting sqref="AC12:AC20">
    <cfRule type="cellIs" dxfId="716" priority="12" operator="lessThan">
      <formula>0.8</formula>
    </cfRule>
  </conditionalFormatting>
  <conditionalFormatting sqref="AC22">
    <cfRule type="cellIs" dxfId="715" priority="11" operator="lessThan">
      <formula>0.8</formula>
    </cfRule>
  </conditionalFormatting>
  <conditionalFormatting sqref="AC39">
    <cfRule type="cellIs" dxfId="714" priority="7" operator="lessThan">
      <formula>0.8</formula>
    </cfRule>
  </conditionalFormatting>
  <conditionalFormatting sqref="AC56:AC61">
    <cfRule type="cellIs" dxfId="713" priority="6" operator="lessThan">
      <formula>0.8</formula>
    </cfRule>
  </conditionalFormatting>
  <conditionalFormatting sqref="AC90">
    <cfRule type="cellIs" dxfId="712" priority="10" operator="lessThan">
      <formula>0.8</formula>
    </cfRule>
  </conditionalFormatting>
  <conditionalFormatting sqref="AC107">
    <cfRule type="cellIs" dxfId="711" priority="9" operator="lessThan">
      <formula>0.8</formula>
    </cfRule>
  </conditionalFormatting>
  <conditionalFormatting sqref="AC124:AC129">
    <cfRule type="cellIs" dxfId="710" priority="8" operator="lessThan">
      <formula>0.8</formula>
    </cfRule>
  </conditionalFormatting>
  <dataValidations count="1">
    <dataValidation type="list" allowBlank="1" showInputMessage="1" showErrorMessage="1" sqref="Y5:Z140" xr:uid="{784942D8-08B0-41B9-AEF0-A609416D63AE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B00A0-9CB6-490C-B902-FDF1DE4AA61C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110886</v>
      </c>
      <c r="E1" s="88" t="s">
        <v>3</v>
      </c>
      <c r="F1" s="89">
        <f>SUM(G5:G140)</f>
        <v>4878025.2</v>
      </c>
      <c r="G1" s="90" t="s">
        <v>84</v>
      </c>
      <c r="H1" s="91">
        <f>L21+L38+L55+L72+L89+L106+L123+L140</f>
        <v>137.92063492063491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46173</v>
      </c>
      <c r="B2" s="335"/>
      <c r="C2" s="92" t="s">
        <v>40</v>
      </c>
      <c r="D2" s="93">
        <f>AVERAGE(N21,N38,N55,N72,N89,N106,N123,N140)</f>
        <v>177.17541187914074</v>
      </c>
      <c r="E2" s="93" t="s">
        <v>91</v>
      </c>
      <c r="F2" s="94">
        <f>F1/D1</f>
        <v>43.991353281748822</v>
      </c>
      <c r="G2" s="95" t="s">
        <v>92</v>
      </c>
      <c r="H2" s="96">
        <f>COUNT(H5:H140)</f>
        <v>6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0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170</v>
      </c>
      <c r="C5" s="365" t="s">
        <v>171</v>
      </c>
      <c r="D5" s="365"/>
      <c r="E5" s="147">
        <v>29.97</v>
      </c>
      <c r="F5" s="151">
        <v>2756</v>
      </c>
      <c r="G5" s="148">
        <f t="shared" ref="G5:G8" si="0">E5*F5</f>
        <v>82597.319999999992</v>
      </c>
      <c r="H5" s="149"/>
      <c r="I5" s="150">
        <v>21</v>
      </c>
      <c r="J5" s="151">
        <v>2790</v>
      </c>
      <c r="K5" s="152">
        <f>J5/I5</f>
        <v>132.85714285714286</v>
      </c>
      <c r="L5" s="153">
        <v>25</v>
      </c>
      <c r="M5" s="151">
        <f>F5/V5*60</f>
        <v>2964.9807692307691</v>
      </c>
      <c r="N5" s="152">
        <f>M5/L5</f>
        <v>118.59923076923076</v>
      </c>
      <c r="O5" s="154">
        <f>L5-I5</f>
        <v>4</v>
      </c>
      <c r="P5" s="155">
        <f>N5-K5</f>
        <v>-14.257912087912104</v>
      </c>
      <c r="Q5" s="156">
        <f>N5/K5</f>
        <v>0.89268238213399498</v>
      </c>
      <c r="R5" s="289">
        <f>Q21</f>
        <v>0.90924725241461357</v>
      </c>
      <c r="S5" s="157">
        <v>0.20833333333333334</v>
      </c>
      <c r="T5" s="158">
        <v>0.24706018518518519</v>
      </c>
      <c r="U5" s="159"/>
      <c r="V5" s="160">
        <v>55.771019399529123</v>
      </c>
      <c r="W5" s="181"/>
      <c r="X5" s="152"/>
      <c r="Y5" s="12"/>
      <c r="Z5" s="198"/>
      <c r="AA5" s="292"/>
      <c r="AB5" s="293"/>
      <c r="AC5" s="12"/>
      <c r="AD5" s="198"/>
      <c r="AE5" s="178">
        <f>M5-J5</f>
        <v>174.98076923076906</v>
      </c>
      <c r="AF5" s="132">
        <f>M5/J5</f>
        <v>1.0627171215880893</v>
      </c>
      <c r="AG5" s="368">
        <f>AF21</f>
        <v>0.94877974165003165</v>
      </c>
    </row>
    <row r="6" spans="1:33" ht="15.75" customHeight="1">
      <c r="A6" s="298"/>
      <c r="B6" s="100" t="s">
        <v>173</v>
      </c>
      <c r="C6" s="364" t="s">
        <v>174</v>
      </c>
      <c r="D6" s="364"/>
      <c r="E6" s="101">
        <v>56.77</v>
      </c>
      <c r="F6" s="102">
        <v>3849</v>
      </c>
      <c r="G6" s="103">
        <f t="shared" si="0"/>
        <v>218507.73</v>
      </c>
      <c r="H6" s="26"/>
      <c r="I6" s="104">
        <v>24</v>
      </c>
      <c r="J6" s="105">
        <v>2000</v>
      </c>
      <c r="K6" s="106">
        <f t="shared" ref="K6:K47" si="1">J6/I6</f>
        <v>83.333333333333329</v>
      </c>
      <c r="L6" s="107">
        <v>24</v>
      </c>
      <c r="M6" s="105">
        <f>F6/V6*60</f>
        <v>1789.7622576585777</v>
      </c>
      <c r="N6" s="106">
        <f>M6/L6</f>
        <v>74.573427402440743</v>
      </c>
      <c r="O6" s="108">
        <f>L6-I6</f>
        <v>0</v>
      </c>
      <c r="P6" s="109">
        <f>N6-K6</f>
        <v>-8.759905930892586</v>
      </c>
      <c r="Q6" s="110">
        <f>N6/K6</f>
        <v>0.89488112882928894</v>
      </c>
      <c r="R6" s="290"/>
      <c r="S6" s="47">
        <v>0.25069444444444444</v>
      </c>
      <c r="T6" s="48">
        <v>0.34030092592592592</v>
      </c>
      <c r="U6" s="111">
        <v>5.2333333333333254</v>
      </c>
      <c r="V6" s="112">
        <v>129.03389766533732</v>
      </c>
      <c r="W6" s="113"/>
      <c r="X6" s="116"/>
      <c r="Y6" s="12"/>
      <c r="Z6" s="198"/>
      <c r="AA6" s="281"/>
      <c r="AB6" s="282"/>
      <c r="AC6" s="12"/>
      <c r="AD6" s="198"/>
      <c r="AE6" s="117">
        <f>M6-J6</f>
        <v>-210.23774234142229</v>
      </c>
      <c r="AF6" s="110">
        <f>M6/J6</f>
        <v>0.89488112882928883</v>
      </c>
      <c r="AG6" s="362"/>
    </row>
    <row r="7" spans="1:33" ht="15.75" customHeight="1">
      <c r="A7" s="298"/>
      <c r="B7" s="100" t="s">
        <v>175</v>
      </c>
      <c r="C7" s="364" t="s">
        <v>178</v>
      </c>
      <c r="D7" s="364"/>
      <c r="E7" s="101">
        <v>59.52</v>
      </c>
      <c r="F7" s="102">
        <v>6249</v>
      </c>
      <c r="G7" s="103">
        <f t="shared" si="0"/>
        <v>371940.48000000004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1794.8116725059654</v>
      </c>
      <c r="N7" s="106">
        <f>M7/L7</f>
        <v>74.783819687748561</v>
      </c>
      <c r="O7" s="108">
        <f>L7-I7</f>
        <v>0</v>
      </c>
      <c r="P7" s="109">
        <f>N7-K7</f>
        <v>-8.5495136455847671</v>
      </c>
      <c r="Q7" s="110">
        <f>N7/K7</f>
        <v>0.89740583625298276</v>
      </c>
      <c r="R7" s="290"/>
      <c r="S7" s="47">
        <v>0.34375</v>
      </c>
      <c r="T7" s="48">
        <v>0.48881944444444447</v>
      </c>
      <c r="U7" s="111">
        <v>4.9666666666666703</v>
      </c>
      <c r="V7" s="112">
        <v>208.90214039921997</v>
      </c>
      <c r="W7" s="113">
        <v>0.48881944444444447</v>
      </c>
      <c r="X7" s="116">
        <v>0.52638888888888891</v>
      </c>
      <c r="Y7" s="12"/>
      <c r="Z7" s="198"/>
      <c r="AA7" s="281"/>
      <c r="AB7" s="282"/>
      <c r="AC7" s="12"/>
      <c r="AD7" s="198"/>
      <c r="AE7" s="117">
        <f>M7-J7</f>
        <v>-205.18832749403464</v>
      </c>
      <c r="AF7" s="110">
        <f>M7/J7</f>
        <v>0.89740583625298265</v>
      </c>
      <c r="AG7" s="362"/>
    </row>
    <row r="8" spans="1:33" ht="15.75" customHeight="1">
      <c r="A8" s="298"/>
      <c r="B8" s="100" t="s">
        <v>175</v>
      </c>
      <c r="C8" s="364" t="s">
        <v>176</v>
      </c>
      <c r="D8" s="364"/>
      <c r="E8" s="101">
        <v>77.34</v>
      </c>
      <c r="F8" s="102">
        <v>3243</v>
      </c>
      <c r="G8" s="103">
        <f t="shared" si="0"/>
        <v>250813.62000000002</v>
      </c>
      <c r="H8" s="26"/>
      <c r="I8" s="104">
        <v>23</v>
      </c>
      <c r="J8" s="105">
        <v>2000</v>
      </c>
      <c r="K8" s="106">
        <f t="shared" si="1"/>
        <v>86.956521739130437</v>
      </c>
      <c r="L8" s="107">
        <v>23</v>
      </c>
      <c r="M8" s="105">
        <f>F8/V8*60</f>
        <v>1790.219229708465</v>
      </c>
      <c r="N8" s="106">
        <f>M8/L8</f>
        <v>77.835618682976744</v>
      </c>
      <c r="O8" s="108">
        <f>L8-I8</f>
        <v>0</v>
      </c>
      <c r="P8" s="109">
        <f>N8-K8</f>
        <v>-9.1209030561536935</v>
      </c>
      <c r="Q8" s="110">
        <f>N8/K8</f>
        <v>0.89510961485423257</v>
      </c>
      <c r="R8" s="290"/>
      <c r="S8" s="47">
        <v>0.52638888888888891</v>
      </c>
      <c r="T8" s="48">
        <v>0.6018634259259259</v>
      </c>
      <c r="U8" s="111">
        <v>55</v>
      </c>
      <c r="V8" s="112">
        <v>108.69059876632377</v>
      </c>
      <c r="W8" s="113"/>
      <c r="X8" s="116"/>
      <c r="Y8" s="12"/>
      <c r="Z8" s="198"/>
      <c r="AA8" s="281"/>
      <c r="AB8" s="282"/>
      <c r="AC8" s="12"/>
      <c r="AD8" s="198"/>
      <c r="AE8" s="117">
        <f>M8-J8</f>
        <v>-209.78077029153496</v>
      </c>
      <c r="AF8" s="110">
        <f>M8/J8</f>
        <v>0.89510961485423257</v>
      </c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</v>
      </c>
      <c r="J21" s="137">
        <f t="shared" si="2"/>
        <v>2197.5</v>
      </c>
      <c r="K21" s="138">
        <f t="shared" ref="K21" si="3">J21/I21</f>
        <v>95.543478260869563</v>
      </c>
      <c r="L21" s="136">
        <f t="shared" ref="L21:M21" si="4">AVERAGE(L5:L20)</f>
        <v>24</v>
      </c>
      <c r="M21" s="137">
        <f t="shared" si="4"/>
        <v>2084.9434822759445</v>
      </c>
      <c r="N21" s="138">
        <f t="shared" ref="N21:N28" si="5">M21/L21</f>
        <v>86.872645094831014</v>
      </c>
      <c r="O21" s="139">
        <f t="shared" ref="O21:O28" si="6">L21-I21</f>
        <v>1</v>
      </c>
      <c r="P21" s="140">
        <f t="shared" ref="P21:P28" si="7">N21-K21</f>
        <v>-8.6708331660385483</v>
      </c>
      <c r="Q21" s="141">
        <f t="shared" ref="Q21:Q28" si="8">N21/K21</f>
        <v>0.90924725241461357</v>
      </c>
      <c r="R21" s="291"/>
      <c r="S21" s="142">
        <v>0.20833333333333334</v>
      </c>
      <c r="T21" s="143">
        <v>0.6018634259259259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0</v>
      </c>
      <c r="AD21" s="180">
        <f>SUM(AD5:AD20)</f>
        <v>0</v>
      </c>
      <c r="AE21" s="168">
        <f t="shared" ref="AE21:AE28" si="9">M21-J21</f>
        <v>-112.55651772405554</v>
      </c>
      <c r="AF21" s="141">
        <f t="shared" ref="AF21:AF28" si="10">M21/J21</f>
        <v>0.94877974165003165</v>
      </c>
      <c r="AG21" s="363"/>
    </row>
    <row r="22" spans="1:33" ht="15.75" customHeight="1">
      <c r="A22" s="283" t="s">
        <v>179</v>
      </c>
      <c r="B22" s="146" t="s">
        <v>197</v>
      </c>
      <c r="C22" s="287" t="s">
        <v>257</v>
      </c>
      <c r="D22" s="288"/>
      <c r="E22" s="147">
        <v>36.450000000000003</v>
      </c>
      <c r="F22" s="159">
        <v>3714</v>
      </c>
      <c r="G22" s="148">
        <f t="shared" ref="G22:G28" si="11">E22*F22</f>
        <v>135375.30000000002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8" si="12">F22/V22*60</f>
        <v>1896.1658710424929</v>
      </c>
      <c r="N22" s="152">
        <f t="shared" si="5"/>
        <v>94.808293552124638</v>
      </c>
      <c r="O22" s="154">
        <f t="shared" si="6"/>
        <v>0</v>
      </c>
      <c r="P22" s="155">
        <f t="shared" si="7"/>
        <v>-10.191706447875362</v>
      </c>
      <c r="Q22" s="156">
        <f t="shared" si="8"/>
        <v>0.9029361290678537</v>
      </c>
      <c r="R22" s="289">
        <f>Q38</f>
        <v>0.86544527962674622</v>
      </c>
      <c r="S22" s="157">
        <v>0.16666666666666666</v>
      </c>
      <c r="T22" s="158">
        <v>0.24827546296296293</v>
      </c>
      <c r="U22" s="159"/>
      <c r="V22" s="160">
        <v>117.52136424514634</v>
      </c>
      <c r="W22" s="97"/>
      <c r="X22" s="98"/>
      <c r="Y22" s="12"/>
      <c r="Z22" s="198"/>
      <c r="AA22" s="292"/>
      <c r="AB22" s="293"/>
      <c r="AC22" s="12"/>
      <c r="AD22" s="198"/>
      <c r="AE22" s="115">
        <f t="shared" si="9"/>
        <v>-203.83412895750712</v>
      </c>
      <c r="AF22" s="156">
        <f t="shared" si="10"/>
        <v>0.9029361290678537</v>
      </c>
      <c r="AG22" s="361">
        <f>AF38</f>
        <v>0.86544527962674633</v>
      </c>
    </row>
    <row r="23" spans="1:33" ht="15.75" customHeight="1">
      <c r="A23" s="284"/>
      <c r="B23" s="163" t="s">
        <v>168</v>
      </c>
      <c r="C23" s="279" t="s">
        <v>264</v>
      </c>
      <c r="D23" s="280"/>
      <c r="E23" s="101">
        <v>33.200000000000003</v>
      </c>
      <c r="F23" s="111">
        <v>3482</v>
      </c>
      <c r="G23" s="103">
        <f t="shared" si="11"/>
        <v>115602.40000000001</v>
      </c>
      <c r="H23" s="26"/>
      <c r="I23" s="107">
        <v>11</v>
      </c>
      <c r="J23" s="105">
        <v>2000</v>
      </c>
      <c r="K23" s="106">
        <f t="shared" si="1"/>
        <v>181.81818181818181</v>
      </c>
      <c r="L23" s="107">
        <v>11</v>
      </c>
      <c r="M23" s="105">
        <f t="shared" si="12"/>
        <v>1642.8173090838961</v>
      </c>
      <c r="N23" s="106">
        <f t="shared" si="5"/>
        <v>149.34702809853601</v>
      </c>
      <c r="O23" s="108">
        <f t="shared" si="6"/>
        <v>0</v>
      </c>
      <c r="P23" s="109">
        <f t="shared" si="7"/>
        <v>-32.471153719645798</v>
      </c>
      <c r="Q23" s="110">
        <f t="shared" si="8"/>
        <v>0.82140865454194811</v>
      </c>
      <c r="R23" s="290"/>
      <c r="S23" s="47">
        <v>0.25138888888888888</v>
      </c>
      <c r="T23" s="48">
        <v>0.33969907407407407</v>
      </c>
      <c r="U23" s="111">
        <v>5</v>
      </c>
      <c r="V23" s="112">
        <v>127.171779141104</v>
      </c>
      <c r="W23" s="113"/>
      <c r="X23" s="116"/>
      <c r="Y23" s="12"/>
      <c r="Z23" s="198"/>
      <c r="AA23" s="281"/>
      <c r="AB23" s="282"/>
      <c r="AC23" s="12"/>
      <c r="AD23" s="198"/>
      <c r="AE23" s="117">
        <f t="shared" si="9"/>
        <v>-357.18269091610387</v>
      </c>
      <c r="AF23" s="110">
        <f t="shared" si="10"/>
        <v>0.82140865454194811</v>
      </c>
      <c r="AG23" s="362"/>
    </row>
    <row r="24" spans="1:33" ht="15.75" customHeight="1">
      <c r="A24" s="284"/>
      <c r="B24" s="163" t="s">
        <v>168</v>
      </c>
      <c r="C24" s="279" t="s">
        <v>265</v>
      </c>
      <c r="D24" s="280"/>
      <c r="E24" s="101">
        <v>31.72</v>
      </c>
      <c r="F24" s="111">
        <v>1971</v>
      </c>
      <c r="G24" s="103">
        <f t="shared" si="11"/>
        <v>62520.119999999995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 t="shared" si="12"/>
        <v>1630</v>
      </c>
      <c r="N24" s="106">
        <f t="shared" si="5"/>
        <v>74.090909090909093</v>
      </c>
      <c r="O24" s="108">
        <f t="shared" si="6"/>
        <v>0</v>
      </c>
      <c r="P24" s="109">
        <f t="shared" si="7"/>
        <v>-16.818181818181813</v>
      </c>
      <c r="Q24" s="110">
        <f t="shared" si="8"/>
        <v>0.81500000000000006</v>
      </c>
      <c r="R24" s="290"/>
      <c r="S24" s="47">
        <v>0.34375</v>
      </c>
      <c r="T24" s="48">
        <v>0.39413194444444444</v>
      </c>
      <c r="U24" s="111">
        <v>5.8333333333333393</v>
      </c>
      <c r="V24" s="112">
        <v>72.552147239263803</v>
      </c>
      <c r="W24" s="113"/>
      <c r="X24" s="116"/>
      <c r="Y24" s="12"/>
      <c r="Z24" s="198"/>
      <c r="AA24" s="281"/>
      <c r="AB24" s="282"/>
      <c r="AC24" s="12"/>
      <c r="AD24" s="198"/>
      <c r="AE24" s="117">
        <f t="shared" si="9"/>
        <v>-370</v>
      </c>
      <c r="AF24" s="110">
        <f t="shared" si="10"/>
        <v>0.81499999999999995</v>
      </c>
      <c r="AG24" s="362"/>
    </row>
    <row r="25" spans="1:33" ht="15.75" customHeight="1">
      <c r="A25" s="284"/>
      <c r="B25" s="163" t="s">
        <v>168</v>
      </c>
      <c r="C25" s="279" t="s">
        <v>266</v>
      </c>
      <c r="D25" s="280"/>
      <c r="E25" s="101">
        <v>34.79</v>
      </c>
      <c r="F25" s="111">
        <v>2020</v>
      </c>
      <c r="G25" s="103">
        <f t="shared" si="11"/>
        <v>70275.8</v>
      </c>
      <c r="H25" s="26"/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1642.1467372104719</v>
      </c>
      <c r="N25" s="106">
        <f t="shared" si="5"/>
        <v>149.28606701913381</v>
      </c>
      <c r="O25" s="108">
        <f t="shared" si="6"/>
        <v>0</v>
      </c>
      <c r="P25" s="109">
        <f t="shared" si="7"/>
        <v>-32.532114799048003</v>
      </c>
      <c r="Q25" s="110">
        <f t="shared" si="8"/>
        <v>0.82107336860523594</v>
      </c>
      <c r="R25" s="290"/>
      <c r="S25" s="47">
        <v>0.3972222222222222</v>
      </c>
      <c r="T25" s="48">
        <v>0.44847222222222222</v>
      </c>
      <c r="U25" s="111">
        <v>5</v>
      </c>
      <c r="V25" s="112">
        <v>73.805828220858899</v>
      </c>
      <c r="W25" s="113">
        <v>0.44847222222222222</v>
      </c>
      <c r="X25" s="116">
        <v>0.48819444444444438</v>
      </c>
      <c r="Y25" s="12"/>
      <c r="Z25" s="198"/>
      <c r="AA25" s="281"/>
      <c r="AB25" s="282"/>
      <c r="AC25" s="12"/>
      <c r="AD25" s="198"/>
      <c r="AE25" s="117">
        <f t="shared" si="9"/>
        <v>-357.85326278952812</v>
      </c>
      <c r="AF25" s="110">
        <f t="shared" si="10"/>
        <v>0.82107336860523594</v>
      </c>
      <c r="AG25" s="362"/>
    </row>
    <row r="26" spans="1:33" ht="15.75" customHeight="1">
      <c r="A26" s="285"/>
      <c r="B26" s="163" t="s">
        <v>175</v>
      </c>
      <c r="C26" s="279" t="s">
        <v>237</v>
      </c>
      <c r="D26" s="280"/>
      <c r="E26" s="101">
        <v>61.09</v>
      </c>
      <c r="F26" s="111">
        <v>3520</v>
      </c>
      <c r="G26" s="103">
        <f t="shared" si="11"/>
        <v>215036.80000000002</v>
      </c>
      <c r="H26" s="13"/>
      <c r="I26" s="118">
        <v>20</v>
      </c>
      <c r="J26" s="105">
        <v>2000</v>
      </c>
      <c r="K26" s="106">
        <f t="shared" si="1"/>
        <v>100</v>
      </c>
      <c r="L26" s="107">
        <v>20</v>
      </c>
      <c r="M26" s="105">
        <f t="shared" si="12"/>
        <v>1789.3455858679717</v>
      </c>
      <c r="N26" s="106">
        <f t="shared" si="5"/>
        <v>89.46727929339859</v>
      </c>
      <c r="O26" s="108">
        <f t="shared" si="6"/>
        <v>0</v>
      </c>
      <c r="P26" s="109">
        <f t="shared" si="7"/>
        <v>-10.53272070660141</v>
      </c>
      <c r="Q26" s="110">
        <f t="shared" si="8"/>
        <v>0.89467279293398594</v>
      </c>
      <c r="R26" s="290"/>
      <c r="S26" s="47">
        <v>0.48819444444444438</v>
      </c>
      <c r="T26" s="48">
        <v>0.5701504629629629</v>
      </c>
      <c r="U26" s="111">
        <v>57.19999999999991</v>
      </c>
      <c r="V26" s="112">
        <v>118.0319786563486</v>
      </c>
      <c r="W26" s="113"/>
      <c r="X26" s="116"/>
      <c r="Y26" s="12"/>
      <c r="Z26" s="198"/>
      <c r="AA26" s="281"/>
      <c r="AB26" s="282"/>
      <c r="AC26" s="12"/>
      <c r="AD26" s="198"/>
      <c r="AE26" s="117">
        <f t="shared" si="9"/>
        <v>-210.65441413202825</v>
      </c>
      <c r="AF26" s="110">
        <f t="shared" si="10"/>
        <v>0.89467279293398583</v>
      </c>
      <c r="AG26" s="362"/>
    </row>
    <row r="27" spans="1:33" ht="15.75" customHeight="1">
      <c r="A27" s="285"/>
      <c r="B27" s="163" t="s">
        <v>197</v>
      </c>
      <c r="C27" s="279" t="s">
        <v>257</v>
      </c>
      <c r="D27" s="280"/>
      <c r="E27" s="101">
        <v>36.450000000000003</v>
      </c>
      <c r="F27" s="111">
        <v>2876</v>
      </c>
      <c r="G27" s="121">
        <f t="shared" si="11"/>
        <v>104830.20000000001</v>
      </c>
      <c r="H27" s="122"/>
      <c r="I27" s="107">
        <v>20</v>
      </c>
      <c r="J27" s="105">
        <v>2100</v>
      </c>
      <c r="K27" s="106">
        <f t="shared" si="1"/>
        <v>105</v>
      </c>
      <c r="L27" s="107">
        <v>20</v>
      </c>
      <c r="M27" s="105">
        <f t="shared" si="12"/>
        <v>1896.1658710424933</v>
      </c>
      <c r="N27" s="106">
        <f t="shared" si="5"/>
        <v>94.808293552124667</v>
      </c>
      <c r="O27" s="108">
        <f t="shared" si="6"/>
        <v>0</v>
      </c>
      <c r="P27" s="109">
        <f t="shared" si="7"/>
        <v>-10.191706447875333</v>
      </c>
      <c r="Q27" s="110">
        <f t="shared" si="8"/>
        <v>0.90293612906785392</v>
      </c>
      <c r="R27" s="290"/>
      <c r="S27" s="47">
        <v>0.57361111111111107</v>
      </c>
      <c r="T27" s="120">
        <v>0.63680555555555551</v>
      </c>
      <c r="U27" s="111">
        <v>4.9833333333333663</v>
      </c>
      <c r="V27" s="112">
        <v>91.004696706796125</v>
      </c>
      <c r="W27" s="113"/>
      <c r="X27" s="116"/>
      <c r="Y27" s="12"/>
      <c r="Z27" s="198"/>
      <c r="AA27" s="281"/>
      <c r="AB27" s="282"/>
      <c r="AC27" s="12"/>
      <c r="AD27" s="198"/>
      <c r="AE27" s="117">
        <f t="shared" si="9"/>
        <v>-203.83412895750666</v>
      </c>
      <c r="AF27" s="110">
        <f t="shared" si="10"/>
        <v>0.90293612906785392</v>
      </c>
      <c r="AG27" s="362"/>
    </row>
    <row r="28" spans="1:33" ht="15.75" customHeight="1">
      <c r="A28" s="285"/>
      <c r="B28" s="163" t="s">
        <v>175</v>
      </c>
      <c r="C28" s="279" t="s">
        <v>183</v>
      </c>
      <c r="D28" s="280"/>
      <c r="E28" s="101">
        <v>59.54</v>
      </c>
      <c r="F28" s="111">
        <v>2580</v>
      </c>
      <c r="G28" s="121">
        <f t="shared" si="11"/>
        <v>153613.20000000001</v>
      </c>
      <c r="H28" s="62"/>
      <c r="I28" s="118">
        <v>23</v>
      </c>
      <c r="J28" s="105">
        <v>2000</v>
      </c>
      <c r="K28" s="106">
        <f t="shared" si="1"/>
        <v>86.956521739130437</v>
      </c>
      <c r="L28" s="107">
        <v>23</v>
      </c>
      <c r="M28" s="105">
        <f t="shared" si="12"/>
        <v>1792.6815964524721</v>
      </c>
      <c r="N28" s="106">
        <f t="shared" si="5"/>
        <v>77.942678106629231</v>
      </c>
      <c r="O28" s="123">
        <f t="shared" si="6"/>
        <v>0</v>
      </c>
      <c r="P28" s="124">
        <f t="shared" si="7"/>
        <v>-9.0138436325012066</v>
      </c>
      <c r="Q28" s="125">
        <f t="shared" si="8"/>
        <v>0.89634079822623614</v>
      </c>
      <c r="R28" s="290"/>
      <c r="S28" s="47">
        <v>0.64097222222222217</v>
      </c>
      <c r="T28" s="120">
        <v>0.70093749999999999</v>
      </c>
      <c r="U28" s="111">
        <v>5.9999999999999787</v>
      </c>
      <c r="V28" s="112">
        <v>86.351084490593806</v>
      </c>
      <c r="W28" s="113"/>
      <c r="X28" s="116"/>
      <c r="Y28" s="12"/>
      <c r="Z28" s="198"/>
      <c r="AA28" s="281"/>
      <c r="AB28" s="282"/>
      <c r="AC28" s="12"/>
      <c r="AD28" s="198"/>
      <c r="AE28" s="117">
        <f t="shared" si="9"/>
        <v>-207.31840354752785</v>
      </c>
      <c r="AF28" s="110">
        <f t="shared" si="10"/>
        <v>0.89634079822623602</v>
      </c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13">AVERAGE(I22:I37)</f>
        <v>18.142857142857142</v>
      </c>
      <c r="J38" s="137">
        <f t="shared" si="13"/>
        <v>2028.5714285714287</v>
      </c>
      <c r="K38" s="138">
        <f t="shared" ref="K38" si="14">J38/I38</f>
        <v>111.81102362204726</v>
      </c>
      <c r="L38" s="136">
        <f t="shared" ref="L38:M38" si="15">AVERAGE(L22:L37)</f>
        <v>18.142857142857142</v>
      </c>
      <c r="M38" s="137">
        <f t="shared" si="15"/>
        <v>1755.6175672428283</v>
      </c>
      <c r="N38" s="138">
        <f t="shared" ref="N38:N47" si="16">M38/L38</f>
        <v>96.766322603935421</v>
      </c>
      <c r="O38" s="139">
        <f t="shared" ref="O38:O47" si="17">L38-I38</f>
        <v>0</v>
      </c>
      <c r="P38" s="140">
        <f t="shared" ref="P38:P47" si="18">N38-K38</f>
        <v>-15.044701018111837</v>
      </c>
      <c r="Q38" s="141">
        <f t="shared" ref="Q38:Q47" si="19">N38/K38</f>
        <v>0.86544527962674622</v>
      </c>
      <c r="R38" s="291"/>
      <c r="S38" s="142">
        <v>0.16666666666666666</v>
      </c>
      <c r="T38" s="143">
        <v>0.70093749999999999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0</v>
      </c>
      <c r="AD38" s="180">
        <f>SUM(AD22:AD37)</f>
        <v>0</v>
      </c>
      <c r="AE38" s="168">
        <f t="shared" ref="AE38:AE47" si="20">M38-J38</f>
        <v>-272.9538613286004</v>
      </c>
      <c r="AF38" s="141">
        <f t="shared" ref="AF38:AF47" si="21">M38/J38</f>
        <v>0.86544527962674633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3471</v>
      </c>
      <c r="G39" s="148">
        <f t="shared" ref="G39:G47" si="22">E39*F39</f>
        <v>68378.7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7" si="23">F39/V39*60</f>
        <v>1079.2077035037917</v>
      </c>
      <c r="N39" s="152">
        <f t="shared" si="16"/>
        <v>83.015977192599365</v>
      </c>
      <c r="O39" s="154">
        <f t="shared" si="17"/>
        <v>0</v>
      </c>
      <c r="P39" s="155">
        <f t="shared" si="18"/>
        <v>-9.2917151150929413</v>
      </c>
      <c r="Q39" s="156">
        <f t="shared" si="19"/>
        <v>0.89933975291982649</v>
      </c>
      <c r="R39" s="289">
        <f>Q55</f>
        <v>0.89486379511071723</v>
      </c>
      <c r="S39" s="157">
        <v>0.16666666666666666</v>
      </c>
      <c r="T39" s="158">
        <v>0.3006712962962963</v>
      </c>
      <c r="U39" s="159"/>
      <c r="V39" s="160">
        <v>192.97490123898871</v>
      </c>
      <c r="W39" s="158"/>
      <c r="X39" s="169"/>
      <c r="Y39" s="12"/>
      <c r="Z39" s="198"/>
      <c r="AA39" s="292"/>
      <c r="AB39" s="293"/>
      <c r="AC39" s="12"/>
      <c r="AD39" s="198"/>
      <c r="AE39" s="115">
        <f t="shared" si="20"/>
        <v>-120.79229649620834</v>
      </c>
      <c r="AF39" s="156">
        <f t="shared" si="21"/>
        <v>0.89933975291982637</v>
      </c>
      <c r="AG39" s="294">
        <f>AF55</f>
        <v>0.89486379511071723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1572</v>
      </c>
      <c r="G40" s="103">
        <f t="shared" si="22"/>
        <v>121594.2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 t="shared" si="23"/>
        <v>1793.3662025924168</v>
      </c>
      <c r="N40" s="106">
        <f t="shared" si="16"/>
        <v>68.975623176631416</v>
      </c>
      <c r="O40" s="108">
        <f t="shared" si="17"/>
        <v>0</v>
      </c>
      <c r="P40" s="109">
        <f t="shared" si="18"/>
        <v>-7.947453746445504</v>
      </c>
      <c r="Q40" s="110">
        <f t="shared" si="19"/>
        <v>0.89668310129620843</v>
      </c>
      <c r="R40" s="290"/>
      <c r="S40" s="47">
        <v>0.3034722222222222</v>
      </c>
      <c r="T40" s="48">
        <v>0.33998842592592593</v>
      </c>
      <c r="U40" s="111">
        <v>5</v>
      </c>
      <c r="V40" s="112">
        <v>52.593831568619315</v>
      </c>
      <c r="W40" s="113"/>
      <c r="X40" s="116"/>
      <c r="Y40" s="12"/>
      <c r="Z40" s="198"/>
      <c r="AA40" s="281"/>
      <c r="AB40" s="282"/>
      <c r="AC40" s="12"/>
      <c r="AD40" s="198"/>
      <c r="AE40" s="117">
        <f t="shared" si="20"/>
        <v>-206.63379740758319</v>
      </c>
      <c r="AF40" s="110">
        <f t="shared" si="21"/>
        <v>0.89668310129620843</v>
      </c>
      <c r="AG40" s="295"/>
    </row>
    <row r="41" spans="1:33" ht="15.75" customHeight="1">
      <c r="A41" s="298"/>
      <c r="B41" s="163" t="s">
        <v>175</v>
      </c>
      <c r="C41" s="279" t="s">
        <v>180</v>
      </c>
      <c r="D41" s="280"/>
      <c r="E41" s="101">
        <v>59.34</v>
      </c>
      <c r="F41" s="102">
        <v>1680</v>
      </c>
      <c r="G41" s="103">
        <f t="shared" si="22"/>
        <v>99691.200000000012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 t="shared" si="23"/>
        <v>1788.4082313195086</v>
      </c>
      <c r="N41" s="106">
        <f t="shared" si="16"/>
        <v>74.517009638312857</v>
      </c>
      <c r="O41" s="108">
        <f t="shared" si="17"/>
        <v>0</v>
      </c>
      <c r="P41" s="109">
        <f t="shared" si="18"/>
        <v>-8.816323695020472</v>
      </c>
      <c r="Q41" s="110">
        <f t="shared" si="19"/>
        <v>0.89420411565975433</v>
      </c>
      <c r="R41" s="290"/>
      <c r="S41" s="47">
        <v>0.3430555555555555</v>
      </c>
      <c r="T41" s="48">
        <v>0.38218749999999996</v>
      </c>
      <c r="U41" s="111">
        <v>5</v>
      </c>
      <c r="V41" s="112">
        <v>56.36297028538533</v>
      </c>
      <c r="W41" s="113"/>
      <c r="X41" s="116"/>
      <c r="Y41" s="12"/>
      <c r="Z41" s="198"/>
      <c r="AA41" s="281"/>
      <c r="AB41" s="282"/>
      <c r="AC41" s="12"/>
      <c r="AD41" s="198"/>
      <c r="AE41" s="117">
        <f t="shared" si="20"/>
        <v>-211.59176868049144</v>
      </c>
      <c r="AF41" s="110">
        <f t="shared" si="21"/>
        <v>0.89420411565975433</v>
      </c>
      <c r="AG41" s="295"/>
    </row>
    <row r="42" spans="1:33" ht="15.75" customHeight="1">
      <c r="A42" s="298"/>
      <c r="B42" s="163" t="s">
        <v>175</v>
      </c>
      <c r="C42" s="279" t="s">
        <v>177</v>
      </c>
      <c r="D42" s="280"/>
      <c r="E42" s="101">
        <v>58.67</v>
      </c>
      <c r="F42" s="102">
        <v>1412</v>
      </c>
      <c r="G42" s="103">
        <f t="shared" si="22"/>
        <v>82842.040000000008</v>
      </c>
      <c r="H42" s="26">
        <v>2</v>
      </c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 t="shared" si="23"/>
        <v>1791.3270052556095</v>
      </c>
      <c r="N42" s="106">
        <f t="shared" si="16"/>
        <v>77.883782837200414</v>
      </c>
      <c r="O42" s="108">
        <f t="shared" si="17"/>
        <v>0</v>
      </c>
      <c r="P42" s="109">
        <f t="shared" si="18"/>
        <v>-9.0727389019300233</v>
      </c>
      <c r="Q42" s="110">
        <f t="shared" si="19"/>
        <v>0.8956635026278047</v>
      </c>
      <c r="R42" s="290"/>
      <c r="S42" s="47">
        <v>0.38611111111111107</v>
      </c>
      <c r="T42" s="48">
        <v>0.41894675925925923</v>
      </c>
      <c r="U42" s="111">
        <v>5.6500000000000039</v>
      </c>
      <c r="V42" s="112">
        <v>47.294547422909567</v>
      </c>
      <c r="W42" s="113"/>
      <c r="X42" s="116"/>
      <c r="Y42" s="12"/>
      <c r="Z42" s="198"/>
      <c r="AA42" s="281"/>
      <c r="AB42" s="282"/>
      <c r="AC42" s="12"/>
      <c r="AD42" s="198"/>
      <c r="AE42" s="117">
        <f t="shared" si="20"/>
        <v>-208.67299474439051</v>
      </c>
      <c r="AF42" s="110">
        <f t="shared" si="21"/>
        <v>0.8956635026278047</v>
      </c>
      <c r="AG42" s="295"/>
    </row>
    <row r="43" spans="1:33" ht="15.75" customHeight="1">
      <c r="A43" s="298"/>
      <c r="B43" s="163" t="s">
        <v>175</v>
      </c>
      <c r="C43" s="279" t="s">
        <v>183</v>
      </c>
      <c r="D43" s="280"/>
      <c r="E43" s="101">
        <v>59.54</v>
      </c>
      <c r="F43" s="102">
        <v>1062</v>
      </c>
      <c r="G43" s="103">
        <f t="shared" si="22"/>
        <v>63231.479999999996</v>
      </c>
      <c r="H43" s="26">
        <v>2</v>
      </c>
      <c r="I43" s="104">
        <v>23</v>
      </c>
      <c r="J43" s="105">
        <v>2000</v>
      </c>
      <c r="K43" s="106">
        <f t="shared" si="1"/>
        <v>86.956521739130437</v>
      </c>
      <c r="L43" s="107">
        <v>23</v>
      </c>
      <c r="M43" s="105">
        <f t="shared" si="23"/>
        <v>1792.6815964524721</v>
      </c>
      <c r="N43" s="106">
        <f t="shared" si="16"/>
        <v>77.942678106629231</v>
      </c>
      <c r="O43" s="108">
        <f t="shared" si="17"/>
        <v>0</v>
      </c>
      <c r="P43" s="109">
        <f t="shared" si="18"/>
        <v>-9.0138436325012066</v>
      </c>
      <c r="Q43" s="110">
        <f t="shared" si="19"/>
        <v>0.89634079822623614</v>
      </c>
      <c r="R43" s="290"/>
      <c r="S43" s="47">
        <v>0.42222222222222217</v>
      </c>
      <c r="T43" s="48">
        <v>0.4468981481481481</v>
      </c>
      <c r="U43" s="111">
        <v>4.7166666666666313</v>
      </c>
      <c r="V43" s="112">
        <v>35.544516174035124</v>
      </c>
      <c r="W43" s="113"/>
      <c r="X43" s="116"/>
      <c r="Y43" s="12"/>
      <c r="Z43" s="198"/>
      <c r="AA43" s="281"/>
      <c r="AB43" s="282"/>
      <c r="AC43" s="12"/>
      <c r="AD43" s="198"/>
      <c r="AE43" s="117">
        <f t="shared" si="20"/>
        <v>-207.31840354752785</v>
      </c>
      <c r="AF43" s="110">
        <f t="shared" si="21"/>
        <v>0.89634079822623602</v>
      </c>
      <c r="AG43" s="295"/>
    </row>
    <row r="44" spans="1:33" ht="15.75" customHeight="1">
      <c r="A44" s="298"/>
      <c r="B44" s="163" t="s">
        <v>175</v>
      </c>
      <c r="C44" s="279" t="s">
        <v>184</v>
      </c>
      <c r="D44" s="280"/>
      <c r="E44" s="101">
        <v>53.76</v>
      </c>
      <c r="F44" s="102">
        <v>900</v>
      </c>
      <c r="G44" s="121">
        <f t="shared" si="22"/>
        <v>48384</v>
      </c>
      <c r="H44" s="26">
        <v>2</v>
      </c>
      <c r="I44" s="104">
        <v>20</v>
      </c>
      <c r="J44" s="105">
        <v>2000</v>
      </c>
      <c r="K44" s="106">
        <f t="shared" si="1"/>
        <v>100</v>
      </c>
      <c r="L44" s="107">
        <v>20</v>
      </c>
      <c r="M44" s="105">
        <f t="shared" si="23"/>
        <v>1784.546660617217</v>
      </c>
      <c r="N44" s="106">
        <f t="shared" si="16"/>
        <v>89.227333030860848</v>
      </c>
      <c r="O44" s="108">
        <f t="shared" si="17"/>
        <v>0</v>
      </c>
      <c r="P44" s="109">
        <f t="shared" si="18"/>
        <v>-10.772666969139152</v>
      </c>
      <c r="Q44" s="110">
        <f t="shared" si="19"/>
        <v>0.89227333030860845</v>
      </c>
      <c r="R44" s="290"/>
      <c r="S44" s="47">
        <v>0.44999999999999996</v>
      </c>
      <c r="T44" s="120">
        <v>0.47100694444444441</v>
      </c>
      <c r="U44" s="111">
        <v>5</v>
      </c>
      <c r="V44" s="112">
        <v>30.259785967895706</v>
      </c>
      <c r="W44" s="113">
        <v>0.47100694444444441</v>
      </c>
      <c r="X44" s="116">
        <v>0.50972222222222208</v>
      </c>
      <c r="Y44" s="12"/>
      <c r="Z44" s="198"/>
      <c r="AA44" s="281"/>
      <c r="AB44" s="282"/>
      <c r="AC44" s="12"/>
      <c r="AD44" s="198"/>
      <c r="AE44" s="117">
        <f t="shared" si="20"/>
        <v>-215.45333938278304</v>
      </c>
      <c r="AF44" s="110">
        <f t="shared" si="21"/>
        <v>0.89227333030860845</v>
      </c>
      <c r="AG44" s="295"/>
    </row>
    <row r="45" spans="1:33" ht="15.75" customHeight="1">
      <c r="A45" s="298"/>
      <c r="B45" s="163" t="s">
        <v>175</v>
      </c>
      <c r="C45" s="279" t="s">
        <v>185</v>
      </c>
      <c r="D45" s="280"/>
      <c r="E45" s="101">
        <v>71.55</v>
      </c>
      <c r="F45" s="102">
        <v>2734</v>
      </c>
      <c r="G45" s="121">
        <f t="shared" si="22"/>
        <v>195617.69999999998</v>
      </c>
      <c r="H45" s="26"/>
      <c r="I45" s="104">
        <v>22</v>
      </c>
      <c r="J45" s="105">
        <v>2000</v>
      </c>
      <c r="K45" s="106">
        <f t="shared" si="1"/>
        <v>90.909090909090907</v>
      </c>
      <c r="L45" s="107">
        <v>22</v>
      </c>
      <c r="M45" s="105">
        <f t="shared" si="23"/>
        <v>1786.2462102904913</v>
      </c>
      <c r="N45" s="106">
        <f t="shared" si="16"/>
        <v>81.193009558658687</v>
      </c>
      <c r="O45" s="123">
        <f t="shared" si="17"/>
        <v>0</v>
      </c>
      <c r="P45" s="124">
        <f t="shared" si="18"/>
        <v>-9.7160813504322192</v>
      </c>
      <c r="Q45" s="125">
        <f t="shared" si="19"/>
        <v>0.89312310514524562</v>
      </c>
      <c r="R45" s="290"/>
      <c r="S45" s="119">
        <v>0.50972222222222208</v>
      </c>
      <c r="T45" s="120">
        <v>0.57349537037037024</v>
      </c>
      <c r="U45" s="111">
        <v>55.749999999999844</v>
      </c>
      <c r="V45" s="112">
        <v>91.835044382444195</v>
      </c>
      <c r="W45" s="120"/>
      <c r="X45" s="189"/>
      <c r="Y45" s="12"/>
      <c r="Z45" s="198"/>
      <c r="AA45" s="281"/>
      <c r="AB45" s="282"/>
      <c r="AC45" s="12"/>
      <c r="AD45" s="198"/>
      <c r="AE45" s="117">
        <f t="shared" si="20"/>
        <v>-213.75378970950874</v>
      </c>
      <c r="AF45" s="110">
        <f t="shared" si="21"/>
        <v>0.89312310514524562</v>
      </c>
      <c r="AG45" s="295"/>
    </row>
    <row r="46" spans="1:33" ht="15.75" customHeight="1">
      <c r="A46" s="298"/>
      <c r="B46" s="163" t="s">
        <v>175</v>
      </c>
      <c r="C46" s="279" t="s">
        <v>184</v>
      </c>
      <c r="D46" s="280"/>
      <c r="E46" s="101">
        <v>53.76</v>
      </c>
      <c r="F46" s="102">
        <v>2730</v>
      </c>
      <c r="G46" s="121">
        <f t="shared" si="22"/>
        <v>146764.79999999999</v>
      </c>
      <c r="H46" s="26"/>
      <c r="I46" s="104">
        <v>20</v>
      </c>
      <c r="J46" s="105">
        <v>2000</v>
      </c>
      <c r="K46" s="106">
        <f t="shared" si="1"/>
        <v>100</v>
      </c>
      <c r="L46" s="118">
        <v>20</v>
      </c>
      <c r="M46" s="105">
        <f t="shared" si="23"/>
        <v>1784.5466606172172</v>
      </c>
      <c r="N46" s="106">
        <f t="shared" si="16"/>
        <v>89.227333030860862</v>
      </c>
      <c r="O46" s="123">
        <f t="shared" si="17"/>
        <v>0</v>
      </c>
      <c r="P46" s="124">
        <f t="shared" si="18"/>
        <v>-10.772666969139138</v>
      </c>
      <c r="Q46" s="125">
        <f t="shared" si="19"/>
        <v>0.89227333030860867</v>
      </c>
      <c r="R46" s="290"/>
      <c r="S46" s="119">
        <v>0.57708333333333317</v>
      </c>
      <c r="T46" s="120">
        <v>0.6408217592592591</v>
      </c>
      <c r="U46" s="111">
        <v>5.1666666666666217</v>
      </c>
      <c r="V46" s="112">
        <v>91.788017435950294</v>
      </c>
      <c r="W46" s="120"/>
      <c r="X46" s="189"/>
      <c r="Y46" s="12"/>
      <c r="Z46" s="198"/>
      <c r="AA46" s="281"/>
      <c r="AB46" s="282"/>
      <c r="AC46" s="12"/>
      <c r="AD46" s="198"/>
      <c r="AE46" s="117">
        <f t="shared" si="20"/>
        <v>-215.45333938278281</v>
      </c>
      <c r="AF46" s="110">
        <f t="shared" si="21"/>
        <v>0.89227333030860856</v>
      </c>
      <c r="AG46" s="295"/>
    </row>
    <row r="47" spans="1:33" ht="15.75" customHeight="1">
      <c r="A47" s="298"/>
      <c r="B47" s="163" t="s">
        <v>175</v>
      </c>
      <c r="C47" s="279" t="s">
        <v>177</v>
      </c>
      <c r="D47" s="280"/>
      <c r="E47" s="101">
        <v>58.67</v>
      </c>
      <c r="F47" s="102">
        <v>3430</v>
      </c>
      <c r="G47" s="121">
        <f t="shared" si="22"/>
        <v>201238.1</v>
      </c>
      <c r="H47" s="26"/>
      <c r="I47" s="104">
        <v>23</v>
      </c>
      <c r="J47" s="105">
        <v>2000</v>
      </c>
      <c r="K47" s="106">
        <f t="shared" si="1"/>
        <v>86.956521739130437</v>
      </c>
      <c r="L47" s="118">
        <v>23</v>
      </c>
      <c r="M47" s="105">
        <f t="shared" si="23"/>
        <v>1791.3270052556095</v>
      </c>
      <c r="N47" s="106">
        <f t="shared" si="16"/>
        <v>77.883782837200414</v>
      </c>
      <c r="O47" s="123">
        <f t="shared" si="17"/>
        <v>0</v>
      </c>
      <c r="P47" s="124">
        <f t="shared" si="18"/>
        <v>-9.0727389019300233</v>
      </c>
      <c r="Q47" s="125">
        <f t="shared" si="19"/>
        <v>0.8956635026278047</v>
      </c>
      <c r="R47" s="290"/>
      <c r="S47" s="119">
        <v>0.64444444444444426</v>
      </c>
      <c r="T47" s="120">
        <v>0.72422453703703682</v>
      </c>
      <c r="U47" s="111">
        <v>5.2166666666666295</v>
      </c>
      <c r="V47" s="112">
        <v>114.886896360184</v>
      </c>
      <c r="W47" s="120"/>
      <c r="X47" s="189"/>
      <c r="Y47" s="12"/>
      <c r="Z47" s="198"/>
      <c r="AA47" s="281"/>
      <c r="AB47" s="282"/>
      <c r="AC47" s="12"/>
      <c r="AD47" s="198"/>
      <c r="AE47" s="117">
        <f t="shared" si="20"/>
        <v>-208.67299474439051</v>
      </c>
      <c r="AF47" s="110">
        <f t="shared" si="21"/>
        <v>0.8956635026278047</v>
      </c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26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24">AVERAGE(I39:I54)</f>
        <v>21.555555555555557</v>
      </c>
      <c r="J55" s="137">
        <f t="shared" si="24"/>
        <v>1911.1111111111111</v>
      </c>
      <c r="K55" s="138">
        <f t="shared" ref="K55" si="25">J55/I55</f>
        <v>88.659793814432987</v>
      </c>
      <c r="L55" s="136">
        <f t="shared" ref="L55:M55" si="26">AVERAGE(L39:L54)</f>
        <v>21.555555555555557</v>
      </c>
      <c r="M55" s="137">
        <f t="shared" si="26"/>
        <v>1710.1841417671485</v>
      </c>
      <c r="N55" s="138">
        <f t="shared" ref="N55:N64" si="27">M55/L55</f>
        <v>79.338439566517195</v>
      </c>
      <c r="O55" s="139">
        <f t="shared" ref="O55:O64" si="28">L55-I55</f>
        <v>0</v>
      </c>
      <c r="P55" s="140">
        <f t="shared" ref="P55:P64" si="29">N55-K55</f>
        <v>-9.3213542479157923</v>
      </c>
      <c r="Q55" s="141">
        <f t="shared" ref="Q55:Q64" si="30">N55/K55</f>
        <v>0.89486379511071723</v>
      </c>
      <c r="R55" s="291"/>
      <c r="S55" s="142">
        <v>0.16666666666666666</v>
      </c>
      <c r="T55" s="143">
        <v>0.72422453703703682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0</v>
      </c>
      <c r="AD55" s="191">
        <f>SUM(AD39:AD54)</f>
        <v>0</v>
      </c>
      <c r="AE55" s="168">
        <f t="shared" ref="AE55:AE64" si="31">M55-J55</f>
        <v>-200.92696934396258</v>
      </c>
      <c r="AF55" s="141">
        <f t="shared" ref="AF55:AF64" si="32">M55/J55</f>
        <v>0.89486379511071723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3238</v>
      </c>
      <c r="G56" s="148">
        <f t="shared" ref="G56:G64" si="33">E56*F56</f>
        <v>93448.68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34">F56/V56*60</f>
        <v>3181.5655878308398</v>
      </c>
      <c r="N56" s="152">
        <f t="shared" si="27"/>
        <v>167.45082041214945</v>
      </c>
      <c r="O56" s="154">
        <f t="shared" si="28"/>
        <v>0</v>
      </c>
      <c r="P56" s="155">
        <f t="shared" si="29"/>
        <v>-22.022863798376875</v>
      </c>
      <c r="Q56" s="156">
        <f t="shared" si="30"/>
        <v>0.88376821884189982</v>
      </c>
      <c r="R56" s="289">
        <f>Q72</f>
        <v>0.89544570037763638</v>
      </c>
      <c r="S56" s="157">
        <v>0.16666666666666666</v>
      </c>
      <c r="T56" s="158">
        <v>0.20906249999999998</v>
      </c>
      <c r="U56" s="159"/>
      <c r="V56" s="160">
        <v>61.0642762616936</v>
      </c>
      <c r="W56" s="158"/>
      <c r="X56" s="169"/>
      <c r="Y56" s="12"/>
      <c r="Z56" s="198"/>
      <c r="AA56" s="292"/>
      <c r="AB56" s="293"/>
      <c r="AC56" s="12"/>
      <c r="AD56" s="198"/>
      <c r="AE56" s="115">
        <f t="shared" si="31"/>
        <v>-418.43441216916017</v>
      </c>
      <c r="AF56" s="156">
        <f t="shared" si="32"/>
        <v>0.88376821884189993</v>
      </c>
      <c r="AG56" s="294">
        <f>AF72</f>
        <v>0.89544570037763627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4546</v>
      </c>
      <c r="G57" s="103">
        <f t="shared" si="33"/>
        <v>141426.06</v>
      </c>
      <c r="H57" s="26"/>
      <c r="I57" s="104">
        <v>19</v>
      </c>
      <c r="J57" s="105">
        <v>3600</v>
      </c>
      <c r="K57" s="106">
        <f t="shared" ref="K57:K91" si="35">J57/I57</f>
        <v>189.47368421052633</v>
      </c>
      <c r="L57" s="107">
        <v>19</v>
      </c>
      <c r="M57" s="105">
        <f t="shared" si="34"/>
        <v>3182.677089082561</v>
      </c>
      <c r="N57" s="106">
        <f t="shared" si="27"/>
        <v>167.50932047802954</v>
      </c>
      <c r="O57" s="108">
        <f t="shared" si="28"/>
        <v>0</v>
      </c>
      <c r="P57" s="109">
        <f t="shared" si="29"/>
        <v>-21.964363732496793</v>
      </c>
      <c r="Q57" s="110">
        <f t="shared" si="30"/>
        <v>0.88407696918960021</v>
      </c>
      <c r="R57" s="290"/>
      <c r="S57" s="47">
        <v>0.21319444444444444</v>
      </c>
      <c r="T57" s="48">
        <v>0.27270833333333333</v>
      </c>
      <c r="U57" s="111">
        <v>5.9500000000000108</v>
      </c>
      <c r="V57" s="112">
        <v>85.701436987007014</v>
      </c>
      <c r="W57" s="113"/>
      <c r="X57" s="116"/>
      <c r="Y57" s="12"/>
      <c r="Z57" s="198"/>
      <c r="AA57" s="281"/>
      <c r="AB57" s="282"/>
      <c r="AC57" s="12"/>
      <c r="AD57" s="198"/>
      <c r="AE57" s="117">
        <f t="shared" si="31"/>
        <v>-417.322910917439</v>
      </c>
      <c r="AF57" s="110">
        <f t="shared" si="32"/>
        <v>0.88407696918960033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2555</v>
      </c>
      <c r="G58" s="103">
        <f t="shared" si="33"/>
        <v>99619.450000000012</v>
      </c>
      <c r="H58" s="26"/>
      <c r="I58" s="104">
        <v>19</v>
      </c>
      <c r="J58" s="105">
        <v>3600</v>
      </c>
      <c r="K58" s="106">
        <f t="shared" si="35"/>
        <v>189.47368421052633</v>
      </c>
      <c r="L58" s="107">
        <v>19</v>
      </c>
      <c r="M58" s="105">
        <f t="shared" si="34"/>
        <v>3183.3552992136897</v>
      </c>
      <c r="N58" s="106">
        <f t="shared" si="27"/>
        <v>167.54501574808893</v>
      </c>
      <c r="O58" s="108">
        <f t="shared" si="28"/>
        <v>0</v>
      </c>
      <c r="P58" s="109">
        <f t="shared" si="29"/>
        <v>-21.9286684624374</v>
      </c>
      <c r="Q58" s="110">
        <f t="shared" si="30"/>
        <v>0.88426536089269148</v>
      </c>
      <c r="R58" s="290"/>
      <c r="S58" s="47">
        <v>0.27638888888888885</v>
      </c>
      <c r="T58" s="48">
        <v>0.30982638888888886</v>
      </c>
      <c r="U58" s="111">
        <v>5.2999999999999492</v>
      </c>
      <c r="V58" s="112">
        <v>48.156735768032597</v>
      </c>
      <c r="W58" s="113"/>
      <c r="X58" s="116"/>
      <c r="Y58" s="12"/>
      <c r="Z58" s="198"/>
      <c r="AA58" s="281"/>
      <c r="AB58" s="282"/>
      <c r="AC58" s="12"/>
      <c r="AD58" s="198"/>
      <c r="AE58" s="117">
        <f t="shared" si="31"/>
        <v>-416.6447007863103</v>
      </c>
      <c r="AF58" s="110">
        <f t="shared" si="32"/>
        <v>0.88426536089269159</v>
      </c>
      <c r="AG58" s="295"/>
    </row>
    <row r="59" spans="1:33" ht="15.75" customHeight="1">
      <c r="A59" s="284"/>
      <c r="B59" s="100" t="s">
        <v>212</v>
      </c>
      <c r="C59" s="364" t="s">
        <v>258</v>
      </c>
      <c r="D59" s="364"/>
      <c r="E59" s="101">
        <v>35.89</v>
      </c>
      <c r="F59" s="102">
        <v>3900</v>
      </c>
      <c r="G59" s="103">
        <f t="shared" si="33"/>
        <v>139971</v>
      </c>
      <c r="H59" s="26"/>
      <c r="I59" s="104">
        <v>19</v>
      </c>
      <c r="J59" s="105">
        <v>3600</v>
      </c>
      <c r="K59" s="106">
        <f t="shared" si="35"/>
        <v>189.47368421052633</v>
      </c>
      <c r="L59" s="107">
        <v>19</v>
      </c>
      <c r="M59" s="105">
        <f t="shared" si="34"/>
        <v>3182.8371251531157</v>
      </c>
      <c r="N59" s="106">
        <f t="shared" si="27"/>
        <v>167.51774342911136</v>
      </c>
      <c r="O59" s="108">
        <f t="shared" si="28"/>
        <v>0</v>
      </c>
      <c r="P59" s="109">
        <f t="shared" si="29"/>
        <v>-21.955940781414967</v>
      </c>
      <c r="Q59" s="110">
        <f t="shared" si="30"/>
        <v>0.88412142365364321</v>
      </c>
      <c r="R59" s="290"/>
      <c r="S59" s="47">
        <v>0.31388888888888883</v>
      </c>
      <c r="T59" s="48">
        <v>0.36494212962962957</v>
      </c>
      <c r="U59" s="111">
        <v>5.8499999999999552</v>
      </c>
      <c r="V59" s="112">
        <v>73.519313366920414</v>
      </c>
      <c r="W59" s="113"/>
      <c r="X59" s="116"/>
      <c r="Y59" s="12"/>
      <c r="Z59" s="198"/>
      <c r="AA59" s="281"/>
      <c r="AB59" s="282"/>
      <c r="AC59" s="12"/>
      <c r="AD59" s="198"/>
      <c r="AE59" s="199">
        <f t="shared" si="31"/>
        <v>-417.16287484688428</v>
      </c>
      <c r="AF59" s="200">
        <f t="shared" si="32"/>
        <v>0.88412142365364321</v>
      </c>
      <c r="AG59" s="295"/>
    </row>
    <row r="60" spans="1:33" ht="15.75" customHeight="1">
      <c r="A60" s="285"/>
      <c r="B60" s="100" t="s">
        <v>212</v>
      </c>
      <c r="C60" s="364" t="s">
        <v>248</v>
      </c>
      <c r="D60" s="364"/>
      <c r="E60" s="101">
        <v>46.93</v>
      </c>
      <c r="F60" s="105">
        <v>3714</v>
      </c>
      <c r="G60" s="103">
        <f t="shared" si="33"/>
        <v>174298.02</v>
      </c>
      <c r="H60" s="26"/>
      <c r="I60" s="104">
        <v>24</v>
      </c>
      <c r="J60" s="105">
        <v>3600</v>
      </c>
      <c r="K60" s="106">
        <f t="shared" si="35"/>
        <v>150</v>
      </c>
      <c r="L60" s="107">
        <v>24</v>
      </c>
      <c r="M60" s="105">
        <f t="shared" si="34"/>
        <v>3257.2379729030781</v>
      </c>
      <c r="N60" s="106">
        <f t="shared" si="27"/>
        <v>135.71824887096159</v>
      </c>
      <c r="O60" s="108">
        <f t="shared" si="28"/>
        <v>0</v>
      </c>
      <c r="P60" s="109">
        <f t="shared" si="29"/>
        <v>-14.281751129038412</v>
      </c>
      <c r="Q60" s="110">
        <f t="shared" si="30"/>
        <v>0.90478832580641055</v>
      </c>
      <c r="R60" s="290"/>
      <c r="S60" s="47">
        <v>0.36805555555555547</v>
      </c>
      <c r="T60" s="48">
        <v>0.41555555555555546</v>
      </c>
      <c r="U60" s="111">
        <v>5</v>
      </c>
      <c r="V60" s="112">
        <v>68.41379163997324</v>
      </c>
      <c r="W60" s="113"/>
      <c r="X60" s="116"/>
      <c r="Y60" s="12"/>
      <c r="Z60" s="198"/>
      <c r="AA60" s="281"/>
      <c r="AB60" s="282"/>
      <c r="AC60" s="12"/>
      <c r="AD60" s="198"/>
      <c r="AE60" s="199">
        <f t="shared" si="31"/>
        <v>-342.76202709692188</v>
      </c>
      <c r="AF60" s="200">
        <f t="shared" si="32"/>
        <v>0.90478832580641055</v>
      </c>
      <c r="AG60" s="295"/>
    </row>
    <row r="61" spans="1:33" ht="15.75" customHeight="1">
      <c r="A61" s="285"/>
      <c r="B61" s="100" t="s">
        <v>212</v>
      </c>
      <c r="C61" s="364" t="s">
        <v>214</v>
      </c>
      <c r="D61" s="364"/>
      <c r="E61" s="101">
        <v>38.479999999999997</v>
      </c>
      <c r="F61" s="105">
        <v>2011</v>
      </c>
      <c r="G61" s="121">
        <f t="shared" si="33"/>
        <v>77383.28</v>
      </c>
      <c r="H61" s="26">
        <v>2</v>
      </c>
      <c r="I61" s="104">
        <v>20</v>
      </c>
      <c r="J61" s="105">
        <v>3600</v>
      </c>
      <c r="K61" s="106">
        <f t="shared" si="35"/>
        <v>180</v>
      </c>
      <c r="L61" s="107">
        <v>20</v>
      </c>
      <c r="M61" s="105">
        <f t="shared" si="34"/>
        <v>3256.7714299206987</v>
      </c>
      <c r="N61" s="106">
        <f t="shared" si="27"/>
        <v>162.83857149603494</v>
      </c>
      <c r="O61" s="108">
        <f t="shared" si="28"/>
        <v>0</v>
      </c>
      <c r="P61" s="109">
        <f t="shared" si="29"/>
        <v>-17.161428503965055</v>
      </c>
      <c r="Q61" s="110">
        <f t="shared" si="30"/>
        <v>0.90465873053352752</v>
      </c>
      <c r="R61" s="290"/>
      <c r="S61" s="47">
        <v>0.4187499999999999</v>
      </c>
      <c r="T61" s="120">
        <v>0.4444675925925925</v>
      </c>
      <c r="U61" s="111">
        <v>4.5999999999999996</v>
      </c>
      <c r="V61" s="112">
        <v>37.048961708356067</v>
      </c>
      <c r="W61" s="113"/>
      <c r="X61" s="116"/>
      <c r="Y61" s="12"/>
      <c r="Z61" s="198"/>
      <c r="AA61" s="281"/>
      <c r="AB61" s="282"/>
      <c r="AC61" s="12"/>
      <c r="AD61" s="198"/>
      <c r="AE61" s="199">
        <f t="shared" si="31"/>
        <v>-343.22857007930133</v>
      </c>
      <c r="AF61" s="200">
        <f t="shared" si="32"/>
        <v>0.90465873053352741</v>
      </c>
      <c r="AG61" s="295"/>
    </row>
    <row r="62" spans="1:33" ht="15.75" customHeight="1">
      <c r="A62" s="285"/>
      <c r="B62" s="100" t="s">
        <v>212</v>
      </c>
      <c r="C62" s="364" t="s">
        <v>215</v>
      </c>
      <c r="D62" s="364"/>
      <c r="E62" s="101">
        <v>37.799999999999997</v>
      </c>
      <c r="F62" s="105">
        <v>2619</v>
      </c>
      <c r="G62" s="121">
        <f t="shared" si="33"/>
        <v>98998.2</v>
      </c>
      <c r="H62" s="26">
        <v>2</v>
      </c>
      <c r="I62" s="104">
        <v>21</v>
      </c>
      <c r="J62" s="105">
        <v>3600</v>
      </c>
      <c r="K62" s="106">
        <f t="shared" si="35"/>
        <v>171.42857142857142</v>
      </c>
      <c r="L62" s="107">
        <v>21</v>
      </c>
      <c r="M62" s="105">
        <f t="shared" si="34"/>
        <v>3255.6123791053674</v>
      </c>
      <c r="N62" s="106">
        <f t="shared" si="27"/>
        <v>155.02916090977939</v>
      </c>
      <c r="O62" s="123">
        <f t="shared" si="28"/>
        <v>0</v>
      </c>
      <c r="P62" s="124">
        <f t="shared" si="29"/>
        <v>-16.399410518792024</v>
      </c>
      <c r="Q62" s="125">
        <f t="shared" si="30"/>
        <v>0.9043367719737132</v>
      </c>
      <c r="R62" s="290"/>
      <c r="S62" s="47">
        <v>0.44861111111111102</v>
      </c>
      <c r="T62" s="120">
        <v>0.48212962962962952</v>
      </c>
      <c r="U62" s="111">
        <v>5.9666666666666668</v>
      </c>
      <c r="V62" s="112">
        <v>48.267416910111891</v>
      </c>
      <c r="W62" s="113">
        <v>0.48212962962962952</v>
      </c>
      <c r="X62" s="116">
        <v>0.52013888888888882</v>
      </c>
      <c r="Y62" s="12"/>
      <c r="Z62" s="198"/>
      <c r="AA62" s="281"/>
      <c r="AB62" s="282"/>
      <c r="AC62" s="12"/>
      <c r="AD62" s="198"/>
      <c r="AE62" s="199">
        <f t="shared" si="31"/>
        <v>-344.38762089463262</v>
      </c>
      <c r="AF62" s="200">
        <f t="shared" si="32"/>
        <v>0.9043367719737132</v>
      </c>
      <c r="AG62" s="295"/>
    </row>
    <row r="63" spans="1:33" ht="15.75" customHeight="1">
      <c r="A63" s="285"/>
      <c r="B63" s="100" t="s">
        <v>212</v>
      </c>
      <c r="C63" s="364" t="s">
        <v>214</v>
      </c>
      <c r="D63" s="364"/>
      <c r="E63" s="101">
        <v>38.479999999999997</v>
      </c>
      <c r="F63" s="105">
        <v>4897</v>
      </c>
      <c r="G63" s="121">
        <f t="shared" si="33"/>
        <v>188436.56</v>
      </c>
      <c r="H63" s="26"/>
      <c r="I63" s="104">
        <v>20</v>
      </c>
      <c r="J63" s="105">
        <v>3600</v>
      </c>
      <c r="K63" s="106">
        <f t="shared" si="35"/>
        <v>180</v>
      </c>
      <c r="L63" s="118">
        <v>20</v>
      </c>
      <c r="M63" s="105">
        <f t="shared" si="34"/>
        <v>3256.7714299206987</v>
      </c>
      <c r="N63" s="106">
        <f t="shared" si="27"/>
        <v>162.83857149603494</v>
      </c>
      <c r="O63" s="123">
        <f t="shared" si="28"/>
        <v>0</v>
      </c>
      <c r="P63" s="124">
        <f t="shared" si="29"/>
        <v>-17.161428503965055</v>
      </c>
      <c r="Q63" s="125">
        <f t="shared" si="30"/>
        <v>0.90465873053352752</v>
      </c>
      <c r="R63" s="290"/>
      <c r="S63" s="47">
        <v>0.52013888888888882</v>
      </c>
      <c r="T63" s="120">
        <v>0.58278935185185177</v>
      </c>
      <c r="U63" s="111">
        <v>54.733333333333391</v>
      </c>
      <c r="V63" s="112">
        <v>90.218182737851649</v>
      </c>
      <c r="W63" s="113"/>
      <c r="X63" s="116"/>
      <c r="Y63" s="12"/>
      <c r="Z63" s="198"/>
      <c r="AA63" s="281"/>
      <c r="AB63" s="282"/>
      <c r="AC63" s="12"/>
      <c r="AD63" s="198"/>
      <c r="AE63" s="199">
        <f t="shared" si="31"/>
        <v>-343.22857007930133</v>
      </c>
      <c r="AF63" s="200">
        <f t="shared" si="32"/>
        <v>0.90465873053352741</v>
      </c>
      <c r="AG63" s="295"/>
    </row>
    <row r="64" spans="1:33" ht="15.75" customHeight="1">
      <c r="A64" s="285"/>
      <c r="B64" s="100" t="s">
        <v>212</v>
      </c>
      <c r="C64" s="364" t="s">
        <v>215</v>
      </c>
      <c r="D64" s="364"/>
      <c r="E64" s="101">
        <v>37.799999999999997</v>
      </c>
      <c r="F64" s="105">
        <v>6558</v>
      </c>
      <c r="G64" s="121">
        <f t="shared" si="33"/>
        <v>247892.4</v>
      </c>
      <c r="H64" s="26"/>
      <c r="I64" s="104">
        <v>21</v>
      </c>
      <c r="J64" s="105">
        <v>3600</v>
      </c>
      <c r="K64" s="106">
        <f t="shared" si="35"/>
        <v>171.42857142857142</v>
      </c>
      <c r="L64" s="118">
        <v>21</v>
      </c>
      <c r="M64" s="105">
        <f t="shared" si="34"/>
        <v>3255.6123791053669</v>
      </c>
      <c r="N64" s="106">
        <f t="shared" si="27"/>
        <v>155.02916090977936</v>
      </c>
      <c r="O64" s="123">
        <f t="shared" si="28"/>
        <v>0</v>
      </c>
      <c r="P64" s="124">
        <f t="shared" si="29"/>
        <v>-16.399410518792052</v>
      </c>
      <c r="Q64" s="125">
        <f t="shared" si="30"/>
        <v>0.90433677197371298</v>
      </c>
      <c r="R64" s="290"/>
      <c r="S64" s="47">
        <v>0.58680555555555547</v>
      </c>
      <c r="T64" s="120">
        <v>0.6707291666666666</v>
      </c>
      <c r="U64" s="111">
        <v>5.7833333333333314</v>
      </c>
      <c r="V64" s="112">
        <v>120.86205425601901</v>
      </c>
      <c r="W64" s="113"/>
      <c r="X64" s="116"/>
      <c r="Y64" s="12"/>
      <c r="Z64" s="198"/>
      <c r="AA64" s="281"/>
      <c r="AB64" s="282"/>
      <c r="AC64" s="12"/>
      <c r="AD64" s="198"/>
      <c r="AE64" s="199">
        <f t="shared" si="31"/>
        <v>-344.38762089463307</v>
      </c>
      <c r="AF64" s="200">
        <f t="shared" si="32"/>
        <v>0.90433677197371298</v>
      </c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26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26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36">AVERAGE(I56:I71)</f>
        <v>20.222222222222221</v>
      </c>
      <c r="J72" s="137">
        <f t="shared" si="36"/>
        <v>3600</v>
      </c>
      <c r="K72" s="138">
        <f t="shared" ref="K72:K74" si="37">J72/I72</f>
        <v>178.02197802197801</v>
      </c>
      <c r="L72" s="136">
        <f t="shared" ref="L72:M72" si="38">AVERAGE(L56:L71)</f>
        <v>20.222222222222221</v>
      </c>
      <c r="M72" s="137">
        <f t="shared" si="38"/>
        <v>3223.6045213594907</v>
      </c>
      <c r="N72" s="138">
        <f>M72/L72</f>
        <v>159.40901479250229</v>
      </c>
      <c r="O72" s="139">
        <f>L72-I72</f>
        <v>0</v>
      </c>
      <c r="P72" s="140">
        <f>N72-K72</f>
        <v>-18.612963229475724</v>
      </c>
      <c r="Q72" s="141">
        <f>N72/K72</f>
        <v>0.89544570037763638</v>
      </c>
      <c r="R72" s="291"/>
      <c r="S72" s="142">
        <v>0.16666666666666666</v>
      </c>
      <c r="T72" s="143">
        <v>0.6707291666666666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0</v>
      </c>
      <c r="AD72" s="191">
        <f>SUM(AD56:AD71)</f>
        <v>0</v>
      </c>
      <c r="AE72" s="168">
        <f>M72-J72</f>
        <v>-376.39547864050928</v>
      </c>
      <c r="AF72" s="141">
        <f>M72/J72</f>
        <v>0.89544570037763627</v>
      </c>
      <c r="AG72" s="296"/>
    </row>
    <row r="73" spans="1:33" ht="15.75" customHeight="1">
      <c r="A73" s="297" t="s">
        <v>116</v>
      </c>
      <c r="B73" s="100" t="s">
        <v>197</v>
      </c>
      <c r="C73" s="279" t="s">
        <v>216</v>
      </c>
      <c r="D73" s="280"/>
      <c r="E73" s="101">
        <v>23.19</v>
      </c>
      <c r="F73" s="102">
        <v>450</v>
      </c>
      <c r="G73" s="103">
        <f t="shared" ref="G73:G74" si="39">E73*F73</f>
        <v>10435.5</v>
      </c>
      <c r="H73" s="13"/>
      <c r="I73" s="104">
        <v>6</v>
      </c>
      <c r="J73" s="105">
        <v>2500</v>
      </c>
      <c r="K73" s="106">
        <f t="shared" si="37"/>
        <v>416.66666666666669</v>
      </c>
      <c r="L73" s="107">
        <v>6</v>
      </c>
      <c r="M73" s="105">
        <f>F73/V73*60</f>
        <v>2262.9238492675254</v>
      </c>
      <c r="N73" s="106">
        <f>M73/L73</f>
        <v>377.15397487792092</v>
      </c>
      <c r="O73" s="108">
        <f>L73-I73</f>
        <v>0</v>
      </c>
      <c r="P73" s="109">
        <f>N73-K73</f>
        <v>-39.512691788745769</v>
      </c>
      <c r="Q73" s="110">
        <f>N73/K73</f>
        <v>0.9051695397070102</v>
      </c>
      <c r="R73" s="289">
        <f>Q89</f>
        <v>0.90403631159877273</v>
      </c>
      <c r="S73" s="47">
        <v>0.41736111111111107</v>
      </c>
      <c r="T73" s="48">
        <v>0.42563657407407401</v>
      </c>
      <c r="U73" s="111">
        <v>4.5999999999999996</v>
      </c>
      <c r="V73" s="112">
        <v>11.9314664559921</v>
      </c>
      <c r="W73" s="113"/>
      <c r="X73" s="162"/>
      <c r="Y73" s="12"/>
      <c r="Z73" s="198"/>
      <c r="AA73" s="292"/>
      <c r="AB73" s="293"/>
      <c r="AC73" s="12"/>
      <c r="AD73" s="198"/>
      <c r="AE73" s="115">
        <f>M73-J73</f>
        <v>-237.07615073247462</v>
      </c>
      <c r="AF73" s="156">
        <f>M73/J73</f>
        <v>0.9051695397070102</v>
      </c>
      <c r="AG73" s="294">
        <f>AF89</f>
        <v>0.90403631159877262</v>
      </c>
    </row>
    <row r="74" spans="1:33" ht="15.75" customHeight="1">
      <c r="A74" s="298"/>
      <c r="B74" s="100" t="s">
        <v>197</v>
      </c>
      <c r="C74" s="279" t="s">
        <v>249</v>
      </c>
      <c r="D74" s="280"/>
      <c r="E74" s="101">
        <v>27.05</v>
      </c>
      <c r="F74" s="102">
        <v>2673</v>
      </c>
      <c r="G74" s="121">
        <f t="shared" si="39"/>
        <v>72304.650000000009</v>
      </c>
      <c r="H74" s="122"/>
      <c r="I74" s="104">
        <v>6</v>
      </c>
      <c r="J74" s="105">
        <v>3273</v>
      </c>
      <c r="K74" s="106">
        <f t="shared" si="37"/>
        <v>545.5</v>
      </c>
      <c r="L74" s="107">
        <v>6</v>
      </c>
      <c r="M74" s="105">
        <f>F74/V74*60</f>
        <v>2956.0777775921892</v>
      </c>
      <c r="N74" s="106">
        <f>M74/L74</f>
        <v>492.67962959869823</v>
      </c>
      <c r="O74" s="108">
        <f>L74-I74</f>
        <v>0</v>
      </c>
      <c r="P74" s="109">
        <f>N74-K74</f>
        <v>-52.820370401301773</v>
      </c>
      <c r="Q74" s="110">
        <f>N74/K74</f>
        <v>0.90317072337066584</v>
      </c>
      <c r="R74" s="290"/>
      <c r="S74" s="47">
        <v>0.42916666666666659</v>
      </c>
      <c r="T74" s="120">
        <v>0.4668402777777777</v>
      </c>
      <c r="U74" s="111">
        <v>5.083333333333302</v>
      </c>
      <c r="V74" s="112">
        <v>54.254323487602598</v>
      </c>
      <c r="W74" s="113"/>
      <c r="X74" s="116"/>
      <c r="Y74" s="12"/>
      <c r="Z74" s="198"/>
      <c r="AA74" s="281"/>
      <c r="AB74" s="282"/>
      <c r="AC74" s="12"/>
      <c r="AD74" s="198"/>
      <c r="AE74" s="117">
        <f>M74-J74</f>
        <v>-316.92222240781075</v>
      </c>
      <c r="AF74" s="110">
        <f>M74/J74</f>
        <v>0.90317072337066584</v>
      </c>
      <c r="AG74" s="295"/>
    </row>
    <row r="75" spans="1:33" ht="15.75" customHeight="1">
      <c r="A75" s="298"/>
      <c r="B75" s="100"/>
      <c r="C75" s="279"/>
      <c r="D75" s="280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81"/>
      <c r="AB75" s="282"/>
      <c r="AC75" s="12"/>
      <c r="AD75" s="198"/>
      <c r="AE75" s="117"/>
      <c r="AF75" s="110"/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40">AVERAGE(I73:I88)</f>
        <v>6</v>
      </c>
      <c r="J89" s="137">
        <f t="shared" si="40"/>
        <v>2886.5</v>
      </c>
      <c r="K89" s="138">
        <f t="shared" ref="K89" si="41">J89/I89</f>
        <v>481.08333333333331</v>
      </c>
      <c r="L89" s="136">
        <f t="shared" ref="L89:M89" si="42">AVERAGE(L73:L88)</f>
        <v>6</v>
      </c>
      <c r="M89" s="137">
        <f t="shared" si="42"/>
        <v>2609.5008134298573</v>
      </c>
      <c r="N89" s="138">
        <f>M89/L89</f>
        <v>434.91680223830957</v>
      </c>
      <c r="O89" s="139">
        <f>L89-I89</f>
        <v>0</v>
      </c>
      <c r="P89" s="140">
        <f>N89-K89</f>
        <v>-46.166531095023743</v>
      </c>
      <c r="Q89" s="141">
        <f>N89/K89</f>
        <v>0.90403631159877273</v>
      </c>
      <c r="R89" s="291"/>
      <c r="S89" s="142">
        <v>0.25</v>
      </c>
      <c r="T89" s="143">
        <v>0.4668402777777777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0</v>
      </c>
      <c r="AD89" s="191">
        <f>SUM(AD73:AD88)</f>
        <v>0</v>
      </c>
      <c r="AE89" s="168">
        <f>M89-J89</f>
        <v>-276.99918657014268</v>
      </c>
      <c r="AF89" s="141">
        <f>M89/J89</f>
        <v>0.90403631159877262</v>
      </c>
      <c r="AG89" s="296"/>
    </row>
    <row r="90" spans="1:33" ht="15.75" customHeight="1">
      <c r="A90" s="283" t="s">
        <v>120</v>
      </c>
      <c r="B90" s="114" t="s">
        <v>197</v>
      </c>
      <c r="C90" s="287" t="s">
        <v>238</v>
      </c>
      <c r="D90" s="288"/>
      <c r="E90" s="147">
        <v>15.51</v>
      </c>
      <c r="F90" s="97">
        <v>3317</v>
      </c>
      <c r="G90" s="148">
        <f t="shared" ref="G90:G91" si="43">E90*F90</f>
        <v>51446.67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2349.0787562395394</v>
      </c>
      <c r="N90" s="152">
        <f>M90/L90</f>
        <v>391.51312603992324</v>
      </c>
      <c r="O90" s="154">
        <f>L90-I90</f>
        <v>0</v>
      </c>
      <c r="P90" s="155">
        <f>N90-K90</f>
        <v>-41.820207293410078</v>
      </c>
      <c r="Q90" s="156">
        <f>N90/K90</f>
        <v>0.90349182932289984</v>
      </c>
      <c r="R90" s="289">
        <f>Q106</f>
        <v>0.90306067780109822</v>
      </c>
      <c r="S90" s="157">
        <v>0.25</v>
      </c>
      <c r="T90" s="158">
        <v>0.30883101851851852</v>
      </c>
      <c r="U90" s="159"/>
      <c r="V90" s="160">
        <v>84.722574529002131</v>
      </c>
      <c r="W90" s="158"/>
      <c r="X90" s="169"/>
      <c r="Y90" s="12"/>
      <c r="Z90" s="198"/>
      <c r="AA90" s="292"/>
      <c r="AB90" s="293"/>
      <c r="AC90" s="12"/>
      <c r="AD90" s="198"/>
      <c r="AE90" s="115">
        <f>M90-J90</f>
        <v>-250.92124376046058</v>
      </c>
      <c r="AF90" s="156">
        <f>M90/J90</f>
        <v>0.90349182932289973</v>
      </c>
      <c r="AG90" s="294">
        <f>AF106</f>
        <v>0.90306067780109811</v>
      </c>
    </row>
    <row r="91" spans="1:33" ht="15.75" customHeight="1">
      <c r="A91" s="284"/>
      <c r="B91" s="100" t="s">
        <v>197</v>
      </c>
      <c r="C91" s="279" t="s">
        <v>239</v>
      </c>
      <c r="D91" s="280"/>
      <c r="E91" s="101">
        <v>15.01</v>
      </c>
      <c r="F91" s="102">
        <v>3425</v>
      </c>
      <c r="G91" s="103">
        <f t="shared" si="43"/>
        <v>51409.25</v>
      </c>
      <c r="H91" s="26"/>
      <c r="I91" s="104">
        <v>6</v>
      </c>
      <c r="J91" s="105">
        <v>2600</v>
      </c>
      <c r="K91" s="106">
        <f t="shared" si="35"/>
        <v>433.33333333333331</v>
      </c>
      <c r="L91" s="107">
        <v>6</v>
      </c>
      <c r="M91" s="105">
        <f>F91/V91*60</f>
        <v>2346.8367683261708</v>
      </c>
      <c r="N91" s="106">
        <f>M91/L91</f>
        <v>391.13946138769512</v>
      </c>
      <c r="O91" s="108">
        <f>L91-I91</f>
        <v>0</v>
      </c>
      <c r="P91" s="109">
        <f>N91-K91</f>
        <v>-42.193871945638193</v>
      </c>
      <c r="Q91" s="110">
        <f>N91/K91</f>
        <v>0.90262952627929649</v>
      </c>
      <c r="R91" s="290"/>
      <c r="S91" s="47">
        <v>0.31180555555555556</v>
      </c>
      <c r="T91" s="48">
        <v>0.37260416666666668</v>
      </c>
      <c r="U91" s="111">
        <v>5</v>
      </c>
      <c r="V91" s="112">
        <v>87.564675470194004</v>
      </c>
      <c r="W91" s="113"/>
      <c r="X91" s="13"/>
      <c r="Y91" s="12"/>
      <c r="Z91" s="198"/>
      <c r="AA91" s="281"/>
      <c r="AB91" s="282"/>
      <c r="AC91" s="12"/>
      <c r="AD91" s="198"/>
      <c r="AE91" s="117">
        <f>M91-J91</f>
        <v>-253.16323167382916</v>
      </c>
      <c r="AF91" s="110">
        <f>M91/J91</f>
        <v>0.90262952627929649</v>
      </c>
      <c r="AG91" s="295"/>
    </row>
    <row r="92" spans="1:33" ht="15.75" customHeight="1">
      <c r="A92" s="284"/>
      <c r="B92" s="100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3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3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31"/>
      <c r="W98" s="113"/>
      <c r="X98" s="116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31"/>
      <c r="W99" s="126"/>
      <c r="X99" s="127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31"/>
      <c r="W100" s="126"/>
      <c r="X100" s="127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31"/>
      <c r="W101" s="126"/>
      <c r="X101" s="127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31"/>
      <c r="W102" s="126"/>
      <c r="X102" s="127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31"/>
      <c r="W103" s="126"/>
      <c r="X103" s="127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31"/>
      <c r="W104" s="126"/>
      <c r="X104" s="127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44">AVERAGE(I90:I105)</f>
        <v>6</v>
      </c>
      <c r="J106" s="137">
        <f t="shared" si="44"/>
        <v>2600</v>
      </c>
      <c r="K106" s="138">
        <f t="shared" ref="K106" si="45">J106/I106</f>
        <v>433.33333333333331</v>
      </c>
      <c r="L106" s="136">
        <f t="shared" ref="L106:M106" si="46">AVERAGE(L90:L105)</f>
        <v>6</v>
      </c>
      <c r="M106" s="137">
        <f t="shared" si="46"/>
        <v>2347.9577622828551</v>
      </c>
      <c r="N106" s="138">
        <f>M106/L106</f>
        <v>391.32629371380921</v>
      </c>
      <c r="O106" s="139">
        <f>L106-I106</f>
        <v>0</v>
      </c>
      <c r="P106" s="140">
        <f>N106-K106</f>
        <v>-42.007039619524107</v>
      </c>
      <c r="Q106" s="141">
        <f>N106/K106</f>
        <v>0.90306067780109822</v>
      </c>
      <c r="R106" s="291"/>
      <c r="S106" s="142">
        <v>0.25</v>
      </c>
      <c r="T106" s="143">
        <v>0.37260416666666668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277"/>
      <c r="AB106" s="278"/>
      <c r="AC106" s="179">
        <f>SUM(AC90:AC105)</f>
        <v>0</v>
      </c>
      <c r="AD106" s="191">
        <f>SUM(AD90:AD105)</f>
        <v>0</v>
      </c>
      <c r="AE106" s="168">
        <f>M106-J106</f>
        <v>-252.04223771714487</v>
      </c>
      <c r="AF106" s="141">
        <f>M106/J106</f>
        <v>0.90306067780109811</v>
      </c>
      <c r="AG106" s="296"/>
    </row>
    <row r="107" spans="1:33" ht="15.75" customHeight="1">
      <c r="A107" s="297" t="s">
        <v>199</v>
      </c>
      <c r="B107" s="146" t="s">
        <v>173</v>
      </c>
      <c r="C107" s="287" t="s">
        <v>200</v>
      </c>
      <c r="D107" s="288"/>
      <c r="E107" s="147">
        <v>44.98</v>
      </c>
      <c r="F107" s="97">
        <v>1636</v>
      </c>
      <c r="G107" s="148">
        <f t="shared" ref="G107:G109" si="47">E107*F107</f>
        <v>73587.28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1610.033357207406</v>
      </c>
      <c r="N107" s="152">
        <f>M107/L107</f>
        <v>76.668255105114568</v>
      </c>
      <c r="O107" s="154">
        <f>L107-I107</f>
        <v>0</v>
      </c>
      <c r="P107" s="155">
        <f>N107-K107</f>
        <v>-9.0460306091711402</v>
      </c>
      <c r="Q107" s="156">
        <f>N107/K107</f>
        <v>0.89446297622633664</v>
      </c>
      <c r="R107" s="289">
        <f>Q123</f>
        <v>0.92551714481317904</v>
      </c>
      <c r="S107" s="157">
        <v>0.70833333333333337</v>
      </c>
      <c r="T107" s="158">
        <v>0.75067129629629636</v>
      </c>
      <c r="U107" s="159"/>
      <c r="V107" s="160">
        <v>60.967680924485926</v>
      </c>
      <c r="W107" s="158"/>
      <c r="X107" s="169"/>
      <c r="Y107" s="196"/>
      <c r="Z107" s="197"/>
      <c r="AA107" s="292"/>
      <c r="AB107" s="293"/>
      <c r="AC107" s="196"/>
      <c r="AD107" s="197"/>
      <c r="AE107" s="115">
        <f>M107-J107</f>
        <v>-189.96664279259403</v>
      </c>
      <c r="AF107" s="156">
        <f>M107/J107</f>
        <v>0.89446297622633664</v>
      </c>
      <c r="AG107" s="294">
        <f>AF123</f>
        <v>0.89414368227713903</v>
      </c>
    </row>
    <row r="108" spans="1:33" ht="15.75" customHeight="1">
      <c r="A108" s="298"/>
      <c r="B108" s="163" t="s">
        <v>173</v>
      </c>
      <c r="C108" s="279" t="s">
        <v>201</v>
      </c>
      <c r="D108" s="280"/>
      <c r="E108" s="101">
        <v>50.67</v>
      </c>
      <c r="F108" s="102">
        <v>1699</v>
      </c>
      <c r="G108" s="103">
        <f t="shared" si="47"/>
        <v>86088.33</v>
      </c>
      <c r="H108" s="26"/>
      <c r="I108" s="104">
        <v>20</v>
      </c>
      <c r="J108" s="105">
        <v>2000</v>
      </c>
      <c r="K108" s="106">
        <f t="shared" ref="K108:K109" si="48">J108/I108</f>
        <v>100</v>
      </c>
      <c r="L108" s="107">
        <v>19</v>
      </c>
      <c r="M108" s="105">
        <f>F108/V108*60</f>
        <v>1788</v>
      </c>
      <c r="N108" s="106">
        <f>M108/L108</f>
        <v>94.10526315789474</v>
      </c>
      <c r="O108" s="108">
        <f>L108-I108</f>
        <v>-1</v>
      </c>
      <c r="P108" s="109">
        <f>N108-K108</f>
        <v>-5.8947368421052602</v>
      </c>
      <c r="Q108" s="110">
        <f>N108/K108</f>
        <v>0.94105263157894736</v>
      </c>
      <c r="R108" s="290"/>
      <c r="S108" s="47">
        <v>0.75416666666666665</v>
      </c>
      <c r="T108" s="48">
        <v>0.79374999999999996</v>
      </c>
      <c r="U108" s="111">
        <v>5.0333333333332142</v>
      </c>
      <c r="V108" s="112">
        <v>57.013422818791945</v>
      </c>
      <c r="W108" s="113"/>
      <c r="X108" s="116"/>
      <c r="Y108" s="12"/>
      <c r="Z108" s="198"/>
      <c r="AA108" s="281"/>
      <c r="AB108" s="282"/>
      <c r="AC108" s="12"/>
      <c r="AD108" s="198"/>
      <c r="AE108" s="117">
        <f>M108-J108</f>
        <v>-212</v>
      </c>
      <c r="AF108" s="110">
        <f>M108/J108</f>
        <v>0.89400000000000002</v>
      </c>
      <c r="AG108" s="295"/>
    </row>
    <row r="109" spans="1:33" ht="15.75" customHeight="1">
      <c r="A109" s="298"/>
      <c r="B109" s="163" t="s">
        <v>173</v>
      </c>
      <c r="C109" s="279" t="s">
        <v>234</v>
      </c>
      <c r="D109" s="280"/>
      <c r="E109" s="101">
        <v>58.17</v>
      </c>
      <c r="F109" s="102">
        <v>2634</v>
      </c>
      <c r="G109" s="103">
        <f t="shared" si="47"/>
        <v>153219.78</v>
      </c>
      <c r="H109" s="26"/>
      <c r="I109" s="104">
        <v>18</v>
      </c>
      <c r="J109" s="105">
        <v>2000</v>
      </c>
      <c r="K109" s="106">
        <f t="shared" si="48"/>
        <v>111.11111111111111</v>
      </c>
      <c r="L109" s="107">
        <v>17</v>
      </c>
      <c r="M109" s="105">
        <f>F109/V109*60</f>
        <v>1787.9999999999998</v>
      </c>
      <c r="N109" s="106">
        <f>M109/L109</f>
        <v>105.17647058823528</v>
      </c>
      <c r="O109" s="108">
        <f>L109-I109</f>
        <v>-1</v>
      </c>
      <c r="P109" s="109">
        <f>N109-K109</f>
        <v>-5.9346405228758385</v>
      </c>
      <c r="Q109" s="110">
        <f>N109/K109</f>
        <v>0.94658823529411751</v>
      </c>
      <c r="R109" s="290"/>
      <c r="S109" s="47">
        <v>0.79791666666666661</v>
      </c>
      <c r="T109" s="48">
        <v>0.85929398148148139</v>
      </c>
      <c r="U109" s="111">
        <v>5.9999999999999787</v>
      </c>
      <c r="V109" s="112">
        <v>88.389261744966447</v>
      </c>
      <c r="W109" s="113"/>
      <c r="X109" s="116"/>
      <c r="Y109" s="12"/>
      <c r="Z109" s="198"/>
      <c r="AA109" s="281"/>
      <c r="AB109" s="282"/>
      <c r="AC109" s="12"/>
      <c r="AD109" s="198"/>
      <c r="AE109" s="117">
        <f>M109-J109</f>
        <v>-212.00000000000023</v>
      </c>
      <c r="AF109" s="110">
        <f>M109/J109</f>
        <v>0.89399999999999991</v>
      </c>
      <c r="AG109" s="295"/>
    </row>
    <row r="110" spans="1:33" ht="15.75" customHeight="1">
      <c r="A110" s="298"/>
      <c r="B110" s="163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295"/>
    </row>
    <row r="111" spans="1:33" ht="15.75" customHeight="1">
      <c r="A111" s="298"/>
      <c r="B111" s="163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295"/>
    </row>
    <row r="112" spans="1:33" ht="15.75" customHeight="1">
      <c r="A112" s="298"/>
      <c r="B112" s="163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295"/>
    </row>
    <row r="113" spans="1:33" ht="15.75" customHeight="1">
      <c r="A113" s="298"/>
      <c r="B113" s="163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81"/>
      <c r="AB113" s="282"/>
      <c r="AC113" s="12"/>
      <c r="AD113" s="198"/>
      <c r="AE113" s="117"/>
      <c r="AF113" s="110"/>
      <c r="AG113" s="295"/>
    </row>
    <row r="114" spans="1:33" ht="15.75" customHeight="1">
      <c r="A114" s="298"/>
      <c r="B114" s="163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81"/>
      <c r="AB114" s="282"/>
      <c r="AC114" s="12"/>
      <c r="AD114" s="198"/>
      <c r="AE114" s="117"/>
      <c r="AF114" s="110"/>
      <c r="AG114" s="295"/>
    </row>
    <row r="115" spans="1:33" ht="15.75" customHeight="1">
      <c r="A115" s="298"/>
      <c r="B115" s="163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81"/>
      <c r="AB115" s="282"/>
      <c r="AC115" s="12"/>
      <c r="AD115" s="198"/>
      <c r="AE115" s="117"/>
      <c r="AF115" s="110"/>
      <c r="AG115" s="295"/>
    </row>
    <row r="116" spans="1:33" ht="15.75" customHeight="1">
      <c r="A116" s="298"/>
      <c r="B116" s="163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81"/>
      <c r="AB116" s="282"/>
      <c r="AC116" s="12"/>
      <c r="AD116" s="198"/>
      <c r="AE116" s="117"/>
      <c r="AF116" s="110"/>
      <c r="AG116" s="295"/>
    </row>
    <row r="117" spans="1:33" ht="15.75" customHeight="1">
      <c r="A117" s="298"/>
      <c r="B117" s="163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81"/>
      <c r="AB117" s="282"/>
      <c r="AC117" s="12"/>
      <c r="AD117" s="198"/>
      <c r="AE117" s="117"/>
      <c r="AF117" s="110"/>
      <c r="AG117" s="295"/>
    </row>
    <row r="118" spans="1:33" ht="15.75" customHeight="1">
      <c r="A118" s="298"/>
      <c r="B118" s="163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81"/>
      <c r="AB118" s="282"/>
      <c r="AC118" s="12"/>
      <c r="AD118" s="198"/>
      <c r="AE118" s="117"/>
      <c r="AF118" s="110"/>
      <c r="AG118" s="295"/>
    </row>
    <row r="119" spans="1:33" ht="15.75" customHeight="1">
      <c r="A119" s="298"/>
      <c r="B119" s="163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81"/>
      <c r="AB119" s="282"/>
      <c r="AC119" s="12"/>
      <c r="AD119" s="198"/>
      <c r="AE119" s="117"/>
      <c r="AF119" s="110"/>
      <c r="AG119" s="295"/>
    </row>
    <row r="120" spans="1:33" ht="15.75" customHeight="1">
      <c r="A120" s="298"/>
      <c r="B120" s="163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81"/>
      <c r="AB120" s="282"/>
      <c r="AC120" s="12"/>
      <c r="AD120" s="198"/>
      <c r="AE120" s="117"/>
      <c r="AF120" s="110"/>
      <c r="AG120" s="295"/>
    </row>
    <row r="121" spans="1:33" ht="15.75" customHeight="1">
      <c r="A121" s="298"/>
      <c r="B121" s="163"/>
      <c r="C121" s="279"/>
      <c r="D121" s="280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81"/>
      <c r="AB121" s="282"/>
      <c r="AC121" s="12"/>
      <c r="AD121" s="198"/>
      <c r="AE121" s="117"/>
      <c r="AF121" s="110"/>
      <c r="AG121" s="295"/>
    </row>
    <row r="122" spans="1:33" ht="15.75" customHeight="1">
      <c r="A122" s="298"/>
      <c r="B122" s="163"/>
      <c r="C122" s="279"/>
      <c r="D122" s="280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81"/>
      <c r="AB122" s="282"/>
      <c r="AC122" s="12"/>
      <c r="AD122" s="198"/>
      <c r="AE122" s="165"/>
      <c r="AF122" s="125"/>
      <c r="AG122" s="295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49">AVERAGE(I107:I122)</f>
        <v>19.666666666666668</v>
      </c>
      <c r="J123" s="137">
        <f t="shared" si="49"/>
        <v>1933.3333333333333</v>
      </c>
      <c r="K123" s="138">
        <f t="shared" ref="K123" si="50">J123/I123</f>
        <v>98.305084745762699</v>
      </c>
      <c r="L123" s="136">
        <f t="shared" ref="L123:M123" si="51">AVERAGE(L107:L122)</f>
        <v>19</v>
      </c>
      <c r="M123" s="137">
        <f t="shared" si="51"/>
        <v>1728.677785735802</v>
      </c>
      <c r="N123" s="138">
        <f>M123/L123</f>
        <v>90.98304135451589</v>
      </c>
      <c r="O123" s="139">
        <f>L123-I123</f>
        <v>-0.66666666666666785</v>
      </c>
      <c r="P123" s="140">
        <f>N123-K123</f>
        <v>-7.3220433912468081</v>
      </c>
      <c r="Q123" s="141">
        <f>N123/K123</f>
        <v>0.92551714481317904</v>
      </c>
      <c r="R123" s="291"/>
      <c r="S123" s="142">
        <v>0.70833333333333337</v>
      </c>
      <c r="T123" s="143">
        <v>0.85929398148148139</v>
      </c>
      <c r="U123" s="144"/>
      <c r="V123" s="166"/>
      <c r="W123" s="167"/>
      <c r="X123" s="138"/>
      <c r="Y123" s="179">
        <f t="shared" ref="Y123:Z123" si="52">SUM(Y107:Y122)</f>
        <v>0</v>
      </c>
      <c r="Z123" s="180">
        <f t="shared" si="52"/>
        <v>0</v>
      </c>
      <c r="AA123" s="277"/>
      <c r="AB123" s="278"/>
      <c r="AC123" s="179">
        <f t="shared" ref="AC123:AD123" si="53">SUM(AC107:AC122)</f>
        <v>0</v>
      </c>
      <c r="AD123" s="180">
        <f t="shared" si="53"/>
        <v>0</v>
      </c>
      <c r="AE123" s="168">
        <f>M123-J123</f>
        <v>-204.65554759753127</v>
      </c>
      <c r="AF123" s="141">
        <f>M123/J123</f>
        <v>0.89414368227713903</v>
      </c>
      <c r="AG123" s="296"/>
    </row>
    <row r="124" spans="1:33" ht="15.75" customHeight="1">
      <c r="A124" s="283" t="s">
        <v>186</v>
      </c>
      <c r="B124" s="146" t="s">
        <v>173</v>
      </c>
      <c r="C124" s="287" t="s">
        <v>189</v>
      </c>
      <c r="D124" s="288"/>
      <c r="E124" s="147">
        <v>47.6</v>
      </c>
      <c r="F124" s="159">
        <v>1981</v>
      </c>
      <c r="G124" s="148">
        <f t="shared" ref="G124:G126" si="54">E124*F124</f>
        <v>94295.6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1787.3999999999996</v>
      </c>
      <c r="N124" s="152">
        <f>M124/L124</f>
        <v>77.713043478260857</v>
      </c>
      <c r="O124" s="154">
        <f>L124-I124</f>
        <v>0</v>
      </c>
      <c r="P124" s="155">
        <f>N124-K124</f>
        <v>-9.2434782608695798</v>
      </c>
      <c r="Q124" s="156">
        <f>N124/K124</f>
        <v>0.89369999999999983</v>
      </c>
      <c r="R124" s="289">
        <f>Q140</f>
        <v>0.89459346019010888</v>
      </c>
      <c r="S124" s="157">
        <v>0.70833333333333337</v>
      </c>
      <c r="T124" s="158">
        <v>0.75450231481481489</v>
      </c>
      <c r="U124" s="159"/>
      <c r="V124" s="160">
        <v>66.498825109097027</v>
      </c>
      <c r="W124" s="97"/>
      <c r="X124" s="98"/>
      <c r="Y124" s="196"/>
      <c r="Z124" s="197"/>
      <c r="AA124" s="292"/>
      <c r="AB124" s="293"/>
      <c r="AC124" s="196"/>
      <c r="AD124" s="197"/>
      <c r="AE124" s="115">
        <f>M124-J124</f>
        <v>-212.60000000000036</v>
      </c>
      <c r="AF124" s="156">
        <f>M124/J124</f>
        <v>0.89369999999999983</v>
      </c>
      <c r="AG124" s="361">
        <f>AF140</f>
        <v>0.89459346019010888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11">
        <v>1619</v>
      </c>
      <c r="G125" s="103">
        <f t="shared" si="54"/>
        <v>92072.53</v>
      </c>
      <c r="H125" s="26"/>
      <c r="I125" s="104">
        <v>23</v>
      </c>
      <c r="J125" s="105">
        <v>2000</v>
      </c>
      <c r="K125" s="106">
        <f t="shared" ref="K125:K126" si="55">J125/I125</f>
        <v>86.956521739130437</v>
      </c>
      <c r="L125" s="107">
        <v>23</v>
      </c>
      <c r="M125" s="105">
        <f>F125/V125*60</f>
        <v>1791.5607611406547</v>
      </c>
      <c r="N125" s="106">
        <f>M125/L125</f>
        <v>77.893946136550198</v>
      </c>
      <c r="O125" s="108">
        <f>L125-I125</f>
        <v>0</v>
      </c>
      <c r="P125" s="109">
        <f>N125-K125</f>
        <v>-9.0625756025802389</v>
      </c>
      <c r="Q125" s="110">
        <f>N125/K125</f>
        <v>0.89578038057032727</v>
      </c>
      <c r="R125" s="290"/>
      <c r="S125" s="47">
        <v>0.7583333333333333</v>
      </c>
      <c r="T125" s="48">
        <v>0.79598379629629623</v>
      </c>
      <c r="U125" s="111">
        <v>5.5166666666665165</v>
      </c>
      <c r="V125" s="112">
        <v>54.220879418096153</v>
      </c>
      <c r="W125" s="113"/>
      <c r="X125" s="116"/>
      <c r="Y125" s="12"/>
      <c r="Z125" s="198"/>
      <c r="AA125" s="281"/>
      <c r="AB125" s="282"/>
      <c r="AC125" s="12"/>
      <c r="AD125" s="198"/>
      <c r="AE125" s="117">
        <f>M125-J125</f>
        <v>-208.43923885934532</v>
      </c>
      <c r="AF125" s="110">
        <f>M125/J125</f>
        <v>0.89578038057032738</v>
      </c>
      <c r="AG125" s="362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11">
        <v>2163</v>
      </c>
      <c r="G126" s="103">
        <f t="shared" si="54"/>
        <v>122836.77</v>
      </c>
      <c r="H126" s="26"/>
      <c r="I126" s="104">
        <v>23</v>
      </c>
      <c r="J126" s="105">
        <v>2000</v>
      </c>
      <c r="K126" s="106">
        <f t="shared" si="55"/>
        <v>86.956521739130437</v>
      </c>
      <c r="L126" s="107">
        <v>23</v>
      </c>
      <c r="M126" s="105">
        <f>F126/V126*60</f>
        <v>1788.5999999999983</v>
      </c>
      <c r="N126" s="106">
        <f>M126/L126</f>
        <v>77.765217391304276</v>
      </c>
      <c r="O126" s="108">
        <f>L126-I126</f>
        <v>0</v>
      </c>
      <c r="P126" s="109">
        <f>N126-K126</f>
        <v>-9.1913043478261613</v>
      </c>
      <c r="Q126" s="110">
        <f>N126/K126</f>
        <v>0.8942999999999991</v>
      </c>
      <c r="R126" s="290"/>
      <c r="S126" s="47">
        <v>0.79999999999999993</v>
      </c>
      <c r="T126" s="48">
        <v>0.85038194444444437</v>
      </c>
      <c r="U126" s="111">
        <v>5.7833333333333314</v>
      </c>
      <c r="V126" s="112">
        <v>72.559543777256025</v>
      </c>
      <c r="W126" s="113"/>
      <c r="X126" s="116"/>
      <c r="Y126" s="12"/>
      <c r="Z126" s="198"/>
      <c r="AA126" s="281"/>
      <c r="AB126" s="282"/>
      <c r="AC126" s="12"/>
      <c r="AD126" s="198"/>
      <c r="AE126" s="117">
        <f>M126-J126</f>
        <v>-211.40000000000168</v>
      </c>
      <c r="AF126" s="110">
        <f>M126/J126</f>
        <v>0.89429999999999921</v>
      </c>
      <c r="AG126" s="362"/>
    </row>
    <row r="127" spans="1:33" ht="15.75" customHeight="1">
      <c r="A127" s="284"/>
      <c r="B127" s="163"/>
      <c r="C127" s="279"/>
      <c r="D127" s="280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362"/>
    </row>
    <row r="128" spans="1:33" ht="15.75" customHeight="1">
      <c r="A128" s="285"/>
      <c r="B128" s="163"/>
      <c r="C128" s="279"/>
      <c r="D128" s="280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362"/>
    </row>
    <row r="129" spans="1:33" ht="15.75" customHeight="1">
      <c r="A129" s="285"/>
      <c r="B129" s="163"/>
      <c r="C129" s="279"/>
      <c r="D129" s="280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362"/>
    </row>
    <row r="130" spans="1:33" ht="15.75" customHeight="1">
      <c r="A130" s="285"/>
      <c r="B130" s="163"/>
      <c r="C130" s="279"/>
      <c r="D130" s="280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47"/>
      <c r="T130" s="120"/>
      <c r="U130" s="111"/>
      <c r="V130" s="112"/>
      <c r="W130" s="113"/>
      <c r="X130" s="116"/>
      <c r="Y130" s="12"/>
      <c r="Z130" s="198"/>
      <c r="AA130" s="281"/>
      <c r="AB130" s="282"/>
      <c r="AC130" s="12"/>
      <c r="AD130" s="198"/>
      <c r="AE130" s="117"/>
      <c r="AF130" s="110"/>
      <c r="AG130" s="362"/>
    </row>
    <row r="131" spans="1:33" ht="15.75" customHeight="1">
      <c r="A131" s="285"/>
      <c r="B131" s="163"/>
      <c r="C131" s="279"/>
      <c r="D131" s="280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120"/>
      <c r="U131" s="111"/>
      <c r="V131" s="112"/>
      <c r="W131" s="113"/>
      <c r="X131" s="116"/>
      <c r="Y131" s="12"/>
      <c r="Z131" s="198"/>
      <c r="AA131" s="281"/>
      <c r="AB131" s="282"/>
      <c r="AC131" s="12"/>
      <c r="AD131" s="198"/>
      <c r="AE131" s="117"/>
      <c r="AF131" s="110"/>
      <c r="AG131" s="362"/>
    </row>
    <row r="132" spans="1:33" ht="15.75" customHeight="1">
      <c r="A132" s="285"/>
      <c r="B132" s="163"/>
      <c r="C132" s="279"/>
      <c r="D132" s="280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120"/>
      <c r="U132" s="111"/>
      <c r="V132" s="112"/>
      <c r="W132" s="113"/>
      <c r="X132" s="116"/>
      <c r="Y132" s="12"/>
      <c r="Z132" s="198"/>
      <c r="AA132" s="281"/>
      <c r="AB132" s="282"/>
      <c r="AC132" s="12"/>
      <c r="AD132" s="198"/>
      <c r="AE132" s="117"/>
      <c r="AF132" s="110"/>
      <c r="AG132" s="362"/>
    </row>
    <row r="133" spans="1:33" ht="15.75" customHeight="1">
      <c r="A133" s="285"/>
      <c r="B133" s="163"/>
      <c r="C133" s="279"/>
      <c r="D133" s="280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120"/>
      <c r="U133" s="111"/>
      <c r="V133" s="112"/>
      <c r="W133" s="113"/>
      <c r="X133" s="116"/>
      <c r="Y133" s="12"/>
      <c r="Z133" s="198"/>
      <c r="AA133" s="281"/>
      <c r="AB133" s="282"/>
      <c r="AC133" s="12"/>
      <c r="AD133" s="198"/>
      <c r="AE133" s="117"/>
      <c r="AF133" s="110"/>
      <c r="AG133" s="362"/>
    </row>
    <row r="134" spans="1:33" ht="15.75" customHeight="1">
      <c r="A134" s="285"/>
      <c r="B134" s="163"/>
      <c r="C134" s="279"/>
      <c r="D134" s="280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120"/>
      <c r="U134" s="111"/>
      <c r="V134" s="112"/>
      <c r="W134" s="113"/>
      <c r="X134" s="116"/>
      <c r="Y134" s="12"/>
      <c r="Z134" s="198"/>
      <c r="AA134" s="281"/>
      <c r="AB134" s="282"/>
      <c r="AC134" s="12"/>
      <c r="AD134" s="198"/>
      <c r="AE134" s="117"/>
      <c r="AF134" s="110"/>
      <c r="AG134" s="362"/>
    </row>
    <row r="135" spans="1:33" ht="15.75" customHeight="1">
      <c r="A135" s="285"/>
      <c r="B135" s="163"/>
      <c r="C135" s="279"/>
      <c r="D135" s="280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120"/>
      <c r="U135" s="111"/>
      <c r="V135" s="112"/>
      <c r="W135" s="113"/>
      <c r="X135" s="116"/>
      <c r="Y135" s="12"/>
      <c r="Z135" s="198"/>
      <c r="AA135" s="281"/>
      <c r="AB135" s="282"/>
      <c r="AC135" s="12"/>
      <c r="AD135" s="198"/>
      <c r="AE135" s="117"/>
      <c r="AF135" s="110"/>
      <c r="AG135" s="362"/>
    </row>
    <row r="136" spans="1:33" ht="15.75" customHeight="1">
      <c r="A136" s="285"/>
      <c r="B136" s="163"/>
      <c r="C136" s="279"/>
      <c r="D136" s="280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13"/>
      <c r="X136" s="116"/>
      <c r="Y136" s="12"/>
      <c r="Z136" s="198"/>
      <c r="AA136" s="281"/>
      <c r="AB136" s="282"/>
      <c r="AC136" s="12"/>
      <c r="AD136" s="198"/>
      <c r="AE136" s="117"/>
      <c r="AF136" s="110"/>
      <c r="AG136" s="362"/>
    </row>
    <row r="137" spans="1:33" ht="15.75" customHeight="1">
      <c r="A137" s="285"/>
      <c r="B137" s="163"/>
      <c r="C137" s="279"/>
      <c r="D137" s="280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83"/>
      <c r="X137" s="184"/>
      <c r="Y137" s="12"/>
      <c r="Z137" s="198"/>
      <c r="AA137" s="281"/>
      <c r="AB137" s="282"/>
      <c r="AC137" s="12"/>
      <c r="AD137" s="198"/>
      <c r="AE137" s="117"/>
      <c r="AF137" s="110"/>
      <c r="AG137" s="362"/>
    </row>
    <row r="138" spans="1:33" ht="15.75" customHeight="1">
      <c r="A138" s="285"/>
      <c r="B138" s="163"/>
      <c r="C138" s="279"/>
      <c r="D138" s="280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85"/>
      <c r="X138" s="186"/>
      <c r="Y138" s="12"/>
      <c r="Z138" s="198"/>
      <c r="AA138" s="281"/>
      <c r="AB138" s="282"/>
      <c r="AC138" s="12"/>
      <c r="AD138" s="198"/>
      <c r="AE138" s="117"/>
      <c r="AF138" s="110"/>
      <c r="AG138" s="362"/>
    </row>
    <row r="139" spans="1:33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47"/>
      <c r="T139" s="120"/>
      <c r="U139" s="130"/>
      <c r="V139" s="112"/>
      <c r="W139" s="185"/>
      <c r="X139" s="186"/>
      <c r="Y139" s="12"/>
      <c r="Z139" s="198"/>
      <c r="AA139" s="281"/>
      <c r="AB139" s="282"/>
      <c r="AC139" s="12"/>
      <c r="AD139" s="198"/>
      <c r="AE139" s="117"/>
      <c r="AF139" s="110"/>
      <c r="AG139" s="362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56">AVERAGE(I124:I139)</f>
        <v>23</v>
      </c>
      <c r="J140" s="137">
        <f t="shared" si="56"/>
        <v>2000</v>
      </c>
      <c r="K140" s="138">
        <f t="shared" ref="K140" si="57">J140/I140</f>
        <v>86.956521739130437</v>
      </c>
      <c r="L140" s="136">
        <f t="shared" ref="L140:M140" si="58">AVERAGE(L124:L139)</f>
        <v>23</v>
      </c>
      <c r="M140" s="137">
        <f t="shared" si="58"/>
        <v>1789.1869203802178</v>
      </c>
      <c r="N140" s="138">
        <f>M140/L140</f>
        <v>77.790735668705125</v>
      </c>
      <c r="O140" s="139">
        <f>L140-I140</f>
        <v>0</v>
      </c>
      <c r="P140" s="140">
        <f>N140-K140</f>
        <v>-9.1657860704253125</v>
      </c>
      <c r="Q140" s="141">
        <f>N140/K140</f>
        <v>0.89459346019010888</v>
      </c>
      <c r="R140" s="291"/>
      <c r="S140" s="142">
        <v>0.70833333333333337</v>
      </c>
      <c r="T140" s="143">
        <v>0.85038194444444437</v>
      </c>
      <c r="U140" s="144"/>
      <c r="V140" s="166"/>
      <c r="W140" s="187"/>
      <c r="X140" s="188"/>
      <c r="Y140" s="179">
        <f t="shared" ref="Y140:Z140" si="59">SUM(Y124:Y139)</f>
        <v>0</v>
      </c>
      <c r="Z140" s="180">
        <f t="shared" si="59"/>
        <v>0</v>
      </c>
      <c r="AA140" s="277"/>
      <c r="AB140" s="278"/>
      <c r="AC140" s="179">
        <f t="shared" ref="AC140:AD140" si="60">SUM(AC124:AC139)</f>
        <v>0</v>
      </c>
      <c r="AD140" s="180">
        <f t="shared" si="60"/>
        <v>0</v>
      </c>
      <c r="AE140" s="168">
        <f>M140-J140</f>
        <v>-210.81307961978223</v>
      </c>
      <c r="AF140" s="141">
        <f>M140/J140</f>
        <v>0.89459346019010888</v>
      </c>
      <c r="AG140" s="363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28:AB128"/>
    <mergeCell ref="C129:D129"/>
    <mergeCell ref="AA129:AB129"/>
    <mergeCell ref="C130:D130"/>
    <mergeCell ref="AA130:AB130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709" priority="2" operator="greaterThan">
      <formula>0</formula>
    </cfRule>
  </conditionalFormatting>
  <conditionalFormatting sqref="P5:P140 AE5:AE140">
    <cfRule type="cellIs" dxfId="708" priority="5" operator="lessThan">
      <formula>0</formula>
    </cfRule>
  </conditionalFormatting>
  <conditionalFormatting sqref="Q5:Q140 AF5:AF140">
    <cfRule type="cellIs" dxfId="707" priority="3" operator="greaterThan">
      <formula>1</formula>
    </cfRule>
    <cfRule type="cellIs" dxfId="706" priority="4" operator="lessThan">
      <formula>0.8</formula>
    </cfRule>
  </conditionalFormatting>
  <conditionalFormatting sqref="AG5 R5:R140 AG107:AG124">
    <cfRule type="cellIs" dxfId="705" priority="6" operator="lessThan">
      <formula>0.8</formula>
    </cfRule>
  </conditionalFormatting>
  <conditionalFormatting sqref="AG22">
    <cfRule type="cellIs" dxfId="704" priority="11" operator="lessThan">
      <formula>0.8</formula>
    </cfRule>
  </conditionalFormatting>
  <conditionalFormatting sqref="AG37">
    <cfRule type="cellIs" dxfId="703" priority="10" operator="lessThan">
      <formula>0.8</formula>
    </cfRule>
  </conditionalFormatting>
  <conditionalFormatting sqref="AG39:AG74">
    <cfRule type="cellIs" dxfId="702" priority="8" operator="lessThan">
      <formula>0.8</formula>
    </cfRule>
  </conditionalFormatting>
  <conditionalFormatting sqref="AG80:AG88">
    <cfRule type="cellIs" dxfId="701" priority="9" operator="lessThan">
      <formula>0.8</formula>
    </cfRule>
  </conditionalFormatting>
  <conditionalFormatting sqref="AG90:AG95">
    <cfRule type="cellIs" dxfId="700" priority="7" operator="lessThan">
      <formula>0.8</formula>
    </cfRule>
  </conditionalFormatting>
  <conditionalFormatting sqref="AG139">
    <cfRule type="cellIs" dxfId="699" priority="1" operator="lessThan">
      <formula>0.8</formula>
    </cfRule>
  </conditionalFormatting>
  <dataValidations count="1">
    <dataValidation type="list" allowBlank="1" showInputMessage="1" showErrorMessage="1" sqref="AA5:AB140" xr:uid="{7F750B5D-918D-4AF9-BF7E-78D97EAD043F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61A8-1E18-405D-BEE0-838A1ED4FB32}">
  <sheetPr>
    <tabColor theme="9" tint="0.59999389629810485"/>
  </sheetPr>
  <dimension ref="B1:AR42"/>
  <sheetViews>
    <sheetView zoomScale="70" zoomScaleNormal="70" workbookViewId="0">
      <selection activeCell="S27" sqref="S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262</v>
      </c>
      <c r="D3" s="265"/>
      <c r="E3" s="3" t="s">
        <v>2</v>
      </c>
      <c r="F3" s="266">
        <f>'0530(18度C)'!D1+'0530(4度C)'!D1</f>
        <v>190453</v>
      </c>
      <c r="G3" s="267"/>
      <c r="H3" s="3" t="s">
        <v>3</v>
      </c>
      <c r="I3" s="268">
        <f>'0530(18度C)'!F1+'0530(4度C)'!F1</f>
        <v>5706651.8800000008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480.2133688093794</v>
      </c>
      <c r="F6" s="241" t="e">
        <f>AVERAGE(#REF!,D14:K14)</f>
        <v>#REF!</v>
      </c>
      <c r="G6" s="242">
        <f>AVERAGE(D14:K14)</f>
        <v>228.52771341319382</v>
      </c>
      <c r="H6" s="243"/>
      <c r="I6" s="242">
        <f>AVERAGE(L14:O14)</f>
        <v>92.630803242446575</v>
      </c>
      <c r="J6" s="243"/>
      <c r="K6" s="242">
        <f>AVERAGE(D32:O32)</f>
        <v>812.58741258741259</v>
      </c>
      <c r="L6" s="243"/>
      <c r="M6" s="242">
        <f>AVERAGE(P32:X32)</f>
        <v>719.15909090909088</v>
      </c>
      <c r="N6" s="243"/>
      <c r="O6" s="231">
        <f>'0530(4度C)'!Y2</f>
        <v>0</v>
      </c>
      <c r="P6" s="231">
        <f>'0530(4度C)'!Z2</f>
        <v>0</v>
      </c>
      <c r="Q6" s="231">
        <f>'0530(4度C)'!AC2</f>
        <v>0</v>
      </c>
      <c r="R6" s="231">
        <f>'0530(4度C)'!AD2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429.99426472177777</v>
      </c>
      <c r="F7" s="237" t="e">
        <f>AVERAGE(#REF!,D15:K15)</f>
        <v>#REF!</v>
      </c>
      <c r="G7" s="238">
        <f>AVERAGE(D15:K15)</f>
        <v>206.12660213341769</v>
      </c>
      <c r="H7" s="239"/>
      <c r="I7" s="238">
        <f>AVERAGE(L15:O15)</f>
        <v>84.385439236248189</v>
      </c>
      <c r="J7" s="239"/>
      <c r="K7" s="238">
        <f>AVERAGE(D33:O33)</f>
        <v>725.9427784341749</v>
      </c>
      <c r="L7" s="239"/>
      <c r="M7" s="238">
        <f>AVERAGE(P33:X33)</f>
        <v>642.6516576346861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0.89694522939682353</v>
      </c>
      <c r="F8" s="245" t="e">
        <f>AVERAGE(D16:K16,#REF!)</f>
        <v>#REF!</v>
      </c>
      <c r="G8" s="224">
        <f>AVERAGE(D16:K16)</f>
        <v>0.90007203056824103</v>
      </c>
      <c r="H8" s="225"/>
      <c r="I8" s="224">
        <f>AVERAGE(L16:O16)</f>
        <v>0.91003863583497724</v>
      </c>
      <c r="J8" s="225"/>
      <c r="K8" s="224">
        <f>AVERAGE(D34:O34)</f>
        <v>0.88999393479836386</v>
      </c>
      <c r="L8" s="225"/>
      <c r="M8" s="224">
        <f>AVERAGE(P34:X34)</f>
        <v>0.89265961901908009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95.543478260869563</v>
      </c>
      <c r="F14" s="28">
        <v>98.780487804878049</v>
      </c>
      <c r="G14" s="28">
        <v>84.403669724770637</v>
      </c>
      <c r="H14" s="28">
        <v>178.02197802197801</v>
      </c>
      <c r="I14" s="28">
        <v>481.08333333333331</v>
      </c>
      <c r="J14" s="28">
        <v>433.33333333333331</v>
      </c>
      <c r="K14" s="29" t="s">
        <v>42</v>
      </c>
      <c r="L14" s="27" t="s">
        <v>42</v>
      </c>
      <c r="M14" s="30">
        <v>98.305084745762699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86.874728428164346</v>
      </c>
      <c r="F15" s="35">
        <v>88.072739083616526</v>
      </c>
      <c r="G15" s="35">
        <v>75.630740725906421</v>
      </c>
      <c r="H15" s="35">
        <v>159.36658801828113</v>
      </c>
      <c r="I15" s="35">
        <v>435.44518949739512</v>
      </c>
      <c r="J15" s="35">
        <v>391.3696270471425</v>
      </c>
      <c r="K15" s="36" t="s">
        <v>42</v>
      </c>
      <c r="L15" s="34" t="s">
        <v>42</v>
      </c>
      <c r="M15" s="37">
        <v>90.98304135451589</v>
      </c>
      <c r="N15" s="35">
        <v>77.787837117980487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J16" si="0">E15/E14</f>
        <v>0.90926905749614562</v>
      </c>
      <c r="F16" s="43">
        <f t="shared" si="0"/>
        <v>0.89160056850080927</v>
      </c>
      <c r="G16" s="43">
        <f t="shared" si="0"/>
        <v>0.89605986294823914</v>
      </c>
      <c r="H16" s="43">
        <f t="shared" si="0"/>
        <v>0.89520737713972742</v>
      </c>
      <c r="I16" s="43">
        <f t="shared" si="0"/>
        <v>0.90513463952342654</v>
      </c>
      <c r="J16" s="43">
        <f t="shared" si="0"/>
        <v>0.9031606778010981</v>
      </c>
      <c r="K16" s="44" t="s">
        <v>42</v>
      </c>
      <c r="L16" s="42" t="s">
        <v>42</v>
      </c>
      <c r="M16" s="45">
        <f t="shared" ref="M16:N16" si="1">M15/M14</f>
        <v>0.92551714481317904</v>
      </c>
      <c r="N16" s="43">
        <f t="shared" si="1"/>
        <v>0.89456012685677555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0.25</v>
      </c>
      <c r="F17" s="48">
        <v>0.20833333333333334</v>
      </c>
      <c r="G17" s="48">
        <v>0.20833333333333334</v>
      </c>
      <c r="H17" s="48">
        <v>0.16666666666666666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0.53590277777777773</v>
      </c>
      <c r="F18" s="48">
        <v>0.56354166666666672</v>
      </c>
      <c r="G18" s="48">
        <v>0.55762731481481476</v>
      </c>
      <c r="H18" s="48">
        <v>0.6205787037037036</v>
      </c>
      <c r="I18" s="48">
        <v>0.4247569444444444</v>
      </c>
      <c r="J18" s="48">
        <v>0.35850694444444442</v>
      </c>
      <c r="K18" s="48" t="s">
        <v>42</v>
      </c>
      <c r="L18" s="47" t="s">
        <v>42</v>
      </c>
      <c r="M18" s="49">
        <v>0.84310185185185182</v>
      </c>
      <c r="N18" s="48">
        <v>0.82780092592592591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24</v>
      </c>
      <c r="F23" s="58">
        <v>20.5</v>
      </c>
      <c r="G23" s="58">
        <v>21.8</v>
      </c>
      <c r="H23" s="58">
        <v>20.222222222222221</v>
      </c>
      <c r="I23" s="58">
        <v>6</v>
      </c>
      <c r="J23" s="58">
        <v>6</v>
      </c>
      <c r="K23" s="59" t="s">
        <v>42</v>
      </c>
      <c r="L23" s="57" t="s">
        <v>42</v>
      </c>
      <c r="M23" s="60">
        <v>19</v>
      </c>
      <c r="N23" s="58">
        <v>23</v>
      </c>
      <c r="O23" s="61" t="s">
        <v>42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923.07692307692298</v>
      </c>
      <c r="O32" s="28">
        <v>900</v>
      </c>
      <c r="P32" s="27">
        <v>288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913.63636363636363</v>
      </c>
      <c r="X32" s="31">
        <v>900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286.81860808941479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996.19476039923768</v>
      </c>
      <c r="N33" s="35">
        <v>823.9677018590703</v>
      </c>
      <c r="O33" s="35">
        <v>796.79004338897653</v>
      </c>
      <c r="P33" s="34">
        <v>255.14384858617822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700.47734007889676</v>
      </c>
      <c r="W33" s="35">
        <v>816.92406264864189</v>
      </c>
      <c r="X33" s="38">
        <v>798.06137922502728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0.87639019138432306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0.90563160036294332</v>
      </c>
      <c r="N34" s="43">
        <f>N33/N32</f>
        <v>0.89263167701399293</v>
      </c>
      <c r="O34" s="43">
        <f>O33/O32</f>
        <v>0.88532227043219613</v>
      </c>
      <c r="P34" s="42">
        <f>P33/P32</f>
        <v>0.88591614092422999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0.90384172913406036</v>
      </c>
      <c r="W34" s="43">
        <f>W33/W32</f>
        <v>0.89414574021244386</v>
      </c>
      <c r="X34" s="46">
        <f>X33/X32</f>
        <v>0.88673486580558591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0.375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0.4247569444444444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0.40711805555555558</v>
      </c>
      <c r="N36" s="48">
        <v>0.54569444444444459</v>
      </c>
      <c r="O36" s="48">
        <v>0.54077546296296297</v>
      </c>
      <c r="P36" s="47">
        <v>0.74695601851851856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0.78598379629629633</v>
      </c>
      <c r="W36" s="48">
        <v>1.187569444444444</v>
      </c>
      <c r="X36" s="50">
        <v>1.1636921296296292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3.7142857142857144</v>
      </c>
      <c r="O37" s="58">
        <v>4</v>
      </c>
      <c r="P37" s="57">
        <v>12.5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3.6666666666666665</v>
      </c>
      <c r="X37" s="61">
        <v>4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  <mergeCell ref="B17:B18"/>
    <mergeCell ref="B19:B20"/>
    <mergeCell ref="B21:B22"/>
    <mergeCell ref="B23:C23"/>
    <mergeCell ref="B24:C24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ADB8-DD51-4793-949E-960934EF2F43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105671</v>
      </c>
      <c r="E1" s="88" t="s">
        <v>3</v>
      </c>
      <c r="F1" s="89">
        <f>SUM(G5:G140)</f>
        <v>2060605.4399999999</v>
      </c>
      <c r="G1" s="90" t="s">
        <v>84</v>
      </c>
      <c r="H1" s="91">
        <f>L21+L38+L55+L72+L89+L106+L123+L140</f>
        <v>45.88095238095238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46172</v>
      </c>
      <c r="B2" s="335"/>
      <c r="C2" s="92" t="s">
        <v>40</v>
      </c>
      <c r="D2" s="93">
        <f>AVERAGE(N21,N38,N55,N72,N89,N106,N123,N140)</f>
        <v>684.29721803443044</v>
      </c>
      <c r="E2" s="93" t="s">
        <v>91</v>
      </c>
      <c r="F2" s="94">
        <f>F1/D1</f>
        <v>19.500198162220475</v>
      </c>
      <c r="G2" s="95" t="s">
        <v>92</v>
      </c>
      <c r="H2" s="96">
        <f>COUNT(H5:H140)</f>
        <v>12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1377</v>
      </c>
      <c r="G5" s="148">
        <f t="shared" ref="G5:G8" si="0">E5*F5</f>
        <v>35306.28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3203.5936945970061</v>
      </c>
      <c r="N5" s="152">
        <f>M5/L5</f>
        <v>320.35936945970059</v>
      </c>
      <c r="O5" s="154">
        <f>L5-I5</f>
        <v>0</v>
      </c>
      <c r="P5" s="155">
        <f>N5-K5</f>
        <v>-39.640630540299412</v>
      </c>
      <c r="Q5" s="156">
        <f>N5/K5</f>
        <v>0.88988713738805714</v>
      </c>
      <c r="R5" s="289">
        <f>Q21</f>
        <v>0.87639019138432306</v>
      </c>
      <c r="S5" s="157">
        <v>0.25</v>
      </c>
      <c r="T5" s="158">
        <v>0.2679050925925926</v>
      </c>
      <c r="U5" s="159"/>
      <c r="V5" s="160">
        <v>25.78978730646838</v>
      </c>
      <c r="W5" s="161"/>
      <c r="X5" s="162"/>
      <c r="Y5" s="292"/>
      <c r="Z5" s="293"/>
      <c r="AA5" s="115">
        <f>M5-J5</f>
        <v>-396.40630540299389</v>
      </c>
      <c r="AB5" s="156">
        <f>M5/J5</f>
        <v>0.88988713738805725</v>
      </c>
      <c r="AC5" s="294">
        <f>AB21</f>
        <v>0.87639019138432306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2528</v>
      </c>
      <c r="G6" s="103">
        <f t="shared" si="0"/>
        <v>74626.559999999998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3151.0379899710642</v>
      </c>
      <c r="N6" s="106">
        <f>M6/L6</f>
        <v>286.45799908827854</v>
      </c>
      <c r="O6" s="108">
        <f>L6-I6</f>
        <v>0</v>
      </c>
      <c r="P6" s="109">
        <f>N6-K6</f>
        <v>-40.814728184448711</v>
      </c>
      <c r="Q6" s="110">
        <f>N6/K6</f>
        <v>0.87528833054751787</v>
      </c>
      <c r="R6" s="290"/>
      <c r="S6" s="47">
        <v>0.27152777777777776</v>
      </c>
      <c r="T6" s="48">
        <v>0.30495370370370367</v>
      </c>
      <c r="U6" s="111">
        <v>5.2166666666666295</v>
      </c>
      <c r="V6" s="112">
        <v>48.136518976527114</v>
      </c>
      <c r="W6" s="113"/>
      <c r="X6" s="116"/>
      <c r="Y6" s="281"/>
      <c r="Z6" s="282"/>
      <c r="AA6" s="117">
        <f>M6-J6</f>
        <v>-448.96201002893577</v>
      </c>
      <c r="AB6" s="110">
        <f>M6/J6</f>
        <v>0.87528833054751787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2911</v>
      </c>
      <c r="G7" s="103">
        <f t="shared" si="0"/>
        <v>86893.35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3150.3435951957381</v>
      </c>
      <c r="N7" s="106">
        <f>M7/L7</f>
        <v>286.39487229052162</v>
      </c>
      <c r="O7" s="108">
        <f>L7-I7</f>
        <v>0</v>
      </c>
      <c r="P7" s="109">
        <f>N7-K7</f>
        <v>-40.877854982205633</v>
      </c>
      <c r="Q7" s="110">
        <f>N7/K7</f>
        <v>0.87509544310992726</v>
      </c>
      <c r="R7" s="290"/>
      <c r="S7" s="47">
        <v>0.30902777777777773</v>
      </c>
      <c r="T7" s="48">
        <v>0.34752314814814811</v>
      </c>
      <c r="U7" s="111">
        <v>5.8666666666666512</v>
      </c>
      <c r="V7" s="112">
        <v>55.441571600747245</v>
      </c>
      <c r="W7" s="113"/>
      <c r="X7" s="116"/>
      <c r="Y7" s="281"/>
      <c r="Z7" s="282"/>
      <c r="AA7" s="117">
        <f>M7-J7</f>
        <v>-449.65640480426191</v>
      </c>
      <c r="AB7" s="110">
        <f>M7/J7</f>
        <v>0.87509544310992726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1669</v>
      </c>
      <c r="G8" s="103">
        <f t="shared" si="0"/>
        <v>47683.33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3115.0434761704437</v>
      </c>
      <c r="N8" s="106">
        <f>M8/L8</f>
        <v>259.58695634753695</v>
      </c>
      <c r="O8" s="108">
        <f>L8-I8</f>
        <v>0</v>
      </c>
      <c r="P8" s="109">
        <f>N8-K8</f>
        <v>-40.413043652463045</v>
      </c>
      <c r="Q8" s="110">
        <f>N8/K8</f>
        <v>0.86528985449178986</v>
      </c>
      <c r="R8" s="290"/>
      <c r="S8" s="47">
        <v>0.35138888888888886</v>
      </c>
      <c r="T8" s="48">
        <v>0.37370370370370365</v>
      </c>
      <c r="U8" s="111">
        <v>5.5666666666666842</v>
      </c>
      <c r="V8" s="112">
        <v>32.147223872171956</v>
      </c>
      <c r="W8" s="113"/>
      <c r="X8" s="116"/>
      <c r="Y8" s="281"/>
      <c r="Z8" s="282"/>
      <c r="AA8" s="117">
        <f>M8-J8</f>
        <v>-484.95652382955632</v>
      </c>
      <c r="AB8" s="110">
        <f>M8/J8</f>
        <v>0.86528985449178997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3155.004688983563</v>
      </c>
      <c r="N21" s="138">
        <f>M21/L21</f>
        <v>286.81860808941479</v>
      </c>
      <c r="O21" s="139">
        <f>L21-I21</f>
        <v>0</v>
      </c>
      <c r="P21" s="140">
        <f>N21-K21</f>
        <v>-40.454119183312457</v>
      </c>
      <c r="Q21" s="141">
        <f>N21/K21</f>
        <v>0.87639019138432306</v>
      </c>
      <c r="R21" s="291"/>
      <c r="S21" s="142">
        <v>0.25</v>
      </c>
      <c r="T21" s="143">
        <v>0.4247569444444444</v>
      </c>
      <c r="U21" s="144"/>
      <c r="V21" s="166"/>
      <c r="W21" s="167"/>
      <c r="X21" s="138"/>
      <c r="Y21" s="277"/>
      <c r="Z21" s="278"/>
      <c r="AA21" s="168">
        <f>M21-J21</f>
        <v>-444.99531101643697</v>
      </c>
      <c r="AB21" s="141">
        <f>M21/J21</f>
        <v>0.87639019138432306</v>
      </c>
      <c r="AC21" s="296"/>
    </row>
    <row r="22" spans="1:29" ht="15.75" customHeight="1">
      <c r="A22" s="283" t="s">
        <v>123</v>
      </c>
      <c r="B22" s="114" t="s">
        <v>118</v>
      </c>
      <c r="C22" s="287" t="s">
        <v>191</v>
      </c>
      <c r="D22" s="288"/>
      <c r="E22" s="147">
        <v>18.53</v>
      </c>
      <c r="F22" s="97">
        <v>2304</v>
      </c>
      <c r="G22" s="148">
        <f t="shared" ref="G22" si="5">E22*F22</f>
        <v>42693.120000000003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2988.5842811977132</v>
      </c>
      <c r="N22" s="152">
        <f>M22/L22</f>
        <v>996.19476039923768</v>
      </c>
      <c r="O22" s="154">
        <f>L22-I22</f>
        <v>0</v>
      </c>
      <c r="P22" s="155">
        <f>N22-K22</f>
        <v>-103.80523960076232</v>
      </c>
      <c r="Q22" s="156">
        <f>N22/K22</f>
        <v>0.90563160036294332</v>
      </c>
      <c r="R22" s="289">
        <f>Q38</f>
        <v>0.90563160036294332</v>
      </c>
      <c r="S22" s="157">
        <v>0.375</v>
      </c>
      <c r="T22" s="158">
        <v>0.40711805555555558</v>
      </c>
      <c r="U22" s="159"/>
      <c r="V22" s="112">
        <v>46.256015220892003</v>
      </c>
      <c r="W22" s="161"/>
      <c r="X22" s="162"/>
      <c r="Y22" s="292"/>
      <c r="Z22" s="293"/>
      <c r="AA22" s="115">
        <f>M22-J22</f>
        <v>-311.41571880228685</v>
      </c>
      <c r="AB22" s="156">
        <f>M22/J22</f>
        <v>0.90563160036294343</v>
      </c>
      <c r="AC22" s="294">
        <f>AB38</f>
        <v>0.90563160036294343</v>
      </c>
    </row>
    <row r="23" spans="1:29" ht="15.75" customHeight="1">
      <c r="A23" s="284"/>
      <c r="B23" s="100"/>
      <c r="C23" s="279"/>
      <c r="D23" s="280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290"/>
      <c r="S23" s="47"/>
      <c r="T23" s="48"/>
      <c r="U23" s="111"/>
      <c r="V23" s="112"/>
      <c r="W23" s="113"/>
      <c r="X23" s="116"/>
      <c r="Y23" s="281"/>
      <c r="Z23" s="282"/>
      <c r="AA23" s="117"/>
      <c r="AB23" s="110"/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16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13"/>
      <c r="X35" s="116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13"/>
      <c r="X36" s="116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2988.5842811977132</v>
      </c>
      <c r="N38" s="138">
        <f t="shared" ref="N38:N45" si="9">M38/L38</f>
        <v>996.19476039923768</v>
      </c>
      <c r="O38" s="139">
        <f t="shared" ref="O38:O45" si="10">L38-I38</f>
        <v>0</v>
      </c>
      <c r="P38" s="140">
        <f t="shared" ref="P38:P45" si="11">N38-K38</f>
        <v>-103.80523960076232</v>
      </c>
      <c r="Q38" s="141">
        <f t="shared" ref="Q38:Q45" si="12">N38/K38</f>
        <v>0.90563160036294332</v>
      </c>
      <c r="R38" s="291"/>
      <c r="S38" s="142">
        <v>0.375</v>
      </c>
      <c r="T38" s="143">
        <v>0.40711805555555558</v>
      </c>
      <c r="U38" s="144"/>
      <c r="V38" s="166"/>
      <c r="W38" s="99"/>
      <c r="X38" s="69"/>
      <c r="Y38" s="277"/>
      <c r="Z38" s="278"/>
      <c r="AA38" s="168">
        <f t="shared" ref="AA38:AA45" si="13">M38-J38</f>
        <v>-311.41571880228685</v>
      </c>
      <c r="AB38" s="141">
        <f t="shared" ref="AB38:AB45" si="14">M38/J38</f>
        <v>0.90563160036294343</v>
      </c>
      <c r="AC38" s="296"/>
    </row>
    <row r="39" spans="1:29" ht="15.75" customHeight="1">
      <c r="A39" s="297" t="s">
        <v>71</v>
      </c>
      <c r="B39" s="114" t="s">
        <v>118</v>
      </c>
      <c r="C39" s="287" t="s">
        <v>133</v>
      </c>
      <c r="D39" s="288"/>
      <c r="E39" s="147">
        <v>30</v>
      </c>
      <c r="F39" s="97">
        <v>1992</v>
      </c>
      <c r="G39" s="148">
        <f t="shared" ref="G39:G45" si="15">E39*F39</f>
        <v>59760</v>
      </c>
      <c r="H39" s="149"/>
      <c r="I39" s="150">
        <v>4</v>
      </c>
      <c r="J39" s="151">
        <v>3600</v>
      </c>
      <c r="K39" s="152">
        <f>J39/I39</f>
        <v>900</v>
      </c>
      <c r="L39" s="153">
        <v>4</v>
      </c>
      <c r="M39" s="151">
        <f t="shared" ref="M39:M45" si="16">F39/V39*60</f>
        <v>3189.240000000003</v>
      </c>
      <c r="N39" s="152">
        <f t="shared" si="9"/>
        <v>797.31000000000074</v>
      </c>
      <c r="O39" s="154">
        <f t="shared" si="10"/>
        <v>0</v>
      </c>
      <c r="P39" s="155">
        <f t="shared" si="11"/>
        <v>-102.68999999999926</v>
      </c>
      <c r="Q39" s="156">
        <f t="shared" si="12"/>
        <v>0.8859000000000008</v>
      </c>
      <c r="R39" s="289">
        <f>Q55</f>
        <v>0.89263167701399293</v>
      </c>
      <c r="S39" s="157">
        <v>0.25</v>
      </c>
      <c r="T39" s="158">
        <v>0.2760185185185185</v>
      </c>
      <c r="U39" s="159"/>
      <c r="V39" s="160">
        <v>37.476013094028637</v>
      </c>
      <c r="W39" s="161"/>
      <c r="X39" s="162"/>
      <c r="Y39" s="292"/>
      <c r="Z39" s="293"/>
      <c r="AA39" s="115">
        <f t="shared" si="13"/>
        <v>-410.75999999999704</v>
      </c>
      <c r="AB39" s="156">
        <f t="shared" si="14"/>
        <v>0.8859000000000008</v>
      </c>
      <c r="AC39" s="294">
        <f>AB55</f>
        <v>0.89263167701399293</v>
      </c>
    </row>
    <row r="40" spans="1:29" ht="15.75" customHeight="1">
      <c r="A40" s="298"/>
      <c r="B40" s="100" t="s">
        <v>118</v>
      </c>
      <c r="C40" s="279" t="s">
        <v>131</v>
      </c>
      <c r="D40" s="280"/>
      <c r="E40" s="101">
        <v>25.03</v>
      </c>
      <c r="F40" s="102">
        <v>1099</v>
      </c>
      <c r="G40" s="103">
        <f t="shared" si="15"/>
        <v>27507.97</v>
      </c>
      <c r="H40" s="26"/>
      <c r="I40" s="104">
        <v>5</v>
      </c>
      <c r="J40" s="105">
        <v>3600</v>
      </c>
      <c r="K40" s="106">
        <f t="shared" ref="K40:K74" si="17">J40/I40</f>
        <v>720</v>
      </c>
      <c r="L40" s="107">
        <v>5</v>
      </c>
      <c r="M40" s="105">
        <f t="shared" si="16"/>
        <v>3185.2620141427169</v>
      </c>
      <c r="N40" s="106">
        <f t="shared" si="9"/>
        <v>637.05240282854334</v>
      </c>
      <c r="O40" s="108">
        <f t="shared" si="10"/>
        <v>0</v>
      </c>
      <c r="P40" s="109">
        <f t="shared" si="11"/>
        <v>-82.947597171456664</v>
      </c>
      <c r="Q40" s="110">
        <f t="shared" si="12"/>
        <v>0.88479500392853239</v>
      </c>
      <c r="R40" s="290"/>
      <c r="S40" s="47">
        <v>0.28611111111111115</v>
      </c>
      <c r="T40" s="48">
        <v>0.30048611111111118</v>
      </c>
      <c r="U40" s="111">
        <v>14.53333333333342</v>
      </c>
      <c r="V40" s="112">
        <v>20.701593685927005</v>
      </c>
      <c r="W40" s="113"/>
      <c r="X40" s="116"/>
      <c r="Y40" s="281"/>
      <c r="Z40" s="282"/>
      <c r="AA40" s="117">
        <f t="shared" si="13"/>
        <v>-414.73798585728309</v>
      </c>
      <c r="AB40" s="110">
        <f t="shared" si="14"/>
        <v>0.8847950039285325</v>
      </c>
      <c r="AC40" s="295"/>
    </row>
    <row r="41" spans="1:29" ht="15.75" customHeight="1">
      <c r="A41" s="298"/>
      <c r="B41" s="100" t="s">
        <v>118</v>
      </c>
      <c r="C41" s="279" t="s">
        <v>124</v>
      </c>
      <c r="D41" s="280"/>
      <c r="E41" s="101">
        <v>22.28</v>
      </c>
      <c r="F41" s="102">
        <v>886</v>
      </c>
      <c r="G41" s="103">
        <f t="shared" si="15"/>
        <v>19740.080000000002</v>
      </c>
      <c r="H41" s="26"/>
      <c r="I41" s="104">
        <v>5</v>
      </c>
      <c r="J41" s="105">
        <v>3300</v>
      </c>
      <c r="K41" s="106">
        <f t="shared" si="17"/>
        <v>660</v>
      </c>
      <c r="L41" s="107">
        <v>5</v>
      </c>
      <c r="M41" s="105">
        <f t="shared" si="16"/>
        <v>2978.7650897444569</v>
      </c>
      <c r="N41" s="106">
        <f t="shared" si="9"/>
        <v>595.7530179488914</v>
      </c>
      <c r="O41" s="108">
        <f t="shared" si="10"/>
        <v>0</v>
      </c>
      <c r="P41" s="109">
        <f t="shared" si="11"/>
        <v>-64.246982051108603</v>
      </c>
      <c r="Q41" s="110">
        <f t="shared" si="12"/>
        <v>0.90265608780135065</v>
      </c>
      <c r="R41" s="290"/>
      <c r="S41" s="47">
        <v>0.31041666666666673</v>
      </c>
      <c r="T41" s="48">
        <v>0.32280092592592596</v>
      </c>
      <c r="U41" s="111">
        <v>15</v>
      </c>
      <c r="V41" s="112">
        <v>17.846321679753707</v>
      </c>
      <c r="W41" s="113"/>
      <c r="X41" s="116"/>
      <c r="Y41" s="281"/>
      <c r="Z41" s="282"/>
      <c r="AA41" s="117">
        <f t="shared" si="13"/>
        <v>-321.23491025554313</v>
      </c>
      <c r="AB41" s="110">
        <f t="shared" si="14"/>
        <v>0.90265608780135054</v>
      </c>
      <c r="AC41" s="295"/>
    </row>
    <row r="42" spans="1:29" ht="15.75" customHeight="1">
      <c r="A42" s="298"/>
      <c r="B42" s="100" t="s">
        <v>118</v>
      </c>
      <c r="C42" s="279" t="s">
        <v>127</v>
      </c>
      <c r="D42" s="280"/>
      <c r="E42" s="101">
        <v>18.18</v>
      </c>
      <c r="F42" s="102">
        <v>931</v>
      </c>
      <c r="G42" s="103">
        <f t="shared" si="15"/>
        <v>16925.579999999998</v>
      </c>
      <c r="H42" s="26"/>
      <c r="I42" s="104">
        <v>3</v>
      </c>
      <c r="J42" s="105">
        <v>3600</v>
      </c>
      <c r="K42" s="106">
        <f t="shared" si="17"/>
        <v>1200</v>
      </c>
      <c r="L42" s="107">
        <v>3</v>
      </c>
      <c r="M42" s="105">
        <f t="shared" si="16"/>
        <v>3192.0259073571724</v>
      </c>
      <c r="N42" s="106">
        <f t="shared" si="9"/>
        <v>1064.0086357857242</v>
      </c>
      <c r="O42" s="108">
        <f t="shared" si="10"/>
        <v>0</v>
      </c>
      <c r="P42" s="109">
        <f t="shared" si="11"/>
        <v>-135.99136421427579</v>
      </c>
      <c r="Q42" s="110">
        <f t="shared" si="12"/>
        <v>0.88667386315477015</v>
      </c>
      <c r="R42" s="290"/>
      <c r="S42" s="47">
        <v>0.33263888888888898</v>
      </c>
      <c r="T42" s="48">
        <v>0.34478009259259268</v>
      </c>
      <c r="U42" s="111">
        <v>15</v>
      </c>
      <c r="V42" s="112">
        <v>17.499857965203393</v>
      </c>
      <c r="W42" s="113"/>
      <c r="X42" s="116"/>
      <c r="Y42" s="281"/>
      <c r="Z42" s="282"/>
      <c r="AA42" s="117">
        <f t="shared" si="13"/>
        <v>-407.9740926428276</v>
      </c>
      <c r="AB42" s="110">
        <f t="shared" si="14"/>
        <v>0.88667386315477015</v>
      </c>
      <c r="AC42" s="295"/>
    </row>
    <row r="43" spans="1:29" ht="15.75" customHeight="1">
      <c r="A43" s="298"/>
      <c r="B43" s="100" t="s">
        <v>118</v>
      </c>
      <c r="C43" s="279" t="s">
        <v>236</v>
      </c>
      <c r="D43" s="280"/>
      <c r="E43" s="101">
        <v>17.07</v>
      </c>
      <c r="F43" s="102">
        <v>3319</v>
      </c>
      <c r="G43" s="103">
        <f t="shared" si="15"/>
        <v>56655.33</v>
      </c>
      <c r="H43" s="13"/>
      <c r="I43" s="104">
        <v>3</v>
      </c>
      <c r="J43" s="105">
        <v>3300</v>
      </c>
      <c r="K43" s="106">
        <f t="shared" si="17"/>
        <v>1100</v>
      </c>
      <c r="L43" s="107">
        <v>3</v>
      </c>
      <c r="M43" s="105">
        <f t="shared" si="16"/>
        <v>2977.2331111857998</v>
      </c>
      <c r="N43" s="106">
        <f t="shared" si="9"/>
        <v>992.41103706193326</v>
      </c>
      <c r="O43" s="108">
        <f t="shared" si="10"/>
        <v>0</v>
      </c>
      <c r="P43" s="109">
        <f t="shared" si="11"/>
        <v>-107.58896293806674</v>
      </c>
      <c r="Q43" s="110">
        <f t="shared" si="12"/>
        <v>0.90219185187448481</v>
      </c>
      <c r="R43" s="290"/>
      <c r="S43" s="47">
        <v>0.35486111111111124</v>
      </c>
      <c r="T43" s="48">
        <v>0.40130787037037052</v>
      </c>
      <c r="U43" s="111">
        <v>14.516666666666724</v>
      </c>
      <c r="V43" s="112">
        <v>66.887607574901878</v>
      </c>
      <c r="W43" s="113"/>
      <c r="X43" s="116"/>
      <c r="Y43" s="281"/>
      <c r="Z43" s="282"/>
      <c r="AA43" s="117">
        <f t="shared" si="13"/>
        <v>-322.76688881420023</v>
      </c>
      <c r="AB43" s="110">
        <f t="shared" si="14"/>
        <v>0.90219185187448481</v>
      </c>
      <c r="AC43" s="295"/>
    </row>
    <row r="44" spans="1:29" ht="15.75" customHeight="1">
      <c r="A44" s="298"/>
      <c r="B44" s="100" t="s">
        <v>118</v>
      </c>
      <c r="C44" s="279" t="s">
        <v>128</v>
      </c>
      <c r="D44" s="280"/>
      <c r="E44" s="101">
        <v>14.03</v>
      </c>
      <c r="F44" s="102">
        <v>3750</v>
      </c>
      <c r="G44" s="121">
        <f t="shared" si="15"/>
        <v>52612.5</v>
      </c>
      <c r="H44" s="122"/>
      <c r="I44" s="104">
        <v>3</v>
      </c>
      <c r="J44" s="105">
        <v>3000</v>
      </c>
      <c r="K44" s="106">
        <f t="shared" si="17"/>
        <v>1000</v>
      </c>
      <c r="L44" s="107">
        <v>3</v>
      </c>
      <c r="M44" s="105">
        <f t="shared" si="16"/>
        <v>2714.5100337544759</v>
      </c>
      <c r="N44" s="106">
        <f t="shared" si="9"/>
        <v>904.83667791815867</v>
      </c>
      <c r="O44" s="108">
        <f t="shared" si="10"/>
        <v>0</v>
      </c>
      <c r="P44" s="109">
        <f t="shared" si="11"/>
        <v>-95.163322081841329</v>
      </c>
      <c r="Q44" s="110">
        <f t="shared" si="12"/>
        <v>0.90483667791815869</v>
      </c>
      <c r="R44" s="290"/>
      <c r="S44" s="47">
        <v>0.41111111111111126</v>
      </c>
      <c r="T44" s="120">
        <v>0.46866898148148162</v>
      </c>
      <c r="U44" s="111">
        <v>15</v>
      </c>
      <c r="V44" s="112">
        <v>82.88788665437329</v>
      </c>
      <c r="W44" s="113"/>
      <c r="X44" s="116"/>
      <c r="Y44" s="281"/>
      <c r="Z44" s="282"/>
      <c r="AA44" s="117">
        <f t="shared" si="13"/>
        <v>-285.4899662455241</v>
      </c>
      <c r="AB44" s="110">
        <f t="shared" si="14"/>
        <v>0.90483667791815858</v>
      </c>
      <c r="AC44" s="295"/>
    </row>
    <row r="45" spans="1:29" ht="15.75" customHeight="1">
      <c r="A45" s="298"/>
      <c r="B45" s="100" t="s">
        <v>118</v>
      </c>
      <c r="C45" s="279" t="s">
        <v>130</v>
      </c>
      <c r="D45" s="280"/>
      <c r="E45" s="101">
        <v>14.28</v>
      </c>
      <c r="F45" s="102">
        <v>5141</v>
      </c>
      <c r="G45" s="121">
        <f t="shared" si="15"/>
        <v>73413.48</v>
      </c>
      <c r="H45" s="62"/>
      <c r="I45" s="104">
        <v>3</v>
      </c>
      <c r="J45" s="105">
        <v>3600</v>
      </c>
      <c r="K45" s="106">
        <f t="shared" si="17"/>
        <v>1200</v>
      </c>
      <c r="L45" s="107">
        <v>3</v>
      </c>
      <c r="M45" s="105">
        <f t="shared" si="16"/>
        <v>3186.1240921512017</v>
      </c>
      <c r="N45" s="106">
        <f t="shared" si="9"/>
        <v>1062.0413640504005</v>
      </c>
      <c r="O45" s="123">
        <f t="shared" si="10"/>
        <v>0</v>
      </c>
      <c r="P45" s="124">
        <f t="shared" si="11"/>
        <v>-137.95863594959951</v>
      </c>
      <c r="Q45" s="125">
        <f t="shared" si="12"/>
        <v>0.88503447004200042</v>
      </c>
      <c r="R45" s="290"/>
      <c r="S45" s="47">
        <v>0.47847222222222241</v>
      </c>
      <c r="T45" s="120">
        <v>0.54569444444444459</v>
      </c>
      <c r="U45" s="111">
        <v>15</v>
      </c>
      <c r="V45" s="112">
        <v>96.813554989860577</v>
      </c>
      <c r="W45" s="113"/>
      <c r="X45" s="116"/>
      <c r="Y45" s="281"/>
      <c r="Z45" s="282"/>
      <c r="AA45" s="117">
        <f t="shared" si="13"/>
        <v>-413.87590784879831</v>
      </c>
      <c r="AB45" s="110">
        <f t="shared" si="14"/>
        <v>0.88503447004200042</v>
      </c>
      <c r="AC45" s="295"/>
    </row>
    <row r="46" spans="1:29" ht="15.75" customHeight="1">
      <c r="A46" s="298"/>
      <c r="B46" s="100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120"/>
      <c r="U46" s="111"/>
      <c r="V46" s="112"/>
      <c r="W46" s="113"/>
      <c r="X46" s="116"/>
      <c r="Y46" s="281"/>
      <c r="Z46" s="282"/>
      <c r="AA46" s="117"/>
      <c r="AB46" s="110"/>
      <c r="AC46" s="295"/>
    </row>
    <row r="47" spans="1:29" ht="15.75" customHeight="1">
      <c r="A47" s="298"/>
      <c r="B47" s="100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120"/>
      <c r="U47" s="111"/>
      <c r="V47" s="112"/>
      <c r="W47" s="113"/>
      <c r="X47" s="116"/>
      <c r="Y47" s="281"/>
      <c r="Z47" s="282"/>
      <c r="AA47" s="117"/>
      <c r="AB47" s="110"/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26"/>
      <c r="X49" s="127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26"/>
      <c r="X50" s="127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26"/>
      <c r="X51" s="127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26"/>
      <c r="X52" s="127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26"/>
      <c r="X53" s="127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8">AVERAGE(I39:I54)</f>
        <v>3.7142857142857144</v>
      </c>
      <c r="J55" s="137">
        <f t="shared" si="18"/>
        <v>3428.5714285714284</v>
      </c>
      <c r="K55" s="138">
        <f t="shared" ref="K55" si="19">J55/I55</f>
        <v>923.07692307692298</v>
      </c>
      <c r="L55" s="136">
        <f t="shared" ref="L55:M55" si="20">AVERAGE(L39:L54)</f>
        <v>3.7142857142857144</v>
      </c>
      <c r="M55" s="137">
        <f t="shared" si="20"/>
        <v>3060.4514640479756</v>
      </c>
      <c r="N55" s="138">
        <f t="shared" ref="N55:N62" si="21">M55/L55</f>
        <v>823.9677018590703</v>
      </c>
      <c r="O55" s="139">
        <f t="shared" ref="O55:O62" si="22">L55-I55</f>
        <v>0</v>
      </c>
      <c r="P55" s="140">
        <f t="shared" ref="P55:P62" si="23">N55-K55</f>
        <v>-99.109221217852678</v>
      </c>
      <c r="Q55" s="141">
        <f t="shared" ref="Q55:Q62" si="24">N55/K55</f>
        <v>0.89263167701399293</v>
      </c>
      <c r="R55" s="291"/>
      <c r="S55" s="142">
        <v>0.25</v>
      </c>
      <c r="T55" s="143">
        <v>0.54569444444444459</v>
      </c>
      <c r="U55" s="144"/>
      <c r="V55" s="166"/>
      <c r="W55" s="99"/>
      <c r="X55" s="69"/>
      <c r="Y55" s="277"/>
      <c r="Z55" s="278"/>
      <c r="AA55" s="168">
        <f t="shared" ref="AA55:AA62" si="25">M55-J55</f>
        <v>-368.11996452345284</v>
      </c>
      <c r="AB55" s="141">
        <f t="shared" ref="AB55:AB62" si="26">M55/J55</f>
        <v>0.89263167701399293</v>
      </c>
      <c r="AC55" s="296"/>
    </row>
    <row r="56" spans="1:29" ht="15.75" customHeight="1">
      <c r="A56" s="283" t="s">
        <v>78</v>
      </c>
      <c r="B56" s="114" t="s">
        <v>118</v>
      </c>
      <c r="C56" s="287" t="s">
        <v>125</v>
      </c>
      <c r="D56" s="288"/>
      <c r="E56" s="147">
        <v>17.89</v>
      </c>
      <c r="F56" s="97">
        <v>2560</v>
      </c>
      <c r="G56" s="148">
        <f t="shared" ref="G56:G62" si="27">E56*F56</f>
        <v>45798.400000000001</v>
      </c>
      <c r="H56" s="149"/>
      <c r="I56" s="150">
        <v>4</v>
      </c>
      <c r="J56" s="151">
        <v>3600</v>
      </c>
      <c r="K56" s="152">
        <f>J56/I56</f>
        <v>900</v>
      </c>
      <c r="L56" s="153">
        <v>4</v>
      </c>
      <c r="M56" s="151">
        <f t="shared" ref="M56:M62" si="28">F56/V56*60</f>
        <v>3185.3986706454752</v>
      </c>
      <c r="N56" s="152">
        <f t="shared" si="21"/>
        <v>796.34966766136881</v>
      </c>
      <c r="O56" s="154">
        <f t="shared" si="22"/>
        <v>0</v>
      </c>
      <c r="P56" s="155">
        <f t="shared" si="23"/>
        <v>-103.65033233863119</v>
      </c>
      <c r="Q56" s="156">
        <f t="shared" si="24"/>
        <v>0.88483296406818757</v>
      </c>
      <c r="R56" s="289">
        <f>Q72</f>
        <v>0.88532227043219613</v>
      </c>
      <c r="S56" s="157">
        <v>0.25</v>
      </c>
      <c r="T56" s="158">
        <v>0.28348379629629628</v>
      </c>
      <c r="U56" s="159"/>
      <c r="V56" s="160">
        <v>48.220023890722345</v>
      </c>
      <c r="W56" s="158"/>
      <c r="X56" s="169"/>
      <c r="Y56" s="292"/>
      <c r="Z56" s="293"/>
      <c r="AA56" s="115">
        <f t="shared" si="25"/>
        <v>-414.60132935452475</v>
      </c>
      <c r="AB56" s="156">
        <f t="shared" si="26"/>
        <v>0.88483296406818757</v>
      </c>
      <c r="AC56" s="294">
        <f>AB72</f>
        <v>0.88532227043219613</v>
      </c>
    </row>
    <row r="57" spans="1:29" ht="15.75" customHeight="1">
      <c r="A57" s="284"/>
      <c r="B57" s="100" t="s">
        <v>118</v>
      </c>
      <c r="C57" s="279" t="s">
        <v>132</v>
      </c>
      <c r="D57" s="280"/>
      <c r="E57" s="101">
        <v>24.82</v>
      </c>
      <c r="F57" s="102">
        <v>1509</v>
      </c>
      <c r="G57" s="103">
        <f t="shared" si="27"/>
        <v>37453.379999999997</v>
      </c>
      <c r="H57" s="26"/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3184.9433287546231</v>
      </c>
      <c r="N57" s="106">
        <f t="shared" si="21"/>
        <v>636.98866575092461</v>
      </c>
      <c r="O57" s="108">
        <f t="shared" si="22"/>
        <v>0</v>
      </c>
      <c r="P57" s="109">
        <f t="shared" si="23"/>
        <v>-83.011334249075389</v>
      </c>
      <c r="Q57" s="110">
        <f t="shared" si="24"/>
        <v>0.88470648020961751</v>
      </c>
      <c r="R57" s="290"/>
      <c r="S57" s="47">
        <v>0.29375000000000001</v>
      </c>
      <c r="T57" s="48">
        <v>0.3134837962962963</v>
      </c>
      <c r="U57" s="111">
        <v>14.783333333333379</v>
      </c>
      <c r="V57" s="112">
        <v>28.42750738532072</v>
      </c>
      <c r="W57" s="113"/>
      <c r="X57" s="13"/>
      <c r="Y57" s="281"/>
      <c r="Z57" s="282"/>
      <c r="AA57" s="117">
        <f t="shared" si="25"/>
        <v>-415.05667124537695</v>
      </c>
      <c r="AB57" s="110">
        <f t="shared" si="26"/>
        <v>0.88470648020961751</v>
      </c>
      <c r="AC57" s="295"/>
    </row>
    <row r="58" spans="1:29" ht="15.75" customHeight="1">
      <c r="A58" s="284"/>
      <c r="B58" s="100" t="s">
        <v>118</v>
      </c>
      <c r="C58" s="279" t="s">
        <v>129</v>
      </c>
      <c r="D58" s="280"/>
      <c r="E58" s="101">
        <v>18.18</v>
      </c>
      <c r="F58" s="102">
        <v>1795</v>
      </c>
      <c r="G58" s="103">
        <f t="shared" si="27"/>
        <v>32633.1</v>
      </c>
      <c r="H58" s="26"/>
      <c r="I58" s="104">
        <v>3</v>
      </c>
      <c r="J58" s="105">
        <v>3600</v>
      </c>
      <c r="K58" s="106">
        <f t="shared" si="17"/>
        <v>1200</v>
      </c>
      <c r="L58" s="107">
        <v>3</v>
      </c>
      <c r="M58" s="105">
        <f t="shared" si="28"/>
        <v>3189.1182864460015</v>
      </c>
      <c r="N58" s="106">
        <f t="shared" si="21"/>
        <v>1063.0394288153338</v>
      </c>
      <c r="O58" s="108">
        <f t="shared" si="22"/>
        <v>0</v>
      </c>
      <c r="P58" s="109">
        <f t="shared" si="23"/>
        <v>-136.96057118466615</v>
      </c>
      <c r="Q58" s="110">
        <f t="shared" si="24"/>
        <v>0.88586619067944483</v>
      </c>
      <c r="R58" s="290"/>
      <c r="S58" s="47">
        <v>0.32361111111111113</v>
      </c>
      <c r="T58" s="48">
        <v>0.34706018518518522</v>
      </c>
      <c r="U58" s="111">
        <v>14.583333333333348</v>
      </c>
      <c r="V58" s="112">
        <v>33.77108978921644</v>
      </c>
      <c r="W58" s="113"/>
      <c r="X58" s="13"/>
      <c r="Y58" s="281"/>
      <c r="Z58" s="282"/>
      <c r="AA58" s="117">
        <f t="shared" si="25"/>
        <v>-410.88171355399845</v>
      </c>
      <c r="AB58" s="110">
        <f t="shared" si="26"/>
        <v>0.88586619067944483</v>
      </c>
      <c r="AC58" s="295"/>
    </row>
    <row r="59" spans="1:29" ht="15.75" customHeight="1">
      <c r="A59" s="284"/>
      <c r="B59" s="100" t="s">
        <v>118</v>
      </c>
      <c r="C59" s="279" t="s">
        <v>211</v>
      </c>
      <c r="D59" s="280"/>
      <c r="E59" s="101">
        <v>23.72</v>
      </c>
      <c r="F59" s="102">
        <v>1705</v>
      </c>
      <c r="G59" s="103">
        <f t="shared" si="27"/>
        <v>40442.6</v>
      </c>
      <c r="H59" s="26"/>
      <c r="I59" s="104">
        <v>5</v>
      </c>
      <c r="J59" s="105">
        <v>3600</v>
      </c>
      <c r="K59" s="106">
        <f t="shared" si="17"/>
        <v>720</v>
      </c>
      <c r="L59" s="107">
        <v>5</v>
      </c>
      <c r="M59" s="105">
        <f t="shared" si="28"/>
        <v>3182.8847171221182</v>
      </c>
      <c r="N59" s="106">
        <f t="shared" si="21"/>
        <v>636.57694342442369</v>
      </c>
      <c r="O59" s="108">
        <f t="shared" si="22"/>
        <v>0</v>
      </c>
      <c r="P59" s="109">
        <f t="shared" si="23"/>
        <v>-83.423056575576311</v>
      </c>
      <c r="Q59" s="110">
        <f t="shared" si="24"/>
        <v>0.88413464364503291</v>
      </c>
      <c r="R59" s="290"/>
      <c r="S59" s="47">
        <v>0.35694444444444445</v>
      </c>
      <c r="T59" s="48">
        <v>0.3792592592592593</v>
      </c>
      <c r="U59" s="111">
        <v>15</v>
      </c>
      <c r="V59" s="112">
        <v>32.140655126365054</v>
      </c>
      <c r="W59" s="113">
        <v>0.3792592592592593</v>
      </c>
      <c r="X59" s="116">
        <v>0.38958333333333334</v>
      </c>
      <c r="Y59" s="281"/>
      <c r="Z59" s="282"/>
      <c r="AA59" s="117">
        <f t="shared" si="25"/>
        <v>-417.11528287788178</v>
      </c>
      <c r="AB59" s="110">
        <f t="shared" si="26"/>
        <v>0.8841346436450328</v>
      </c>
      <c r="AC59" s="295"/>
    </row>
    <row r="60" spans="1:29" ht="15.75" customHeight="1">
      <c r="A60" s="285"/>
      <c r="B60" s="100" t="s">
        <v>118</v>
      </c>
      <c r="C60" s="279" t="s">
        <v>218</v>
      </c>
      <c r="D60" s="280"/>
      <c r="E60" s="101">
        <v>25.2</v>
      </c>
      <c r="F60" s="102">
        <v>1697</v>
      </c>
      <c r="G60" s="103">
        <f t="shared" si="27"/>
        <v>42764.4</v>
      </c>
      <c r="H60" s="13"/>
      <c r="I60" s="104">
        <v>3</v>
      </c>
      <c r="J60" s="105">
        <v>3600</v>
      </c>
      <c r="K60" s="106">
        <f t="shared" si="17"/>
        <v>1200</v>
      </c>
      <c r="L60" s="107">
        <v>3</v>
      </c>
      <c r="M60" s="105">
        <f t="shared" si="28"/>
        <v>3184.442402084404</v>
      </c>
      <c r="N60" s="106">
        <f t="shared" si="21"/>
        <v>1061.4808006948012</v>
      </c>
      <c r="O60" s="108">
        <f t="shared" si="22"/>
        <v>0</v>
      </c>
      <c r="P60" s="109">
        <f t="shared" si="23"/>
        <v>-138.51919930519875</v>
      </c>
      <c r="Q60" s="110">
        <f t="shared" si="24"/>
        <v>0.88456733391233433</v>
      </c>
      <c r="R60" s="290"/>
      <c r="S60" s="47">
        <v>0.38958333333333334</v>
      </c>
      <c r="T60" s="48">
        <v>0.4117824074074074</v>
      </c>
      <c r="U60" s="111">
        <v>14.866666666666619</v>
      </c>
      <c r="V60" s="112">
        <v>31.974200548690362</v>
      </c>
      <c r="W60" s="113"/>
      <c r="X60" s="116"/>
      <c r="Y60" s="281"/>
      <c r="Z60" s="282"/>
      <c r="AA60" s="117">
        <f t="shared" si="25"/>
        <v>-415.55759791559603</v>
      </c>
      <c r="AB60" s="110">
        <f t="shared" si="26"/>
        <v>0.88456733391233444</v>
      </c>
      <c r="AC60" s="295"/>
    </row>
    <row r="61" spans="1:29" ht="15.75" customHeight="1">
      <c r="A61" s="285"/>
      <c r="B61" s="100" t="s">
        <v>118</v>
      </c>
      <c r="C61" s="279" t="s">
        <v>247</v>
      </c>
      <c r="D61" s="280"/>
      <c r="E61" s="101">
        <v>20.72</v>
      </c>
      <c r="F61" s="102">
        <v>3945</v>
      </c>
      <c r="G61" s="121">
        <f t="shared" si="27"/>
        <v>81740.399999999994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3190.3579821693843</v>
      </c>
      <c r="N61" s="106">
        <f t="shared" si="21"/>
        <v>1063.452660723128</v>
      </c>
      <c r="O61" s="108">
        <f t="shared" si="22"/>
        <v>0</v>
      </c>
      <c r="P61" s="109">
        <f t="shared" si="23"/>
        <v>-136.54733927687198</v>
      </c>
      <c r="Q61" s="110">
        <f t="shared" si="24"/>
        <v>0.88621055060260667</v>
      </c>
      <c r="R61" s="290"/>
      <c r="S61" s="47">
        <v>0.42152777777777778</v>
      </c>
      <c r="T61" s="120">
        <v>0.47304398148148147</v>
      </c>
      <c r="U61" s="111">
        <v>15</v>
      </c>
      <c r="V61" s="112">
        <v>74.192301090628206</v>
      </c>
      <c r="W61" s="113"/>
      <c r="X61" s="50"/>
      <c r="Y61" s="281"/>
      <c r="Z61" s="282"/>
      <c r="AA61" s="117">
        <f t="shared" si="25"/>
        <v>-409.64201783061571</v>
      </c>
      <c r="AB61" s="110">
        <f t="shared" si="26"/>
        <v>0.88621055060260678</v>
      </c>
      <c r="AC61" s="295"/>
    </row>
    <row r="62" spans="1:29" ht="15.75" customHeight="1">
      <c r="A62" s="285"/>
      <c r="B62" s="100" t="s">
        <v>118</v>
      </c>
      <c r="C62" s="279" t="s">
        <v>126</v>
      </c>
      <c r="D62" s="280"/>
      <c r="E62" s="101">
        <v>16.66</v>
      </c>
      <c r="F62" s="102">
        <v>4402</v>
      </c>
      <c r="G62" s="121">
        <f t="shared" si="27"/>
        <v>73337.320000000007</v>
      </c>
      <c r="H62" s="62"/>
      <c r="I62" s="104">
        <v>5</v>
      </c>
      <c r="J62" s="105">
        <v>3600</v>
      </c>
      <c r="K62" s="106">
        <f t="shared" si="17"/>
        <v>720</v>
      </c>
      <c r="L62" s="107">
        <v>5</v>
      </c>
      <c r="M62" s="105">
        <f t="shared" si="28"/>
        <v>3192.9758276693365</v>
      </c>
      <c r="N62" s="106">
        <f t="shared" si="21"/>
        <v>638.59516553386732</v>
      </c>
      <c r="O62" s="123">
        <f t="shared" si="22"/>
        <v>0</v>
      </c>
      <c r="P62" s="124">
        <f t="shared" si="23"/>
        <v>-81.404834466132684</v>
      </c>
      <c r="Q62" s="125">
        <f t="shared" si="24"/>
        <v>0.88693772990814901</v>
      </c>
      <c r="R62" s="290"/>
      <c r="S62" s="47">
        <v>0.48333333333333334</v>
      </c>
      <c r="T62" s="120">
        <v>0.54077546296296297</v>
      </c>
      <c r="U62" s="111">
        <v>14.816666666666691</v>
      </c>
      <c r="V62" s="112">
        <v>82.719072819536606</v>
      </c>
      <c r="W62" s="113"/>
      <c r="X62" s="116"/>
      <c r="Y62" s="281"/>
      <c r="Z62" s="282"/>
      <c r="AA62" s="117">
        <f t="shared" si="25"/>
        <v>-407.02417233066353</v>
      </c>
      <c r="AB62" s="110">
        <f t="shared" si="26"/>
        <v>0.88693772990814901</v>
      </c>
      <c r="AC62" s="295"/>
    </row>
    <row r="63" spans="1:29" ht="15.75" customHeight="1">
      <c r="A63" s="285"/>
      <c r="B63" s="100"/>
      <c r="C63" s="279"/>
      <c r="D63" s="280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281"/>
      <c r="Z63" s="282"/>
      <c r="AA63" s="117"/>
      <c r="AB63" s="110"/>
      <c r="AC63" s="295"/>
    </row>
    <row r="64" spans="1:29" ht="15.75" customHeight="1">
      <c r="A64" s="285"/>
      <c r="B64" s="100"/>
      <c r="C64" s="279"/>
      <c r="D64" s="280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26"/>
      <c r="X64" s="127"/>
      <c r="Y64" s="281"/>
      <c r="Z64" s="282"/>
      <c r="AA64" s="117"/>
      <c r="AB64" s="110"/>
      <c r="AC64" s="295"/>
    </row>
    <row r="65" spans="1:29" ht="15.75" customHeight="1">
      <c r="A65" s="285"/>
      <c r="B65" s="100"/>
      <c r="C65" s="279"/>
      <c r="D65" s="280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26"/>
      <c r="X65" s="127"/>
      <c r="Y65" s="281"/>
      <c r="Z65" s="282"/>
      <c r="AA65" s="117"/>
      <c r="AB65" s="110"/>
      <c r="AC65" s="295"/>
    </row>
    <row r="66" spans="1:29" ht="15.75" customHeight="1">
      <c r="A66" s="285"/>
      <c r="B66" s="100"/>
      <c r="C66" s="279"/>
      <c r="D66" s="280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26"/>
      <c r="X66" s="127"/>
      <c r="Y66" s="281"/>
      <c r="Z66" s="282"/>
      <c r="AA66" s="117"/>
      <c r="AB66" s="110"/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9">AVERAGE(I56:I71)</f>
        <v>4</v>
      </c>
      <c r="J72" s="137">
        <f t="shared" si="29"/>
        <v>3600</v>
      </c>
      <c r="K72" s="138">
        <f t="shared" ref="K72" si="30">J72/I72</f>
        <v>900</v>
      </c>
      <c r="L72" s="136">
        <f t="shared" ref="L72:M72" si="31">AVERAGE(L56:L71)</f>
        <v>4</v>
      </c>
      <c r="M72" s="137">
        <f t="shared" si="31"/>
        <v>3187.1601735559061</v>
      </c>
      <c r="N72" s="138">
        <f>M72/L72</f>
        <v>796.79004338897653</v>
      </c>
      <c r="O72" s="139">
        <f>L72-I72</f>
        <v>0</v>
      </c>
      <c r="P72" s="140">
        <f>N72-K72</f>
        <v>-103.20995661102347</v>
      </c>
      <c r="Q72" s="141">
        <f>N72/K72</f>
        <v>0.88532227043219613</v>
      </c>
      <c r="R72" s="291"/>
      <c r="S72" s="142">
        <v>0.25</v>
      </c>
      <c r="T72" s="143">
        <v>0.54077546296296297</v>
      </c>
      <c r="U72" s="144"/>
      <c r="V72" s="166"/>
      <c r="W72" s="167"/>
      <c r="X72" s="138"/>
      <c r="Y72" s="277"/>
      <c r="Z72" s="278"/>
      <c r="AA72" s="168">
        <f>M72-J72</f>
        <v>-412.83982644409389</v>
      </c>
      <c r="AB72" s="141">
        <f>M72/J72</f>
        <v>0.88532227043219613</v>
      </c>
      <c r="AC72" s="296"/>
    </row>
    <row r="73" spans="1:29" ht="15.75" customHeight="1">
      <c r="A73" s="297" t="s">
        <v>134</v>
      </c>
      <c r="B73" s="114" t="s">
        <v>118</v>
      </c>
      <c r="C73" s="287" t="s">
        <v>135</v>
      </c>
      <c r="D73" s="288"/>
      <c r="E73" s="147">
        <v>28.57</v>
      </c>
      <c r="F73" s="97">
        <v>1812</v>
      </c>
      <c r="G73" s="148">
        <f t="shared" ref="G73:G74" si="32">E73*F73</f>
        <v>51768.840000000004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3115.0029290740727</v>
      </c>
      <c r="N73" s="152">
        <f>M73/L73</f>
        <v>259.58357742283937</v>
      </c>
      <c r="O73" s="154">
        <f>L73-I73</f>
        <v>0</v>
      </c>
      <c r="P73" s="155">
        <f>N73-K73</f>
        <v>-40.416422577160631</v>
      </c>
      <c r="Q73" s="156">
        <f>N73/K73</f>
        <v>0.86527859140946461</v>
      </c>
      <c r="R73" s="289">
        <f>Q89</f>
        <v>0.88591614092422999</v>
      </c>
      <c r="S73" s="157">
        <v>0.70833333333333337</v>
      </c>
      <c r="T73" s="158">
        <v>0.7325694444444445</v>
      </c>
      <c r="U73" s="159"/>
      <c r="V73" s="160">
        <v>34.90205385852294</v>
      </c>
      <c r="W73" s="158"/>
      <c r="X73" s="169"/>
      <c r="Y73" s="292"/>
      <c r="Z73" s="293"/>
      <c r="AA73" s="115">
        <f>M73-J73</f>
        <v>-484.99707092592735</v>
      </c>
      <c r="AB73" s="156">
        <f>M73/J73</f>
        <v>0.86527859140946461</v>
      </c>
      <c r="AC73" s="294">
        <f>AB89</f>
        <v>0.88591614092422988</v>
      </c>
    </row>
    <row r="74" spans="1:29" ht="15.75" customHeight="1">
      <c r="A74" s="298"/>
      <c r="B74" s="100" t="s">
        <v>118</v>
      </c>
      <c r="C74" s="279" t="s">
        <v>203</v>
      </c>
      <c r="D74" s="280"/>
      <c r="E74" s="101">
        <v>20.420000000000002</v>
      </c>
      <c r="F74" s="102">
        <v>904</v>
      </c>
      <c r="G74" s="103">
        <f t="shared" si="32"/>
        <v>18459.68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3263.5932855803831</v>
      </c>
      <c r="N74" s="106">
        <f>M74/L74</f>
        <v>251.04563735233717</v>
      </c>
      <c r="O74" s="108">
        <f>L74-I74</f>
        <v>0</v>
      </c>
      <c r="P74" s="109">
        <f>N74-K74</f>
        <v>-25.877439570739739</v>
      </c>
      <c r="Q74" s="110">
        <f>N74/K74</f>
        <v>0.90655369043899536</v>
      </c>
      <c r="R74" s="290"/>
      <c r="S74" s="47">
        <v>0.73541666666666672</v>
      </c>
      <c r="T74" s="48">
        <v>0.74695601851851856</v>
      </c>
      <c r="U74" s="111">
        <v>5</v>
      </c>
      <c r="V74" s="112">
        <v>16.619717977619935</v>
      </c>
      <c r="W74" s="113"/>
      <c r="X74" s="13"/>
      <c r="Y74" s="281"/>
      <c r="Z74" s="282"/>
      <c r="AA74" s="117">
        <f>M74-J74</f>
        <v>-336.40671441961695</v>
      </c>
      <c r="AB74" s="110">
        <f>M74/J74</f>
        <v>0.90655369043899525</v>
      </c>
      <c r="AC74" s="295"/>
    </row>
    <row r="75" spans="1:29" ht="15.75" customHeight="1">
      <c r="A75" s="298"/>
      <c r="B75" s="100"/>
      <c r="C75" s="279"/>
      <c r="D75" s="280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3"/>
      <c r="Y75" s="281"/>
      <c r="Z75" s="282"/>
      <c r="AA75" s="117"/>
      <c r="AB75" s="110"/>
      <c r="AC75" s="295"/>
    </row>
    <row r="76" spans="1:29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81"/>
      <c r="Z76" s="282"/>
      <c r="AA76" s="117"/>
      <c r="AB76" s="110"/>
      <c r="AC76" s="295"/>
    </row>
    <row r="77" spans="1:29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81"/>
      <c r="Z77" s="282"/>
      <c r="AA77" s="117"/>
      <c r="AB77" s="110"/>
      <c r="AC77" s="295"/>
    </row>
    <row r="78" spans="1:29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50"/>
      <c r="Y78" s="281"/>
      <c r="Z78" s="282"/>
      <c r="AA78" s="117"/>
      <c r="AB78" s="110"/>
      <c r="AC78" s="295"/>
    </row>
    <row r="79" spans="1:29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281"/>
      <c r="Z79" s="282"/>
      <c r="AA79" s="117"/>
      <c r="AB79" s="110"/>
      <c r="AC79" s="295"/>
    </row>
    <row r="80" spans="1:29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281"/>
      <c r="Z80" s="282"/>
      <c r="AA80" s="117"/>
      <c r="AB80" s="110"/>
      <c r="AC80" s="295"/>
    </row>
    <row r="81" spans="1:29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26"/>
      <c r="X81" s="127"/>
      <c r="Y81" s="281"/>
      <c r="Z81" s="282"/>
      <c r="AA81" s="117"/>
      <c r="AB81" s="110"/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3189.2981073272276</v>
      </c>
      <c r="N89" s="138">
        <f>M89/L89</f>
        <v>255.14384858617822</v>
      </c>
      <c r="O89" s="139">
        <f>L89-I89</f>
        <v>0</v>
      </c>
      <c r="P89" s="140">
        <f>N89-K89</f>
        <v>-32.856151413821777</v>
      </c>
      <c r="Q89" s="141">
        <f>N89/K89</f>
        <v>0.88591614092422999</v>
      </c>
      <c r="R89" s="291"/>
      <c r="S89" s="142">
        <v>0.70833333333333337</v>
      </c>
      <c r="T89" s="143">
        <v>0.74695601851851856</v>
      </c>
      <c r="U89" s="144"/>
      <c r="V89" s="166"/>
      <c r="W89" s="167"/>
      <c r="X89" s="138"/>
      <c r="Y89" s="277"/>
      <c r="Z89" s="278"/>
      <c r="AA89" s="168">
        <f>M89-J89</f>
        <v>-410.70189267277237</v>
      </c>
      <c r="AB89" s="141">
        <f>M89/J89</f>
        <v>0.88591614092422988</v>
      </c>
      <c r="AC89" s="296"/>
    </row>
    <row r="90" spans="1:29" ht="15.75" customHeight="1">
      <c r="A90" s="283" t="s">
        <v>139</v>
      </c>
      <c r="B90" s="114" t="s">
        <v>118</v>
      </c>
      <c r="C90" s="287" t="s">
        <v>208</v>
      </c>
      <c r="D90" s="288"/>
      <c r="E90" s="147">
        <v>17.22</v>
      </c>
      <c r="F90" s="97">
        <v>1540</v>
      </c>
      <c r="G90" s="148">
        <f t="shared" ref="G90:G92" si="36">E90*F90</f>
        <v>26518.799999999999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2989.4188307323966</v>
      </c>
      <c r="N90" s="152">
        <f>M90/L90</f>
        <v>996.47294357746557</v>
      </c>
      <c r="O90" s="154">
        <f>L90-I90</f>
        <v>0</v>
      </c>
      <c r="P90" s="155">
        <f>N90-K90</f>
        <v>-103.52705642253443</v>
      </c>
      <c r="Q90" s="156">
        <f>N90/K90</f>
        <v>0.90588449416133232</v>
      </c>
      <c r="R90" s="289">
        <f>Q106</f>
        <v>0.90384172913406036</v>
      </c>
      <c r="S90" s="157">
        <v>0.70833333333333337</v>
      </c>
      <c r="T90" s="158">
        <v>0.72979166666666673</v>
      </c>
      <c r="U90" s="159"/>
      <c r="V90" s="160">
        <v>30.909017849921799</v>
      </c>
      <c r="W90" s="161"/>
      <c r="X90" s="162"/>
      <c r="Y90" s="292"/>
      <c r="Z90" s="293"/>
      <c r="AA90" s="115">
        <f>M90-J90</f>
        <v>-310.5811692676034</v>
      </c>
      <c r="AB90" s="156">
        <f>M90/J90</f>
        <v>0.90588449416133232</v>
      </c>
      <c r="AC90" s="294">
        <f>AB106</f>
        <v>0.90384172913406036</v>
      </c>
    </row>
    <row r="91" spans="1:29" ht="15.75" customHeight="1">
      <c r="A91" s="284"/>
      <c r="B91" s="100" t="s">
        <v>118</v>
      </c>
      <c r="C91" s="279" t="s">
        <v>138</v>
      </c>
      <c r="D91" s="280"/>
      <c r="E91" s="101">
        <v>24.54</v>
      </c>
      <c r="F91" s="102">
        <v>1748</v>
      </c>
      <c r="G91" s="103">
        <f t="shared" si="36"/>
        <v>42895.92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2707.9175020317398</v>
      </c>
      <c r="N91" s="106">
        <f>M91/L91</f>
        <v>676.97937550793495</v>
      </c>
      <c r="O91" s="108">
        <f>L91-I91</f>
        <v>0</v>
      </c>
      <c r="P91" s="109">
        <f>N91-K91</f>
        <v>-73.020624492065053</v>
      </c>
      <c r="Q91" s="110">
        <f>N91/K91</f>
        <v>0.90263916734391325</v>
      </c>
      <c r="R91" s="290"/>
      <c r="S91" s="47">
        <v>0.73333333333333339</v>
      </c>
      <c r="T91" s="48">
        <v>0.76021990740740741</v>
      </c>
      <c r="U91" s="111">
        <v>5.0999999999999979</v>
      </c>
      <c r="V91" s="112">
        <v>38.730869726019698</v>
      </c>
      <c r="W91" s="113"/>
      <c r="X91" s="116"/>
      <c r="Y91" s="281"/>
      <c r="Z91" s="282"/>
      <c r="AA91" s="117">
        <f>M91-J91</f>
        <v>-292.08249796826021</v>
      </c>
      <c r="AB91" s="110">
        <f>M91/J91</f>
        <v>0.90263916734391325</v>
      </c>
      <c r="AC91" s="295"/>
    </row>
    <row r="92" spans="1:29" ht="15.75" customHeight="1">
      <c r="A92" s="284"/>
      <c r="B92" s="100" t="s">
        <v>118</v>
      </c>
      <c r="C92" s="279" t="s">
        <v>205</v>
      </c>
      <c r="D92" s="280"/>
      <c r="E92" s="101">
        <v>23.27</v>
      </c>
      <c r="F92" s="102">
        <v>1482</v>
      </c>
      <c r="G92" s="103">
        <f t="shared" si="36"/>
        <v>34486.14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2708.3917481826247</v>
      </c>
      <c r="N92" s="106">
        <f>M92/L92</f>
        <v>541.6783496365249</v>
      </c>
      <c r="O92" s="108">
        <f>L92-I92</f>
        <v>0</v>
      </c>
      <c r="P92" s="109">
        <f>N92-K92</f>
        <v>-58.321650363475101</v>
      </c>
      <c r="Q92" s="110">
        <f>N92/K92</f>
        <v>0.90279724939420813</v>
      </c>
      <c r="R92" s="290"/>
      <c r="S92" s="47">
        <v>0.76319444444444451</v>
      </c>
      <c r="T92" s="48">
        <v>0.78598379629629633</v>
      </c>
      <c r="U92" s="111">
        <v>5</v>
      </c>
      <c r="V92" s="112">
        <v>32.831291876319874</v>
      </c>
      <c r="W92" s="113"/>
      <c r="X92" s="116"/>
      <c r="Y92" s="281"/>
      <c r="Z92" s="282"/>
      <c r="AA92" s="117">
        <f>M92-J92</f>
        <v>-291.60825181737528</v>
      </c>
      <c r="AB92" s="110">
        <f>M92/J92</f>
        <v>0.90279724939420825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13"/>
      <c r="X98" s="116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13"/>
      <c r="X99" s="116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2801.909360315587</v>
      </c>
      <c r="N106" s="138">
        <f t="shared" ref="N106:N118" si="41">M106/L106</f>
        <v>700.47734007889676</v>
      </c>
      <c r="O106" s="139">
        <f t="shared" ref="O106:O118" si="42">L106-I106</f>
        <v>0</v>
      </c>
      <c r="P106" s="140">
        <f t="shared" ref="P106:P118" si="43">N106-K106</f>
        <v>-74.522659921103241</v>
      </c>
      <c r="Q106" s="141">
        <f t="shared" ref="Q106:Q118" si="44">N106/K106</f>
        <v>0.90384172913406036</v>
      </c>
      <c r="R106" s="291"/>
      <c r="S106" s="142">
        <v>0.70833333333333337</v>
      </c>
      <c r="T106" s="143">
        <v>0.78598379629629633</v>
      </c>
      <c r="U106" s="144"/>
      <c r="V106" s="166"/>
      <c r="W106" s="99"/>
      <c r="X106" s="69"/>
      <c r="Y106" s="277"/>
      <c r="Z106" s="278"/>
      <c r="AA106" s="168">
        <f t="shared" ref="AA106:AA118" si="45">M106-J106</f>
        <v>-298.09063968441296</v>
      </c>
      <c r="AB106" s="141">
        <f t="shared" ref="AB106:AB118" si="46">M106/J106</f>
        <v>0.90384172913406036</v>
      </c>
      <c r="AC106" s="296"/>
    </row>
    <row r="107" spans="1:29" ht="15.75" customHeight="1">
      <c r="A107" s="297" t="s">
        <v>142</v>
      </c>
      <c r="B107" s="114" t="s">
        <v>118</v>
      </c>
      <c r="C107" s="287" t="s">
        <v>137</v>
      </c>
      <c r="D107" s="288"/>
      <c r="E107" s="147">
        <v>22.28</v>
      </c>
      <c r="F107" s="97">
        <v>516</v>
      </c>
      <c r="G107" s="148">
        <f t="shared" ref="G107:G118" si="47">E107*F107</f>
        <v>11496.480000000001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2975.0047543400774</v>
      </c>
      <c r="N107" s="152">
        <f t="shared" si="41"/>
        <v>595.00095086801548</v>
      </c>
      <c r="O107" s="154">
        <f t="shared" si="42"/>
        <v>0</v>
      </c>
      <c r="P107" s="155">
        <f t="shared" si="43"/>
        <v>-64.99904913198452</v>
      </c>
      <c r="Q107" s="156">
        <f t="shared" si="44"/>
        <v>0.90151659222426583</v>
      </c>
      <c r="R107" s="289">
        <f>Q123</f>
        <v>0.89414574021244386</v>
      </c>
      <c r="S107" s="157">
        <v>0.70833333333333337</v>
      </c>
      <c r="T107" s="158">
        <v>0.71555555555555561</v>
      </c>
      <c r="U107" s="159"/>
      <c r="V107" s="160">
        <v>10.406706058144643</v>
      </c>
      <c r="W107" s="161"/>
      <c r="X107" s="162"/>
      <c r="Y107" s="292"/>
      <c r="Z107" s="293"/>
      <c r="AA107" s="115">
        <f t="shared" si="45"/>
        <v>-324.9952456599226</v>
      </c>
      <c r="AB107" s="156">
        <f t="shared" si="46"/>
        <v>0.90151659222426583</v>
      </c>
      <c r="AC107" s="294">
        <f>AB123</f>
        <v>0.89414574021244386</v>
      </c>
    </row>
    <row r="108" spans="1:29" ht="15.75" customHeight="1">
      <c r="A108" s="298"/>
      <c r="B108" s="100" t="s">
        <v>118</v>
      </c>
      <c r="C108" s="279" t="s">
        <v>150</v>
      </c>
      <c r="D108" s="280"/>
      <c r="E108" s="101">
        <v>25.03</v>
      </c>
      <c r="F108" s="102">
        <v>693</v>
      </c>
      <c r="G108" s="103">
        <f t="shared" si="47"/>
        <v>17345.79</v>
      </c>
      <c r="H108" s="26">
        <v>2</v>
      </c>
      <c r="I108" s="104">
        <v>5</v>
      </c>
      <c r="J108" s="105">
        <v>3600</v>
      </c>
      <c r="K108" s="106">
        <f t="shared" si="37"/>
        <v>720</v>
      </c>
      <c r="L108" s="107">
        <v>5</v>
      </c>
      <c r="M108" s="105">
        <f t="shared" si="48"/>
        <v>3196.6174918322199</v>
      </c>
      <c r="N108" s="106">
        <f t="shared" si="41"/>
        <v>639.32349836644403</v>
      </c>
      <c r="O108" s="108">
        <f t="shared" si="42"/>
        <v>0</v>
      </c>
      <c r="P108" s="109">
        <f t="shared" si="43"/>
        <v>-80.676501633555972</v>
      </c>
      <c r="Q108" s="110">
        <f t="shared" si="44"/>
        <v>0.88794930328672783</v>
      </c>
      <c r="R108" s="290"/>
      <c r="S108" s="47">
        <v>0.72569444444444442</v>
      </c>
      <c r="T108" s="48">
        <v>0.73472222222222217</v>
      </c>
      <c r="U108" s="111">
        <v>14.599999999999884</v>
      </c>
      <c r="V108" s="112">
        <v>13.007499366515511</v>
      </c>
      <c r="W108" s="113"/>
      <c r="X108" s="116"/>
      <c r="Y108" s="281"/>
      <c r="Z108" s="282"/>
      <c r="AA108" s="117">
        <f t="shared" si="45"/>
        <v>-403.38250816778009</v>
      </c>
      <c r="AB108" s="110">
        <f t="shared" si="46"/>
        <v>0.88794930328672772</v>
      </c>
      <c r="AC108" s="295"/>
    </row>
    <row r="109" spans="1:29" ht="15.75" customHeight="1">
      <c r="A109" s="298"/>
      <c r="B109" s="100" t="s">
        <v>118</v>
      </c>
      <c r="C109" s="279" t="s">
        <v>148</v>
      </c>
      <c r="D109" s="280"/>
      <c r="E109" s="101">
        <v>18.18</v>
      </c>
      <c r="F109" s="102">
        <v>412</v>
      </c>
      <c r="G109" s="103">
        <f t="shared" si="47"/>
        <v>7490.16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3194.156059801524</v>
      </c>
      <c r="N109" s="106">
        <f t="shared" si="41"/>
        <v>1064.7186866005079</v>
      </c>
      <c r="O109" s="108">
        <f t="shared" si="42"/>
        <v>0</v>
      </c>
      <c r="P109" s="109">
        <f t="shared" si="43"/>
        <v>-135.28131339949209</v>
      </c>
      <c r="Q109" s="110">
        <f t="shared" si="44"/>
        <v>0.8872655721670899</v>
      </c>
      <c r="R109" s="290"/>
      <c r="S109" s="47">
        <v>0.7451388888888888</v>
      </c>
      <c r="T109" s="48">
        <v>0.75050925925925915</v>
      </c>
      <c r="U109" s="111">
        <v>14.999999999999947</v>
      </c>
      <c r="V109" s="112">
        <v>7.7391334478303584</v>
      </c>
      <c r="W109" s="113"/>
      <c r="X109" s="116"/>
      <c r="Y109" s="281"/>
      <c r="Z109" s="282"/>
      <c r="AA109" s="117">
        <f t="shared" si="45"/>
        <v>-405.84394019847605</v>
      </c>
      <c r="AB109" s="110">
        <f t="shared" si="46"/>
        <v>0.88726557216709001</v>
      </c>
      <c r="AC109" s="295"/>
    </row>
    <row r="110" spans="1:29" ht="15.75" customHeight="1">
      <c r="A110" s="298"/>
      <c r="B110" s="100" t="s">
        <v>118</v>
      </c>
      <c r="C110" s="279" t="s">
        <v>144</v>
      </c>
      <c r="D110" s="280"/>
      <c r="E110" s="101">
        <v>18.18</v>
      </c>
      <c r="F110" s="102">
        <v>622</v>
      </c>
      <c r="G110" s="103">
        <f t="shared" si="47"/>
        <v>11307.96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2712.4606521991645</v>
      </c>
      <c r="N110" s="106">
        <f t="shared" si="41"/>
        <v>904.15355073305489</v>
      </c>
      <c r="O110" s="108">
        <f t="shared" si="42"/>
        <v>0</v>
      </c>
      <c r="P110" s="109">
        <f t="shared" si="43"/>
        <v>-95.846449266945115</v>
      </c>
      <c r="Q110" s="110">
        <f t="shared" si="44"/>
        <v>0.90415355073305492</v>
      </c>
      <c r="R110" s="290"/>
      <c r="S110" s="47">
        <v>0.76041666666666652</v>
      </c>
      <c r="T110" s="48">
        <v>0.76996527777777768</v>
      </c>
      <c r="U110" s="111">
        <v>15</v>
      </c>
      <c r="V110" s="112">
        <v>13.758724931085101</v>
      </c>
      <c r="W110" s="113"/>
      <c r="X110" s="116"/>
      <c r="Y110" s="281"/>
      <c r="Z110" s="282"/>
      <c r="AA110" s="117">
        <f t="shared" si="45"/>
        <v>-287.53934780083546</v>
      </c>
      <c r="AB110" s="110">
        <f t="shared" si="46"/>
        <v>0.90415355073305481</v>
      </c>
      <c r="AC110" s="295"/>
    </row>
    <row r="111" spans="1:29" ht="15.75" customHeight="1">
      <c r="A111" s="298"/>
      <c r="B111" s="100" t="s">
        <v>118</v>
      </c>
      <c r="C111" s="279" t="s">
        <v>143</v>
      </c>
      <c r="D111" s="280"/>
      <c r="E111" s="101">
        <v>14.03</v>
      </c>
      <c r="F111" s="102">
        <v>2360</v>
      </c>
      <c r="G111" s="103">
        <f t="shared" si="47"/>
        <v>33110.799999999996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2712.9250361065101</v>
      </c>
      <c r="N111" s="106">
        <f t="shared" si="41"/>
        <v>904.30834536883674</v>
      </c>
      <c r="O111" s="108">
        <f t="shared" si="42"/>
        <v>0</v>
      </c>
      <c r="P111" s="109">
        <f t="shared" si="43"/>
        <v>-95.69165463116326</v>
      </c>
      <c r="Q111" s="110">
        <f t="shared" si="44"/>
        <v>0.90430834536883675</v>
      </c>
      <c r="R111" s="290"/>
      <c r="S111" s="47">
        <v>0.77986111111111089</v>
      </c>
      <c r="T111" s="48">
        <v>0.81609953703703686</v>
      </c>
      <c r="U111" s="111">
        <v>15</v>
      </c>
      <c r="V111" s="112">
        <v>52.194586328569955</v>
      </c>
      <c r="W111" s="113"/>
      <c r="X111" s="116"/>
      <c r="Y111" s="281"/>
      <c r="Z111" s="282"/>
      <c r="AA111" s="117">
        <f t="shared" si="45"/>
        <v>-287.07496389348989</v>
      </c>
      <c r="AB111" s="110">
        <f t="shared" si="46"/>
        <v>0.90430834536883675</v>
      </c>
      <c r="AC111" s="295"/>
    </row>
    <row r="112" spans="1:29" ht="15.75" customHeight="1">
      <c r="A112" s="298"/>
      <c r="B112" s="100" t="s">
        <v>118</v>
      </c>
      <c r="C112" s="279" t="s">
        <v>145</v>
      </c>
      <c r="D112" s="280"/>
      <c r="E112" s="101">
        <v>14.28</v>
      </c>
      <c r="F112" s="102">
        <v>2954</v>
      </c>
      <c r="G112" s="121">
        <f t="shared" si="47"/>
        <v>42183.119999999995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3180.0844846451669</v>
      </c>
      <c r="N112" s="106">
        <f t="shared" si="41"/>
        <v>1060.0281615483889</v>
      </c>
      <c r="O112" s="108">
        <f t="shared" si="42"/>
        <v>0</v>
      </c>
      <c r="P112" s="109">
        <f t="shared" si="43"/>
        <v>-139.97183845161112</v>
      </c>
      <c r="Q112" s="110">
        <f t="shared" si="44"/>
        <v>0.88335680129032401</v>
      </c>
      <c r="R112" s="290"/>
      <c r="S112" s="47">
        <v>0.82638888888888862</v>
      </c>
      <c r="T112" s="120">
        <v>0.8650925925925923</v>
      </c>
      <c r="U112" s="111">
        <v>14.816666666666531</v>
      </c>
      <c r="V112" s="112">
        <v>55.734368333857773</v>
      </c>
      <c r="W112" s="113"/>
      <c r="X112" s="116"/>
      <c r="Y112" s="281"/>
      <c r="Z112" s="282"/>
      <c r="AA112" s="117">
        <f t="shared" si="45"/>
        <v>-419.91551535483313</v>
      </c>
      <c r="AB112" s="110">
        <f t="shared" si="46"/>
        <v>0.88335680129032412</v>
      </c>
      <c r="AC112" s="295"/>
    </row>
    <row r="113" spans="1:29" ht="15.75" customHeight="1">
      <c r="A113" s="298"/>
      <c r="B113" s="100" t="s">
        <v>118</v>
      </c>
      <c r="C113" s="279" t="s">
        <v>137</v>
      </c>
      <c r="D113" s="280"/>
      <c r="E113" s="101">
        <v>22.28</v>
      </c>
      <c r="F113" s="102">
        <v>1344</v>
      </c>
      <c r="G113" s="121">
        <f t="shared" si="47"/>
        <v>29944.32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2975.0047543400779</v>
      </c>
      <c r="N113" s="106">
        <f t="shared" si="41"/>
        <v>595.00095086801559</v>
      </c>
      <c r="O113" s="123">
        <f t="shared" si="42"/>
        <v>0</v>
      </c>
      <c r="P113" s="124">
        <f t="shared" si="43"/>
        <v>-64.999049131984407</v>
      </c>
      <c r="Q113" s="125">
        <f t="shared" si="44"/>
        <v>0.90151659222426606</v>
      </c>
      <c r="R113" s="290"/>
      <c r="S113" s="47">
        <v>0.87499999999999967</v>
      </c>
      <c r="T113" s="120">
        <v>0.89381944444444406</v>
      </c>
      <c r="U113" s="111">
        <v>15</v>
      </c>
      <c r="V113" s="112">
        <v>27.105839035167438</v>
      </c>
      <c r="W113" s="113"/>
      <c r="X113" s="116"/>
      <c r="Y113" s="281"/>
      <c r="Z113" s="282"/>
      <c r="AA113" s="117">
        <f t="shared" si="45"/>
        <v>-324.99524565992215</v>
      </c>
      <c r="AB113" s="110">
        <f t="shared" si="46"/>
        <v>0.90151659222426606</v>
      </c>
      <c r="AC113" s="295"/>
    </row>
    <row r="114" spans="1:29" ht="15.75" customHeight="1">
      <c r="A114" s="298"/>
      <c r="B114" s="100" t="s">
        <v>118</v>
      </c>
      <c r="C114" s="279" t="s">
        <v>150</v>
      </c>
      <c r="D114" s="280"/>
      <c r="E114" s="101">
        <v>25.03</v>
      </c>
      <c r="F114" s="102">
        <v>1404</v>
      </c>
      <c r="G114" s="121">
        <f t="shared" si="47"/>
        <v>35142.120000000003</v>
      </c>
      <c r="H114" s="26"/>
      <c r="I114" s="104">
        <v>5</v>
      </c>
      <c r="J114" s="105">
        <v>3600</v>
      </c>
      <c r="K114" s="106">
        <f t="shared" si="37"/>
        <v>720</v>
      </c>
      <c r="L114" s="118">
        <v>5</v>
      </c>
      <c r="M114" s="105">
        <f t="shared" si="48"/>
        <v>3196.6174918322199</v>
      </c>
      <c r="N114" s="106">
        <f t="shared" si="41"/>
        <v>639.32349836644403</v>
      </c>
      <c r="O114" s="123">
        <f t="shared" si="42"/>
        <v>0</v>
      </c>
      <c r="P114" s="124">
        <f t="shared" si="43"/>
        <v>-80.676501633555972</v>
      </c>
      <c r="Q114" s="125">
        <f t="shared" si="44"/>
        <v>0.88794930328672783</v>
      </c>
      <c r="R114" s="290"/>
      <c r="S114" s="47">
        <v>0.90416666666666634</v>
      </c>
      <c r="T114" s="120">
        <v>0.92246527777777743</v>
      </c>
      <c r="U114" s="111">
        <v>14.900000000000091</v>
      </c>
      <c r="V114" s="112">
        <v>26.352855859434023</v>
      </c>
      <c r="W114" s="113"/>
      <c r="X114" s="116"/>
      <c r="Y114" s="281"/>
      <c r="Z114" s="282"/>
      <c r="AA114" s="117">
        <f t="shared" si="45"/>
        <v>-403.38250816778009</v>
      </c>
      <c r="AB114" s="110">
        <f t="shared" si="46"/>
        <v>0.88794930328672772</v>
      </c>
      <c r="AC114" s="295"/>
    </row>
    <row r="115" spans="1:29" ht="15.75" customHeight="1">
      <c r="A115" s="298"/>
      <c r="B115" s="100" t="s">
        <v>118</v>
      </c>
      <c r="C115" s="279" t="s">
        <v>148</v>
      </c>
      <c r="D115" s="280"/>
      <c r="E115" s="101">
        <v>18.18</v>
      </c>
      <c r="F115" s="102">
        <v>916</v>
      </c>
      <c r="G115" s="121">
        <f t="shared" si="47"/>
        <v>16652.88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3194.1560598015235</v>
      </c>
      <c r="N115" s="106">
        <f t="shared" si="41"/>
        <v>1064.7186866005079</v>
      </c>
      <c r="O115" s="123">
        <f t="shared" si="42"/>
        <v>0</v>
      </c>
      <c r="P115" s="124">
        <f t="shared" si="43"/>
        <v>-135.28131339949209</v>
      </c>
      <c r="Q115" s="125">
        <f t="shared" si="44"/>
        <v>0.8872655721670899</v>
      </c>
      <c r="R115" s="290"/>
      <c r="S115" s="47">
        <v>0.93263888888888857</v>
      </c>
      <c r="T115" s="120">
        <v>0.944583333333333</v>
      </c>
      <c r="U115" s="111">
        <v>14.650000000000052</v>
      </c>
      <c r="V115" s="112">
        <v>17.206422908283031</v>
      </c>
      <c r="W115" s="113"/>
      <c r="X115" s="116"/>
      <c r="Y115" s="281"/>
      <c r="Z115" s="282"/>
      <c r="AA115" s="117">
        <f t="shared" si="45"/>
        <v>-405.8439401984765</v>
      </c>
      <c r="AB115" s="110">
        <f t="shared" si="46"/>
        <v>0.8872655721670899</v>
      </c>
      <c r="AC115" s="295"/>
    </row>
    <row r="116" spans="1:29" ht="15.75" customHeight="1">
      <c r="A116" s="298"/>
      <c r="B116" s="100" t="s">
        <v>118</v>
      </c>
      <c r="C116" s="279" t="s">
        <v>144</v>
      </c>
      <c r="D116" s="280"/>
      <c r="E116" s="101">
        <v>18.18</v>
      </c>
      <c r="F116" s="102">
        <v>1338</v>
      </c>
      <c r="G116" s="121">
        <f t="shared" si="47"/>
        <v>24324.84</v>
      </c>
      <c r="H116" s="26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2712.4606521991645</v>
      </c>
      <c r="N116" s="106">
        <f t="shared" si="41"/>
        <v>904.15355073305489</v>
      </c>
      <c r="O116" s="123">
        <f t="shared" si="42"/>
        <v>0</v>
      </c>
      <c r="P116" s="124">
        <f t="shared" si="43"/>
        <v>-95.846449266945115</v>
      </c>
      <c r="Q116" s="125">
        <f t="shared" si="44"/>
        <v>0.90415355073305492</v>
      </c>
      <c r="R116" s="290"/>
      <c r="S116" s="47">
        <v>0.95486111111111072</v>
      </c>
      <c r="T116" s="120">
        <v>0.97540509259259223</v>
      </c>
      <c r="U116" s="111">
        <v>14.799999999999915</v>
      </c>
      <c r="V116" s="112">
        <v>29.596742697414577</v>
      </c>
      <c r="W116" s="113"/>
      <c r="X116" s="116"/>
      <c r="Y116" s="281"/>
      <c r="Z116" s="282"/>
      <c r="AA116" s="117">
        <f t="shared" si="45"/>
        <v>-287.53934780083546</v>
      </c>
      <c r="AB116" s="110">
        <f t="shared" si="46"/>
        <v>0.90415355073305481</v>
      </c>
      <c r="AC116" s="295"/>
    </row>
    <row r="117" spans="1:29" ht="15.75" customHeight="1">
      <c r="A117" s="298"/>
      <c r="B117" s="100" t="s">
        <v>118</v>
      </c>
      <c r="C117" s="279" t="s">
        <v>143</v>
      </c>
      <c r="D117" s="280"/>
      <c r="E117" s="101">
        <v>14.03</v>
      </c>
      <c r="F117" s="102">
        <v>5847</v>
      </c>
      <c r="G117" s="121">
        <f t="shared" si="47"/>
        <v>82033.41</v>
      </c>
      <c r="H117" s="26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2712.9250361065101</v>
      </c>
      <c r="N117" s="106">
        <f t="shared" si="41"/>
        <v>904.30834536883674</v>
      </c>
      <c r="O117" s="123">
        <f t="shared" si="42"/>
        <v>0</v>
      </c>
      <c r="P117" s="124">
        <f t="shared" si="43"/>
        <v>-95.69165463116326</v>
      </c>
      <c r="Q117" s="125">
        <f t="shared" si="44"/>
        <v>0.90430834536883675</v>
      </c>
      <c r="R117" s="290"/>
      <c r="S117" s="47">
        <v>0.98541666666666627</v>
      </c>
      <c r="T117" s="120">
        <v>1.0752083333333329</v>
      </c>
      <c r="U117" s="111">
        <v>15</v>
      </c>
      <c r="V117" s="112">
        <v>129.31429926404599</v>
      </c>
      <c r="W117" s="126"/>
      <c r="X117" s="127"/>
      <c r="Y117" s="281"/>
      <c r="Z117" s="282"/>
      <c r="AA117" s="117">
        <f t="shared" si="45"/>
        <v>-287.07496389348989</v>
      </c>
      <c r="AB117" s="110">
        <f t="shared" si="46"/>
        <v>0.90430834536883675</v>
      </c>
      <c r="AC117" s="295"/>
    </row>
    <row r="118" spans="1:29" ht="15.75" customHeight="1">
      <c r="A118" s="298"/>
      <c r="B118" s="100" t="s">
        <v>118</v>
      </c>
      <c r="C118" s="279" t="s">
        <v>145</v>
      </c>
      <c r="D118" s="280"/>
      <c r="E118" s="101">
        <v>14.28</v>
      </c>
      <c r="F118" s="102">
        <v>7802</v>
      </c>
      <c r="G118" s="121">
        <f t="shared" si="47"/>
        <v>111412.56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3182.2462833360842</v>
      </c>
      <c r="N118" s="106">
        <f t="shared" si="41"/>
        <v>1060.748761112028</v>
      </c>
      <c r="O118" s="123">
        <f t="shared" si="42"/>
        <v>0</v>
      </c>
      <c r="P118" s="124">
        <f t="shared" si="43"/>
        <v>-139.25123888797202</v>
      </c>
      <c r="Q118" s="125">
        <f t="shared" si="44"/>
        <v>0.88395730092669</v>
      </c>
      <c r="R118" s="290"/>
      <c r="S118" s="47">
        <v>1.0854166666666663</v>
      </c>
      <c r="T118" s="120">
        <v>1.187569444444444</v>
      </c>
      <c r="U118" s="111">
        <v>14.70000000000006</v>
      </c>
      <c r="V118" s="112">
        <v>147.10363633742699</v>
      </c>
      <c r="W118" s="126"/>
      <c r="X118" s="127"/>
      <c r="Y118" s="281"/>
      <c r="Z118" s="282"/>
      <c r="AA118" s="117">
        <f t="shared" si="45"/>
        <v>-417.75371666391584</v>
      </c>
      <c r="AB118" s="110">
        <f t="shared" si="46"/>
        <v>0.88395730092669</v>
      </c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9">AVERAGE(I107:I122)</f>
        <v>3.6666666666666665</v>
      </c>
      <c r="J123" s="137">
        <f t="shared" si="49"/>
        <v>3350</v>
      </c>
      <c r="K123" s="138">
        <f t="shared" ref="K123" si="50">J123/I123</f>
        <v>913.63636363636363</v>
      </c>
      <c r="L123" s="136">
        <f t="shared" ref="L123:M123" si="51">AVERAGE(L107:L122)</f>
        <v>3.6666666666666665</v>
      </c>
      <c r="M123" s="137">
        <f t="shared" si="51"/>
        <v>2995.388229711687</v>
      </c>
      <c r="N123" s="138">
        <f t="shared" ref="N123:N135" si="52">M123/L123</f>
        <v>816.92406264864189</v>
      </c>
      <c r="O123" s="139">
        <f t="shared" ref="O123:O135" si="53">L123-I123</f>
        <v>0</v>
      </c>
      <c r="P123" s="140">
        <f t="shared" ref="P123:P135" si="54">N123-K123</f>
        <v>-96.712300987721733</v>
      </c>
      <c r="Q123" s="141">
        <f t="shared" ref="Q123:Q135" si="55">N123/K123</f>
        <v>0.89414574021244386</v>
      </c>
      <c r="R123" s="291"/>
      <c r="S123" s="142">
        <v>0.70833333333333337</v>
      </c>
      <c r="T123" s="143">
        <v>1.187569444444444</v>
      </c>
      <c r="U123" s="144"/>
      <c r="V123" s="166"/>
      <c r="W123" s="99"/>
      <c r="X123" s="69"/>
      <c r="Y123" s="277"/>
      <c r="Z123" s="278"/>
      <c r="AA123" s="168">
        <f t="shared" ref="AA123:AA135" si="56">M123-J123</f>
        <v>-354.61177028831298</v>
      </c>
      <c r="AB123" s="141">
        <f t="shared" ref="AB123:AB135" si="57">M123/J123</f>
        <v>0.89414574021244386</v>
      </c>
      <c r="AC123" s="296"/>
    </row>
    <row r="124" spans="1:29" ht="15.75" customHeight="1">
      <c r="A124" s="283" t="s">
        <v>146</v>
      </c>
      <c r="B124" s="114" t="s">
        <v>118</v>
      </c>
      <c r="C124" s="287" t="s">
        <v>209</v>
      </c>
      <c r="D124" s="288"/>
      <c r="E124" s="147">
        <v>30</v>
      </c>
      <c r="F124" s="97">
        <v>880</v>
      </c>
      <c r="G124" s="148">
        <f t="shared" ref="G124:G135" si="58">E124*F124</f>
        <v>26400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3194.6399999999985</v>
      </c>
      <c r="N124" s="152">
        <f t="shared" si="52"/>
        <v>798.65999999999963</v>
      </c>
      <c r="O124" s="154">
        <f t="shared" si="53"/>
        <v>0</v>
      </c>
      <c r="P124" s="155">
        <f t="shared" si="54"/>
        <v>-101.34000000000037</v>
      </c>
      <c r="Q124" s="156">
        <f t="shared" si="55"/>
        <v>0.88739999999999963</v>
      </c>
      <c r="R124" s="289">
        <f>Q140</f>
        <v>0.88673486580558591</v>
      </c>
      <c r="S124" s="157">
        <v>0.70833333333333337</v>
      </c>
      <c r="T124" s="158">
        <v>0.71980324074074076</v>
      </c>
      <c r="U124" s="159"/>
      <c r="V124" s="160">
        <v>16.527683870483067</v>
      </c>
      <c r="W124" s="158"/>
      <c r="X124" s="169"/>
      <c r="Y124" s="292"/>
      <c r="Z124" s="293"/>
      <c r="AA124" s="171">
        <f t="shared" si="56"/>
        <v>-405.36000000000149</v>
      </c>
      <c r="AB124" s="156">
        <f t="shared" si="57"/>
        <v>0.88739999999999963</v>
      </c>
      <c r="AC124" s="294">
        <f>AB140</f>
        <v>0.88673486580558591</v>
      </c>
    </row>
    <row r="125" spans="1:29" ht="15.75" customHeight="1">
      <c r="A125" s="284"/>
      <c r="B125" s="100" t="s">
        <v>118</v>
      </c>
      <c r="C125" s="279" t="s">
        <v>147</v>
      </c>
      <c r="D125" s="280"/>
      <c r="E125" s="101">
        <v>18.18</v>
      </c>
      <c r="F125" s="102">
        <v>1069</v>
      </c>
      <c r="G125" s="103">
        <f t="shared" si="58"/>
        <v>19434.419999999998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3191.4034037646657</v>
      </c>
      <c r="N125" s="106">
        <f t="shared" si="52"/>
        <v>1063.8011345882219</v>
      </c>
      <c r="O125" s="108">
        <f t="shared" si="53"/>
        <v>0</v>
      </c>
      <c r="P125" s="109">
        <f t="shared" si="54"/>
        <v>-136.19886541177812</v>
      </c>
      <c r="Q125" s="110">
        <f t="shared" si="55"/>
        <v>0.88650094549018488</v>
      </c>
      <c r="R125" s="290"/>
      <c r="S125" s="47">
        <v>0.72986111111111107</v>
      </c>
      <c r="T125" s="48">
        <v>0.74380787037037033</v>
      </c>
      <c r="U125" s="111">
        <v>15</v>
      </c>
      <c r="V125" s="112">
        <v>20.097741302255528</v>
      </c>
      <c r="W125" s="113"/>
      <c r="X125" s="13"/>
      <c r="Y125" s="281"/>
      <c r="Z125" s="282"/>
      <c r="AA125" s="172">
        <f t="shared" si="56"/>
        <v>-408.59659623533435</v>
      </c>
      <c r="AB125" s="110">
        <f t="shared" si="57"/>
        <v>0.88650094549018488</v>
      </c>
      <c r="AC125" s="295"/>
    </row>
    <row r="126" spans="1:29" ht="15.75" customHeight="1">
      <c r="A126" s="284"/>
      <c r="B126" s="100" t="s">
        <v>118</v>
      </c>
      <c r="C126" s="279" t="s">
        <v>136</v>
      </c>
      <c r="D126" s="280"/>
      <c r="E126" s="101">
        <v>16.7</v>
      </c>
      <c r="F126" s="102">
        <v>699</v>
      </c>
      <c r="G126" s="103">
        <f t="shared" si="58"/>
        <v>11673.3</v>
      </c>
      <c r="H126" s="26">
        <v>2</v>
      </c>
      <c r="I126" s="104">
        <v>3</v>
      </c>
      <c r="J126" s="105">
        <v>3600</v>
      </c>
      <c r="K126" s="106">
        <f t="shared" si="37"/>
        <v>1200</v>
      </c>
      <c r="L126" s="107">
        <v>3</v>
      </c>
      <c r="M126" s="105">
        <f t="shared" si="59"/>
        <v>3200.1223507222039</v>
      </c>
      <c r="N126" s="106">
        <f t="shared" si="52"/>
        <v>1066.7074502407347</v>
      </c>
      <c r="O126" s="108">
        <f t="shared" si="53"/>
        <v>0</v>
      </c>
      <c r="P126" s="109">
        <f t="shared" si="54"/>
        <v>-133.29254975926528</v>
      </c>
      <c r="Q126" s="110">
        <f t="shared" si="55"/>
        <v>0.88892287520061231</v>
      </c>
      <c r="R126" s="290"/>
      <c r="S126" s="47">
        <v>0.75416666666666654</v>
      </c>
      <c r="T126" s="48">
        <v>0.76326388888888874</v>
      </c>
      <c r="U126" s="111">
        <v>14.916666666666547</v>
      </c>
      <c r="V126" s="112">
        <v>13.105748906923816</v>
      </c>
      <c r="W126" s="113"/>
      <c r="X126" s="13"/>
      <c r="Y126" s="281"/>
      <c r="Z126" s="282"/>
      <c r="AA126" s="172">
        <f t="shared" si="56"/>
        <v>-399.87764927779608</v>
      </c>
      <c r="AB126" s="110">
        <f t="shared" si="57"/>
        <v>0.88892287520061219</v>
      </c>
      <c r="AC126" s="295"/>
    </row>
    <row r="127" spans="1:29" ht="15.75" customHeight="1">
      <c r="A127" s="284"/>
      <c r="B127" s="100" t="s">
        <v>118</v>
      </c>
      <c r="C127" s="279" t="s">
        <v>149</v>
      </c>
      <c r="D127" s="280"/>
      <c r="E127" s="101">
        <v>24.82</v>
      </c>
      <c r="F127" s="102">
        <v>899</v>
      </c>
      <c r="G127" s="103">
        <f t="shared" si="58"/>
        <v>22313.18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3189.3917796373844</v>
      </c>
      <c r="N127" s="106">
        <f t="shared" si="52"/>
        <v>637.87835592747683</v>
      </c>
      <c r="O127" s="108">
        <f t="shared" si="53"/>
        <v>0</v>
      </c>
      <c r="P127" s="109">
        <f t="shared" si="54"/>
        <v>-82.121644072523168</v>
      </c>
      <c r="Q127" s="110">
        <f t="shared" si="55"/>
        <v>0.88594216101038448</v>
      </c>
      <c r="R127" s="290"/>
      <c r="S127" s="47">
        <v>0.77361111111111092</v>
      </c>
      <c r="T127" s="48">
        <v>0.78534722222222197</v>
      </c>
      <c r="U127" s="111">
        <v>14.899999999999931</v>
      </c>
      <c r="V127" s="112">
        <v>16.912315490489121</v>
      </c>
      <c r="W127" s="113"/>
      <c r="X127" s="13"/>
      <c r="Y127" s="281"/>
      <c r="Z127" s="282"/>
      <c r="AA127" s="172">
        <f t="shared" si="56"/>
        <v>-410.60822036261561</v>
      </c>
      <c r="AB127" s="110">
        <f t="shared" si="57"/>
        <v>0.88594216101038459</v>
      </c>
      <c r="AC127" s="295"/>
    </row>
    <row r="128" spans="1:29" ht="15.75" customHeight="1">
      <c r="A128" s="285"/>
      <c r="B128" s="100" t="s">
        <v>118</v>
      </c>
      <c r="C128" s="279" t="s">
        <v>140</v>
      </c>
      <c r="D128" s="280"/>
      <c r="E128" s="101">
        <v>17.89</v>
      </c>
      <c r="F128" s="102">
        <v>1587</v>
      </c>
      <c r="G128" s="103">
        <f t="shared" si="58"/>
        <v>28391.43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3189.0876699049477</v>
      </c>
      <c r="N128" s="106">
        <f t="shared" si="52"/>
        <v>797.27191747623692</v>
      </c>
      <c r="O128" s="108">
        <f t="shared" si="53"/>
        <v>0</v>
      </c>
      <c r="P128" s="109">
        <f t="shared" si="54"/>
        <v>-102.72808252376308</v>
      </c>
      <c r="Q128" s="110">
        <f t="shared" si="55"/>
        <v>0.88585768608470772</v>
      </c>
      <c r="R128" s="290"/>
      <c r="S128" s="47">
        <v>0.79513888888888862</v>
      </c>
      <c r="T128" s="48">
        <v>0.8158680555555553</v>
      </c>
      <c r="U128" s="111">
        <v>15</v>
      </c>
      <c r="V128" s="112">
        <v>29.858069095616329</v>
      </c>
      <c r="W128" s="113"/>
      <c r="X128" s="116"/>
      <c r="Y128" s="281"/>
      <c r="Z128" s="282"/>
      <c r="AA128" s="172">
        <f t="shared" si="56"/>
        <v>-410.91233009505231</v>
      </c>
      <c r="AB128" s="110">
        <f t="shared" si="57"/>
        <v>0.88585768608470772</v>
      </c>
      <c r="AC128" s="295"/>
    </row>
    <row r="129" spans="1:29" ht="15.75" customHeight="1">
      <c r="A129" s="285"/>
      <c r="B129" s="100" t="s">
        <v>118</v>
      </c>
      <c r="C129" s="279" t="s">
        <v>141</v>
      </c>
      <c r="D129" s="280"/>
      <c r="E129" s="101">
        <v>16.66</v>
      </c>
      <c r="F129" s="102">
        <v>2515</v>
      </c>
      <c r="G129" s="121">
        <f t="shared" si="58"/>
        <v>41899.9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3188.827897371455</v>
      </c>
      <c r="N129" s="106">
        <f t="shared" si="52"/>
        <v>637.76557947429103</v>
      </c>
      <c r="O129" s="108">
        <f t="shared" si="53"/>
        <v>0</v>
      </c>
      <c r="P129" s="109">
        <f t="shared" si="54"/>
        <v>-82.23442052570897</v>
      </c>
      <c r="Q129" s="110">
        <f t="shared" si="55"/>
        <v>0.88578552704762648</v>
      </c>
      <c r="R129" s="290"/>
      <c r="S129" s="47">
        <v>0.82569444444444418</v>
      </c>
      <c r="T129" s="120">
        <v>0.85855324074074046</v>
      </c>
      <c r="U129" s="111">
        <v>15</v>
      </c>
      <c r="V129" s="112">
        <v>47.321462573877561</v>
      </c>
      <c r="W129" s="113"/>
      <c r="X129" s="50"/>
      <c r="Y129" s="281"/>
      <c r="Z129" s="282"/>
      <c r="AA129" s="172">
        <f t="shared" si="56"/>
        <v>-411.17210262854496</v>
      </c>
      <c r="AB129" s="110">
        <f t="shared" si="57"/>
        <v>0.88578552704762636</v>
      </c>
      <c r="AC129" s="295"/>
    </row>
    <row r="130" spans="1:29" ht="15.75" customHeight="1">
      <c r="A130" s="285"/>
      <c r="B130" s="100" t="s">
        <v>118</v>
      </c>
      <c r="C130" s="279" t="s">
        <v>209</v>
      </c>
      <c r="D130" s="280"/>
      <c r="E130" s="101">
        <v>30</v>
      </c>
      <c r="F130" s="102">
        <v>2059</v>
      </c>
      <c r="G130" s="121">
        <f t="shared" si="58"/>
        <v>61770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3194.6399999999985</v>
      </c>
      <c r="N130" s="106">
        <f t="shared" si="52"/>
        <v>798.65999999999963</v>
      </c>
      <c r="O130" s="123">
        <f t="shared" si="53"/>
        <v>0</v>
      </c>
      <c r="P130" s="124">
        <f t="shared" si="54"/>
        <v>-101.34000000000037</v>
      </c>
      <c r="Q130" s="125">
        <f t="shared" si="55"/>
        <v>0.88739999999999963</v>
      </c>
      <c r="R130" s="290"/>
      <c r="S130" s="47">
        <v>0.86874999999999969</v>
      </c>
      <c r="T130" s="120">
        <v>0.89560185185185159</v>
      </c>
      <c r="U130" s="111">
        <v>14.683333333333284</v>
      </c>
      <c r="V130" s="112">
        <v>38.671023965141629</v>
      </c>
      <c r="W130" s="113"/>
      <c r="X130" s="116"/>
      <c r="Y130" s="281"/>
      <c r="Z130" s="282"/>
      <c r="AA130" s="172">
        <f t="shared" si="56"/>
        <v>-405.36000000000149</v>
      </c>
      <c r="AB130" s="110">
        <f t="shared" si="57"/>
        <v>0.88739999999999963</v>
      </c>
      <c r="AC130" s="295"/>
    </row>
    <row r="131" spans="1:29" ht="15.75" customHeight="1">
      <c r="A131" s="285"/>
      <c r="B131" s="100" t="s">
        <v>118</v>
      </c>
      <c r="C131" s="279" t="s">
        <v>147</v>
      </c>
      <c r="D131" s="280"/>
      <c r="E131" s="101">
        <v>18.18</v>
      </c>
      <c r="F131" s="102">
        <v>2701</v>
      </c>
      <c r="G131" s="121">
        <f t="shared" si="58"/>
        <v>49104.18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3191.4034037646652</v>
      </c>
      <c r="N131" s="106">
        <f t="shared" si="52"/>
        <v>1063.8011345882217</v>
      </c>
      <c r="O131" s="123">
        <f t="shared" si="53"/>
        <v>0</v>
      </c>
      <c r="P131" s="124">
        <f t="shared" si="54"/>
        <v>-136.19886541177834</v>
      </c>
      <c r="Q131" s="125">
        <f t="shared" si="55"/>
        <v>0.88650094549018477</v>
      </c>
      <c r="R131" s="290"/>
      <c r="S131" s="47">
        <v>0.90555555555555522</v>
      </c>
      <c r="T131" s="120">
        <v>0.94081018518518489</v>
      </c>
      <c r="U131" s="111">
        <v>15</v>
      </c>
      <c r="V131" s="112">
        <v>50.780167686989884</v>
      </c>
      <c r="W131" s="113"/>
      <c r="X131" s="116"/>
      <c r="Y131" s="281"/>
      <c r="Z131" s="282"/>
      <c r="AA131" s="172">
        <f t="shared" si="56"/>
        <v>-408.5965962353348</v>
      </c>
      <c r="AB131" s="110">
        <f t="shared" si="57"/>
        <v>0.88650094549018477</v>
      </c>
      <c r="AC131" s="295"/>
    </row>
    <row r="132" spans="1:29" ht="15.75" customHeight="1">
      <c r="A132" s="285"/>
      <c r="B132" s="100" t="s">
        <v>118</v>
      </c>
      <c r="C132" s="279" t="s">
        <v>136</v>
      </c>
      <c r="D132" s="280"/>
      <c r="E132" s="101">
        <v>16.7</v>
      </c>
      <c r="F132" s="102">
        <v>1646</v>
      </c>
      <c r="G132" s="121">
        <f t="shared" si="58"/>
        <v>27488.199999999997</v>
      </c>
      <c r="H132" s="26"/>
      <c r="I132" s="104">
        <v>3</v>
      </c>
      <c r="J132" s="105">
        <v>3600</v>
      </c>
      <c r="K132" s="106">
        <f t="shared" si="37"/>
        <v>1200</v>
      </c>
      <c r="L132" s="118">
        <v>3</v>
      </c>
      <c r="M132" s="105">
        <f t="shared" si="59"/>
        <v>3200.1223507222044</v>
      </c>
      <c r="N132" s="106">
        <f t="shared" si="52"/>
        <v>1066.7074502407347</v>
      </c>
      <c r="O132" s="123">
        <f t="shared" si="53"/>
        <v>0</v>
      </c>
      <c r="P132" s="124">
        <f t="shared" si="54"/>
        <v>-133.29254975926528</v>
      </c>
      <c r="Q132" s="125">
        <f t="shared" si="55"/>
        <v>0.88892287520061231</v>
      </c>
      <c r="R132" s="290"/>
      <c r="S132" s="47">
        <v>0.95069444444444406</v>
      </c>
      <c r="T132" s="120">
        <v>0.97211805555555519</v>
      </c>
      <c r="U132" s="111">
        <v>15</v>
      </c>
      <c r="V132" s="112">
        <v>30.86132002975193</v>
      </c>
      <c r="W132" s="126"/>
      <c r="X132" s="127"/>
      <c r="Y132" s="281"/>
      <c r="Z132" s="282"/>
      <c r="AA132" s="172">
        <f t="shared" si="56"/>
        <v>-399.87764927779563</v>
      </c>
      <c r="AB132" s="110">
        <f t="shared" si="57"/>
        <v>0.88892287520061231</v>
      </c>
      <c r="AC132" s="295"/>
    </row>
    <row r="133" spans="1:29" ht="15.75" customHeight="1">
      <c r="A133" s="285"/>
      <c r="B133" s="100" t="s">
        <v>118</v>
      </c>
      <c r="C133" s="279" t="s">
        <v>149</v>
      </c>
      <c r="D133" s="280"/>
      <c r="E133" s="101">
        <v>24.82</v>
      </c>
      <c r="F133" s="102">
        <v>1961</v>
      </c>
      <c r="G133" s="121">
        <f t="shared" si="58"/>
        <v>48672.020000000004</v>
      </c>
      <c r="H133" s="26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3189.3917796373839</v>
      </c>
      <c r="N133" s="106">
        <f t="shared" si="52"/>
        <v>637.87835592747683</v>
      </c>
      <c r="O133" s="123">
        <f t="shared" si="53"/>
        <v>0</v>
      </c>
      <c r="P133" s="124">
        <f t="shared" si="54"/>
        <v>-82.121644072523168</v>
      </c>
      <c r="Q133" s="125">
        <f t="shared" si="55"/>
        <v>0.88594216101038448</v>
      </c>
      <c r="R133" s="290"/>
      <c r="S133" s="47">
        <v>0.98194444444444406</v>
      </c>
      <c r="T133" s="120">
        <v>1.00755787037037</v>
      </c>
      <c r="U133" s="111">
        <v>15</v>
      </c>
      <c r="V133" s="112">
        <v>36.891046359120324</v>
      </c>
      <c r="W133" s="126"/>
      <c r="X133" s="127"/>
      <c r="Y133" s="281"/>
      <c r="Z133" s="282"/>
      <c r="AA133" s="172">
        <f t="shared" si="56"/>
        <v>-410.60822036261607</v>
      </c>
      <c r="AB133" s="110">
        <f t="shared" si="57"/>
        <v>0.88594216101038448</v>
      </c>
      <c r="AC133" s="295"/>
    </row>
    <row r="134" spans="1:29" ht="15.75" customHeight="1">
      <c r="A134" s="285"/>
      <c r="B134" s="100" t="s">
        <v>118</v>
      </c>
      <c r="C134" s="279" t="s">
        <v>140</v>
      </c>
      <c r="D134" s="280"/>
      <c r="E134" s="101">
        <v>17.89</v>
      </c>
      <c r="F134" s="102">
        <v>4025</v>
      </c>
      <c r="G134" s="121">
        <f t="shared" si="58"/>
        <v>72007.25</v>
      </c>
      <c r="H134" s="26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3189.0876699049477</v>
      </c>
      <c r="N134" s="106">
        <f t="shared" si="52"/>
        <v>797.27191747623692</v>
      </c>
      <c r="O134" s="123">
        <f t="shared" si="53"/>
        <v>0</v>
      </c>
      <c r="P134" s="124">
        <f t="shared" si="54"/>
        <v>-102.72808252376308</v>
      </c>
      <c r="Q134" s="125">
        <f t="shared" si="55"/>
        <v>0.88585768608470772</v>
      </c>
      <c r="R134" s="290"/>
      <c r="S134" s="47">
        <v>1.0173611111111107</v>
      </c>
      <c r="T134" s="120">
        <v>1.0699421296296292</v>
      </c>
      <c r="U134" s="111">
        <v>15</v>
      </c>
      <c r="V134" s="112">
        <v>75.726986836708079</v>
      </c>
      <c r="W134" s="126"/>
      <c r="X134" s="127"/>
      <c r="Y134" s="281"/>
      <c r="Z134" s="282"/>
      <c r="AA134" s="172">
        <f t="shared" si="56"/>
        <v>-410.91233009505231</v>
      </c>
      <c r="AB134" s="110">
        <f t="shared" si="57"/>
        <v>0.88585768608470772</v>
      </c>
      <c r="AC134" s="295"/>
    </row>
    <row r="135" spans="1:29" ht="15.75" customHeight="1">
      <c r="A135" s="285"/>
      <c r="B135" s="100" t="s">
        <v>118</v>
      </c>
      <c r="C135" s="279" t="s">
        <v>141</v>
      </c>
      <c r="D135" s="280"/>
      <c r="E135" s="101">
        <v>16.66</v>
      </c>
      <c r="F135" s="102">
        <v>6416</v>
      </c>
      <c r="G135" s="121">
        <f t="shared" si="58"/>
        <v>106890.56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3188.827897371455</v>
      </c>
      <c r="N135" s="106">
        <f t="shared" si="52"/>
        <v>637.76557947429103</v>
      </c>
      <c r="O135" s="123">
        <f t="shared" si="53"/>
        <v>0</v>
      </c>
      <c r="P135" s="124">
        <f t="shared" si="54"/>
        <v>-82.23442052570897</v>
      </c>
      <c r="Q135" s="125">
        <f t="shared" si="55"/>
        <v>0.88578552704762648</v>
      </c>
      <c r="R135" s="290"/>
      <c r="S135" s="47">
        <v>1.0798611111111107</v>
      </c>
      <c r="T135" s="120">
        <v>1.1636921296296292</v>
      </c>
      <c r="U135" s="111">
        <v>15</v>
      </c>
      <c r="V135" s="112">
        <v>120.72147271331946</v>
      </c>
      <c r="W135" s="126"/>
      <c r="X135" s="127"/>
      <c r="Y135" s="281"/>
      <c r="Z135" s="282"/>
      <c r="AA135" s="172">
        <f t="shared" si="56"/>
        <v>-411.17210262854496</v>
      </c>
      <c r="AB135" s="110">
        <f t="shared" si="57"/>
        <v>0.88578552704762636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72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13"/>
      <c r="X137" s="116"/>
      <c r="Y137" s="281"/>
      <c r="Z137" s="282"/>
      <c r="AA137" s="172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72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73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60">AVERAGE(I124:I139)</f>
        <v>4</v>
      </c>
      <c r="J140" s="137">
        <f t="shared" si="60"/>
        <v>3600</v>
      </c>
      <c r="K140" s="138">
        <f t="shared" ref="K140" si="61">J140/I140</f>
        <v>900</v>
      </c>
      <c r="L140" s="136">
        <f t="shared" ref="L140:M140" si="62">AVERAGE(L124:L139)</f>
        <v>4</v>
      </c>
      <c r="M140" s="137">
        <f t="shared" si="62"/>
        <v>3192.2455169001091</v>
      </c>
      <c r="N140" s="138">
        <f>M140/L140</f>
        <v>798.06137922502728</v>
      </c>
      <c r="O140" s="139">
        <f>L140-I140</f>
        <v>0</v>
      </c>
      <c r="P140" s="140">
        <f>N140-K140</f>
        <v>-101.93862077497272</v>
      </c>
      <c r="Q140" s="141">
        <f>N140/K140</f>
        <v>0.88673486580558591</v>
      </c>
      <c r="R140" s="291"/>
      <c r="S140" s="142">
        <v>0.70833333333333337</v>
      </c>
      <c r="T140" s="143">
        <v>1.1636921296296292</v>
      </c>
      <c r="U140" s="144"/>
      <c r="V140" s="166"/>
      <c r="W140" s="167"/>
      <c r="X140" s="138"/>
      <c r="Y140" s="277"/>
      <c r="Z140" s="278"/>
      <c r="AA140" s="174">
        <f>M140-J140</f>
        <v>-407.75448309989088</v>
      </c>
      <c r="AB140" s="141">
        <f>M140/J140</f>
        <v>0.88673486580558591</v>
      </c>
      <c r="AC140" s="296"/>
    </row>
    <row r="142" spans="1:29">
      <c r="Y142" s="275" t="s">
        <v>151</v>
      </c>
      <c r="Z142" s="275"/>
    </row>
    <row r="143" spans="1:29">
      <c r="Y143" s="275" t="s">
        <v>152</v>
      </c>
      <c r="Z143" s="275"/>
    </row>
    <row r="144" spans="1:29">
      <c r="Y144" s="275" t="s">
        <v>153</v>
      </c>
      <c r="Z144" s="275"/>
    </row>
    <row r="145" spans="25:26">
      <c r="Y145" s="275" t="s">
        <v>154</v>
      </c>
      <c r="Z145" s="275"/>
    </row>
    <row r="146" spans="25:26">
      <c r="Y146" s="275" t="s">
        <v>155</v>
      </c>
      <c r="Z146" s="275"/>
    </row>
    <row r="147" spans="25:26">
      <c r="Y147" s="275" t="s">
        <v>156</v>
      </c>
      <c r="Z147" s="275"/>
    </row>
    <row r="148" spans="25:26">
      <c r="Y148" s="275" t="s">
        <v>157</v>
      </c>
      <c r="Z148" s="275"/>
    </row>
    <row r="149" spans="25:26">
      <c r="Y149" s="275" t="s">
        <v>158</v>
      </c>
      <c r="Z149" s="275"/>
    </row>
    <row r="150" spans="25:26">
      <c r="Y150" s="275" t="s">
        <v>159</v>
      </c>
      <c r="Z150" s="275"/>
    </row>
    <row r="151" spans="25:26">
      <c r="Y151" s="275" t="s">
        <v>160</v>
      </c>
      <c r="Z151" s="275"/>
    </row>
    <row r="152" spans="25:26">
      <c r="Y152" s="275" t="s">
        <v>161</v>
      </c>
      <c r="Z152" s="275"/>
    </row>
    <row r="153" spans="25:26">
      <c r="Y153" s="275" t="s">
        <v>162</v>
      </c>
      <c r="Z153" s="275"/>
    </row>
    <row r="154" spans="25:26">
      <c r="Y154" s="275" t="s">
        <v>163</v>
      </c>
      <c r="Z154" s="275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11:Z111"/>
    <mergeCell ref="C112:D112"/>
    <mergeCell ref="Y127:Z127"/>
    <mergeCell ref="C128:D128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698" priority="1" operator="greaterThan">
      <formula>0</formula>
    </cfRule>
  </conditionalFormatting>
  <conditionalFormatting sqref="P5:P140 AA5:AA140">
    <cfRule type="cellIs" dxfId="697" priority="4" operator="lessThan">
      <formula>0</formula>
    </cfRule>
  </conditionalFormatting>
  <conditionalFormatting sqref="Q5:Q140 AB5:AB140">
    <cfRule type="cellIs" dxfId="696" priority="2" operator="greaterThan">
      <formula>1</formula>
    </cfRule>
    <cfRule type="cellIs" dxfId="695" priority="3" operator="lessThan">
      <formula>0.8</formula>
    </cfRule>
  </conditionalFormatting>
  <conditionalFormatting sqref="AC5:AC6 R5:R140 AC73:AC78">
    <cfRule type="cellIs" dxfId="694" priority="5" operator="lessThan">
      <formula>0.8</formula>
    </cfRule>
  </conditionalFormatting>
  <conditionalFormatting sqref="AC12:AC20">
    <cfRule type="cellIs" dxfId="693" priority="12" operator="lessThan">
      <formula>0.8</formula>
    </cfRule>
  </conditionalFormatting>
  <conditionalFormatting sqref="AC22">
    <cfRule type="cellIs" dxfId="692" priority="11" operator="lessThan">
      <formula>0.8</formula>
    </cfRule>
  </conditionalFormatting>
  <conditionalFormatting sqref="AC39">
    <cfRule type="cellIs" dxfId="691" priority="7" operator="lessThan">
      <formula>0.8</formula>
    </cfRule>
  </conditionalFormatting>
  <conditionalFormatting sqref="AC56:AC61">
    <cfRule type="cellIs" dxfId="690" priority="6" operator="lessThan">
      <formula>0.8</formula>
    </cfRule>
  </conditionalFormatting>
  <conditionalFormatting sqref="AC90">
    <cfRule type="cellIs" dxfId="689" priority="10" operator="lessThan">
      <formula>0.8</formula>
    </cfRule>
  </conditionalFormatting>
  <conditionalFormatting sqref="AC107">
    <cfRule type="cellIs" dxfId="688" priority="9" operator="lessThan">
      <formula>0.8</formula>
    </cfRule>
  </conditionalFormatting>
  <conditionalFormatting sqref="AC124:AC129">
    <cfRule type="cellIs" dxfId="687" priority="8" operator="lessThan">
      <formula>0.8</formula>
    </cfRule>
  </conditionalFormatting>
  <dataValidations count="1">
    <dataValidation type="list" allowBlank="1" showInputMessage="1" showErrorMessage="1" sqref="Y5:Z140" xr:uid="{46C9B0E5-4FF7-44B6-828F-C48146194378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F931-EE6E-4E68-94FB-4EE1DD999892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84782</v>
      </c>
      <c r="E1" s="88" t="s">
        <v>3</v>
      </c>
      <c r="F1" s="89">
        <f>SUM(G5:G140)</f>
        <v>3646046.4400000004</v>
      </c>
      <c r="G1" s="90" t="s">
        <v>84</v>
      </c>
      <c r="H1" s="91">
        <f>L21+L38+L55+L72+L89+L106+L123+L140</f>
        <v>140.52222222222221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46172</v>
      </c>
      <c r="B2" s="335"/>
      <c r="C2" s="92" t="s">
        <v>40</v>
      </c>
      <c r="D2" s="93">
        <f>AVERAGE(N21,N38,N55,N72,N89,N106,N123,N140)</f>
        <v>175.69131140912532</v>
      </c>
      <c r="E2" s="93" t="s">
        <v>91</v>
      </c>
      <c r="F2" s="94">
        <f>F1/D1</f>
        <v>43.004959071501034</v>
      </c>
      <c r="G2" s="95" t="s">
        <v>92</v>
      </c>
      <c r="H2" s="96">
        <f>COUNT(H5:H140)</f>
        <v>2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0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170</v>
      </c>
      <c r="C5" s="365" t="s">
        <v>171</v>
      </c>
      <c r="D5" s="365"/>
      <c r="E5" s="147">
        <v>29.97</v>
      </c>
      <c r="F5" s="151">
        <v>2226</v>
      </c>
      <c r="G5" s="148">
        <f t="shared" ref="G5:G8" si="0">E5*F5</f>
        <v>66713.22</v>
      </c>
      <c r="H5" s="149"/>
      <c r="I5" s="150">
        <v>21</v>
      </c>
      <c r="J5" s="151">
        <v>2790</v>
      </c>
      <c r="K5" s="152">
        <f>J5/I5</f>
        <v>132.85714285714286</v>
      </c>
      <c r="L5" s="153">
        <v>25</v>
      </c>
      <c r="M5" s="151">
        <f>F5/V5*60</f>
        <v>2964.9807692307695</v>
      </c>
      <c r="N5" s="152">
        <f>M5/L5</f>
        <v>118.59923076923079</v>
      </c>
      <c r="O5" s="154">
        <f>L5-I5</f>
        <v>4</v>
      </c>
      <c r="P5" s="155">
        <f>N5-K5</f>
        <v>-14.257912087912075</v>
      </c>
      <c r="Q5" s="156">
        <f>N5/K5</f>
        <v>0.89268238213399509</v>
      </c>
      <c r="R5" s="289">
        <f>Q21</f>
        <v>0.90926905749614562</v>
      </c>
      <c r="S5" s="157">
        <v>0.25</v>
      </c>
      <c r="T5" s="158">
        <v>0.28127314814814813</v>
      </c>
      <c r="U5" s="159"/>
      <c r="V5" s="160">
        <v>45.045823361158135</v>
      </c>
      <c r="W5" s="181"/>
      <c r="X5" s="152"/>
      <c r="Y5" s="12"/>
      <c r="Z5" s="198"/>
      <c r="AA5" s="292"/>
      <c r="AB5" s="293"/>
      <c r="AC5" s="12"/>
      <c r="AD5" s="198"/>
      <c r="AE5" s="178">
        <f>M5-J5</f>
        <v>174.98076923076951</v>
      </c>
      <c r="AF5" s="132">
        <f>M5/J5</f>
        <v>1.0627171215880895</v>
      </c>
      <c r="AG5" s="368">
        <f>AF21</f>
        <v>0.94880249477858669</v>
      </c>
    </row>
    <row r="6" spans="1:33" ht="15.75" customHeight="1">
      <c r="A6" s="298"/>
      <c r="B6" s="100" t="s">
        <v>173</v>
      </c>
      <c r="C6" s="364" t="s">
        <v>174</v>
      </c>
      <c r="D6" s="364"/>
      <c r="E6" s="101">
        <v>56.77</v>
      </c>
      <c r="F6" s="102">
        <v>3241</v>
      </c>
      <c r="G6" s="103">
        <f t="shared" si="0"/>
        <v>183991.57</v>
      </c>
      <c r="H6" s="26"/>
      <c r="I6" s="104">
        <v>24</v>
      </c>
      <c r="J6" s="105">
        <v>2000</v>
      </c>
      <c r="K6" s="106">
        <f t="shared" ref="K6:K43" si="1">J6/I6</f>
        <v>83.333333333333329</v>
      </c>
      <c r="L6" s="107">
        <v>24</v>
      </c>
      <c r="M6" s="105">
        <f>F6/V6*60</f>
        <v>1790.7622576585775</v>
      </c>
      <c r="N6" s="106">
        <f>M6/L6</f>
        <v>74.6150940691074</v>
      </c>
      <c r="O6" s="108">
        <f>L6-I6</f>
        <v>0</v>
      </c>
      <c r="P6" s="109">
        <f>N6-K6</f>
        <v>-8.7182392642259288</v>
      </c>
      <c r="Q6" s="110">
        <f>N6/K6</f>
        <v>0.89538112882928889</v>
      </c>
      <c r="R6" s="290"/>
      <c r="S6" s="47">
        <v>0.28472222222222221</v>
      </c>
      <c r="T6" s="48">
        <v>0.3601273148148148</v>
      </c>
      <c r="U6" s="111">
        <v>4.9666666666666703</v>
      </c>
      <c r="V6" s="112">
        <v>108.59062902870008</v>
      </c>
      <c r="W6" s="113"/>
      <c r="X6" s="116"/>
      <c r="Y6" s="12"/>
      <c r="Z6" s="198"/>
      <c r="AA6" s="281"/>
      <c r="AB6" s="282"/>
      <c r="AC6" s="12"/>
      <c r="AD6" s="198"/>
      <c r="AE6" s="117">
        <f>M6-J6</f>
        <v>-209.23774234142252</v>
      </c>
      <c r="AF6" s="110">
        <f>M6/J6</f>
        <v>0.89538112882928877</v>
      </c>
      <c r="AG6" s="362"/>
    </row>
    <row r="7" spans="1:33" ht="15.75" customHeight="1">
      <c r="A7" s="298"/>
      <c r="B7" s="100" t="s">
        <v>175</v>
      </c>
      <c r="C7" s="364" t="s">
        <v>178</v>
      </c>
      <c r="D7" s="364"/>
      <c r="E7" s="101">
        <v>59.52</v>
      </c>
      <c r="F7" s="102">
        <v>3826</v>
      </c>
      <c r="G7" s="103">
        <f t="shared" si="0"/>
        <v>227723.52000000002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1794.411672505965</v>
      </c>
      <c r="N7" s="106">
        <f>M7/L7</f>
        <v>74.767153021081882</v>
      </c>
      <c r="O7" s="108">
        <f>L7-I7</f>
        <v>0</v>
      </c>
      <c r="P7" s="109">
        <f>N7-K7</f>
        <v>-8.566180312251447</v>
      </c>
      <c r="Q7" s="110">
        <f>N7/K7</f>
        <v>0.89720583625298267</v>
      </c>
      <c r="R7" s="290"/>
      <c r="S7" s="47">
        <v>0.36319444444444443</v>
      </c>
      <c r="T7" s="48">
        <v>0.45202546296296298</v>
      </c>
      <c r="U7" s="111">
        <v>5</v>
      </c>
      <c r="V7" s="112">
        <v>127.93050976948373</v>
      </c>
      <c r="W7" s="113">
        <v>0.45202546296296298</v>
      </c>
      <c r="X7" s="116">
        <v>0.49027777777777776</v>
      </c>
      <c r="Y7" s="12"/>
      <c r="Z7" s="198"/>
      <c r="AA7" s="281"/>
      <c r="AB7" s="282"/>
      <c r="AC7" s="12"/>
      <c r="AD7" s="198"/>
      <c r="AE7" s="117">
        <f>M7-J7</f>
        <v>-205.58832749403496</v>
      </c>
      <c r="AF7" s="110">
        <f>M7/J7</f>
        <v>0.89720583625298256</v>
      </c>
      <c r="AG7" s="362"/>
    </row>
    <row r="8" spans="1:33" ht="15.75" customHeight="1">
      <c r="A8" s="298"/>
      <c r="B8" s="100" t="s">
        <v>175</v>
      </c>
      <c r="C8" s="364" t="s">
        <v>176</v>
      </c>
      <c r="D8" s="364"/>
      <c r="E8" s="101">
        <v>77.34</v>
      </c>
      <c r="F8" s="102">
        <v>1960</v>
      </c>
      <c r="G8" s="103">
        <f t="shared" si="0"/>
        <v>151586.4</v>
      </c>
      <c r="H8" s="26"/>
      <c r="I8" s="104">
        <v>23</v>
      </c>
      <c r="J8" s="105">
        <v>2000</v>
      </c>
      <c r="K8" s="106">
        <f t="shared" si="1"/>
        <v>86.956521739130437</v>
      </c>
      <c r="L8" s="107">
        <v>23</v>
      </c>
      <c r="M8" s="105">
        <f>F8/V8*60</f>
        <v>1789.8192297084654</v>
      </c>
      <c r="N8" s="106">
        <f>M8/L8</f>
        <v>77.818227378628933</v>
      </c>
      <c r="O8" s="108">
        <f>L8-I8</f>
        <v>0</v>
      </c>
      <c r="P8" s="109">
        <f>N8-K8</f>
        <v>-9.1382943605015043</v>
      </c>
      <c r="Q8" s="110">
        <f>N8/K8</f>
        <v>0.8949096148542327</v>
      </c>
      <c r="R8" s="290"/>
      <c r="S8" s="47">
        <v>0.49027777777777776</v>
      </c>
      <c r="T8" s="48">
        <v>0.53590277777777773</v>
      </c>
      <c r="U8" s="111">
        <v>55.083333333333286</v>
      </c>
      <c r="V8" s="112">
        <v>65.704959499823488</v>
      </c>
      <c r="W8" s="113"/>
      <c r="X8" s="116"/>
      <c r="Y8" s="12"/>
      <c r="Z8" s="198"/>
      <c r="AA8" s="281"/>
      <c r="AB8" s="282"/>
      <c r="AC8" s="12"/>
      <c r="AD8" s="198"/>
      <c r="AE8" s="117">
        <f>M8-J8</f>
        <v>-210.1807702915346</v>
      </c>
      <c r="AF8" s="110">
        <f>M8/J8</f>
        <v>0.8949096148542327</v>
      </c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</v>
      </c>
      <c r="J21" s="137">
        <f t="shared" si="2"/>
        <v>2197.5</v>
      </c>
      <c r="K21" s="138">
        <f t="shared" ref="K21" si="3">J21/I21</f>
        <v>95.543478260869563</v>
      </c>
      <c r="L21" s="136">
        <f t="shared" ref="L21:M21" si="4">AVERAGE(L5:L20)</f>
        <v>24</v>
      </c>
      <c r="M21" s="137">
        <f t="shared" si="4"/>
        <v>2084.9934822759442</v>
      </c>
      <c r="N21" s="138">
        <f>M21/L21</f>
        <v>86.874728428164346</v>
      </c>
      <c r="O21" s="139">
        <f>L21-I21</f>
        <v>1</v>
      </c>
      <c r="P21" s="140">
        <f>N21-K21</f>
        <v>-8.6687498327052168</v>
      </c>
      <c r="Q21" s="141">
        <f>N21/K21</f>
        <v>0.90926905749614562</v>
      </c>
      <c r="R21" s="291"/>
      <c r="S21" s="142">
        <v>0.25</v>
      </c>
      <c r="T21" s="143">
        <v>0.53590277777777773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0</v>
      </c>
      <c r="AD21" s="180">
        <f>SUM(AD5:AD20)</f>
        <v>0</v>
      </c>
      <c r="AE21" s="168">
        <f>M21-J21</f>
        <v>-112.50651772405581</v>
      </c>
      <c r="AF21" s="141">
        <f>M21/J21</f>
        <v>0.94880249477858669</v>
      </c>
      <c r="AG21" s="363"/>
    </row>
    <row r="22" spans="1:33" ht="15.75" customHeight="1">
      <c r="A22" s="283" t="s">
        <v>179</v>
      </c>
      <c r="B22" s="146" t="s">
        <v>197</v>
      </c>
      <c r="C22" s="287" t="s">
        <v>257</v>
      </c>
      <c r="D22" s="288"/>
      <c r="E22" s="147">
        <v>36.450000000000003</v>
      </c>
      <c r="F22" s="159">
        <v>6605</v>
      </c>
      <c r="G22" s="148">
        <f t="shared" ref="G22:G25" si="5">E22*F22</f>
        <v>240752.25000000003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>F22/V22*60</f>
        <v>1859.8261480808756</v>
      </c>
      <c r="N22" s="152">
        <f>M22/L22</f>
        <v>92.991307404043781</v>
      </c>
      <c r="O22" s="154">
        <f>L22-I22</f>
        <v>0</v>
      </c>
      <c r="P22" s="155">
        <f>N22-K22</f>
        <v>-12.008692595956219</v>
      </c>
      <c r="Q22" s="156">
        <f>N22/K22</f>
        <v>0.88563149908613126</v>
      </c>
      <c r="R22" s="289">
        <f>Q38</f>
        <v>0.89160056850080927</v>
      </c>
      <c r="S22" s="157">
        <v>0.20833333333333334</v>
      </c>
      <c r="T22" s="158">
        <v>0.35630787037037037</v>
      </c>
      <c r="U22" s="159"/>
      <c r="V22" s="160">
        <v>213.08443286967201</v>
      </c>
      <c r="W22" s="97"/>
      <c r="X22" s="98"/>
      <c r="Y22" s="12"/>
      <c r="Z22" s="198"/>
      <c r="AA22" s="292"/>
      <c r="AB22" s="293"/>
      <c r="AC22" s="12"/>
      <c r="AD22" s="198"/>
      <c r="AE22" s="115">
        <f>M22-J22</f>
        <v>-240.17385191912444</v>
      </c>
      <c r="AF22" s="156">
        <f>M22/J22</f>
        <v>0.88563149908613126</v>
      </c>
      <c r="AG22" s="361">
        <f>AF38</f>
        <v>0.89160056850080938</v>
      </c>
    </row>
    <row r="23" spans="1:33" ht="15.75" customHeight="1">
      <c r="A23" s="284"/>
      <c r="B23" s="163" t="s">
        <v>175</v>
      </c>
      <c r="C23" s="279" t="s">
        <v>184</v>
      </c>
      <c r="D23" s="280"/>
      <c r="E23" s="101">
        <v>53.76</v>
      </c>
      <c r="F23" s="111">
        <v>2418</v>
      </c>
      <c r="G23" s="103">
        <f t="shared" si="5"/>
        <v>129991.67999999999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1785.3466606172169</v>
      </c>
      <c r="N23" s="106">
        <f>M23/L23</f>
        <v>89.26733303086084</v>
      </c>
      <c r="O23" s="108">
        <f>L23-I23</f>
        <v>0</v>
      </c>
      <c r="P23" s="109">
        <f>N23-K23</f>
        <v>-10.73266696913916</v>
      </c>
      <c r="Q23" s="110">
        <f>N23/K23</f>
        <v>0.8926733303086084</v>
      </c>
      <c r="R23" s="290"/>
      <c r="S23" s="47">
        <v>0.36041666666666666</v>
      </c>
      <c r="T23" s="48">
        <v>0.41684027777777777</v>
      </c>
      <c r="U23" s="111">
        <v>5.916666666666659</v>
      </c>
      <c r="V23" s="112">
        <v>81.261529315457423</v>
      </c>
      <c r="W23" s="113"/>
      <c r="X23" s="116"/>
      <c r="Y23" s="12"/>
      <c r="Z23" s="198"/>
      <c r="AA23" s="281"/>
      <c r="AB23" s="282"/>
      <c r="AC23" s="12"/>
      <c r="AD23" s="198"/>
      <c r="AE23" s="117">
        <f>M23-J23</f>
        <v>-214.65333938278309</v>
      </c>
      <c r="AF23" s="110">
        <f>M23/J23</f>
        <v>0.8926733303086084</v>
      </c>
      <c r="AG23" s="362"/>
    </row>
    <row r="24" spans="1:33" ht="15.75" customHeight="1">
      <c r="A24" s="284"/>
      <c r="B24" s="163" t="s">
        <v>175</v>
      </c>
      <c r="C24" s="279" t="s">
        <v>237</v>
      </c>
      <c r="D24" s="280"/>
      <c r="E24" s="101">
        <v>61.09</v>
      </c>
      <c r="F24" s="111">
        <v>2682</v>
      </c>
      <c r="G24" s="103">
        <f t="shared" si="5"/>
        <v>163843.38</v>
      </c>
      <c r="H24" s="26"/>
      <c r="I24" s="107">
        <v>20</v>
      </c>
      <c r="J24" s="105">
        <v>2000</v>
      </c>
      <c r="K24" s="106">
        <f t="shared" si="1"/>
        <v>100</v>
      </c>
      <c r="L24" s="107">
        <v>20</v>
      </c>
      <c r="M24" s="105">
        <f>F24/V24*60</f>
        <v>1790.1455858679715</v>
      </c>
      <c r="N24" s="106">
        <f>M24/L24</f>
        <v>89.507279293398568</v>
      </c>
      <c r="O24" s="108">
        <f>L24-I24</f>
        <v>0</v>
      </c>
      <c r="P24" s="109">
        <f>N24-K24</f>
        <v>-10.492720706601432</v>
      </c>
      <c r="Q24" s="110">
        <f>N24/K24</f>
        <v>0.89507279293398567</v>
      </c>
      <c r="R24" s="290"/>
      <c r="S24" s="47">
        <v>0.4201388888888889</v>
      </c>
      <c r="T24" s="48">
        <v>0.48255787037037035</v>
      </c>
      <c r="U24" s="111">
        <v>4.7500000000000231</v>
      </c>
      <c r="V24" s="112">
        <v>89.892130154305974</v>
      </c>
      <c r="W24" s="113">
        <v>0.48255787037037035</v>
      </c>
      <c r="X24" s="116">
        <v>0.52152777777777781</v>
      </c>
      <c r="Y24" s="12"/>
      <c r="Z24" s="198"/>
      <c r="AA24" s="281"/>
      <c r="AB24" s="282"/>
      <c r="AC24" s="12"/>
      <c r="AD24" s="198"/>
      <c r="AE24" s="117">
        <f>M24-J24</f>
        <v>-209.85441413202852</v>
      </c>
      <c r="AF24" s="110">
        <f>M24/J24</f>
        <v>0.89507279293398578</v>
      </c>
      <c r="AG24" s="362"/>
    </row>
    <row r="25" spans="1:33" ht="15.75" customHeight="1">
      <c r="A25" s="284"/>
      <c r="B25" s="163" t="s">
        <v>175</v>
      </c>
      <c r="C25" s="279" t="s">
        <v>185</v>
      </c>
      <c r="D25" s="280"/>
      <c r="E25" s="101">
        <v>71.55</v>
      </c>
      <c r="F25" s="111">
        <v>1802</v>
      </c>
      <c r="G25" s="103">
        <f t="shared" si="5"/>
        <v>128933.09999999999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1786.6462102904911</v>
      </c>
      <c r="N25" s="106">
        <f>M25/L25</f>
        <v>81.211191376840503</v>
      </c>
      <c r="O25" s="108">
        <f>L25-I25</f>
        <v>0</v>
      </c>
      <c r="P25" s="109">
        <f>N25-K25</f>
        <v>-9.6978995322504034</v>
      </c>
      <c r="Q25" s="110">
        <f>N25/K25</f>
        <v>0.8933231051452456</v>
      </c>
      <c r="R25" s="290"/>
      <c r="S25" s="47">
        <v>0.52152777777777781</v>
      </c>
      <c r="T25" s="48">
        <v>0.56354166666666672</v>
      </c>
      <c r="U25" s="111">
        <v>56.116666666666752</v>
      </c>
      <c r="V25" s="112">
        <v>60.515618244543646</v>
      </c>
      <c r="W25" s="113"/>
      <c r="X25" s="116"/>
      <c r="Y25" s="12"/>
      <c r="Z25" s="198"/>
      <c r="AA25" s="281"/>
      <c r="AB25" s="282"/>
      <c r="AC25" s="12"/>
      <c r="AD25" s="198"/>
      <c r="AE25" s="117">
        <f>M25-J25</f>
        <v>-213.35378970950887</v>
      </c>
      <c r="AF25" s="110">
        <f>M25/J25</f>
        <v>0.8933231051452456</v>
      </c>
      <c r="AG25" s="362"/>
    </row>
    <row r="26" spans="1:33" ht="15.75" customHeight="1">
      <c r="A26" s="285"/>
      <c r="B26" s="163"/>
      <c r="C26" s="279"/>
      <c r="D26" s="280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81"/>
      <c r="AB26" s="282"/>
      <c r="AC26" s="12"/>
      <c r="AD26" s="198"/>
      <c r="AE26" s="117"/>
      <c r="AF26" s="110"/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6">AVERAGE(I22:I37)</f>
        <v>20.5</v>
      </c>
      <c r="J38" s="137">
        <f t="shared" si="6"/>
        <v>2025</v>
      </c>
      <c r="K38" s="138">
        <f t="shared" ref="K38" si="7">J38/I38</f>
        <v>98.780487804878049</v>
      </c>
      <c r="L38" s="136">
        <f t="shared" ref="L38:M38" si="8">AVERAGE(L22:L37)</f>
        <v>20.5</v>
      </c>
      <c r="M38" s="137">
        <f t="shared" si="8"/>
        <v>1805.4911512141389</v>
      </c>
      <c r="N38" s="138">
        <f t="shared" ref="N38:N43" si="9">M38/L38</f>
        <v>88.072739083616526</v>
      </c>
      <c r="O38" s="139">
        <f t="shared" ref="O38:O43" si="10">L38-I38</f>
        <v>0</v>
      </c>
      <c r="P38" s="140">
        <f t="shared" ref="P38:P43" si="11">N38-K38</f>
        <v>-10.707748721261524</v>
      </c>
      <c r="Q38" s="141">
        <f t="shared" ref="Q38:Q43" si="12">N38/K38</f>
        <v>0.89160056850080927</v>
      </c>
      <c r="R38" s="291"/>
      <c r="S38" s="142">
        <v>0.20833333333333334</v>
      </c>
      <c r="T38" s="143">
        <v>0.56354166666666672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0</v>
      </c>
      <c r="AD38" s="180">
        <f>SUM(AD22:AD37)</f>
        <v>0</v>
      </c>
      <c r="AE38" s="168">
        <f t="shared" ref="AE38:AE43" si="13">M38-J38</f>
        <v>-219.50884878586112</v>
      </c>
      <c r="AF38" s="141">
        <f t="shared" ref="AF38:AF43" si="14">M38/J38</f>
        <v>0.89160056850080938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3252</v>
      </c>
      <c r="G39" s="148">
        <f t="shared" ref="G39:G43" si="15">E39*F39</f>
        <v>64064.399999999994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>F39/V39*60</f>
        <v>1079.5677035037916</v>
      </c>
      <c r="N39" s="152">
        <f t="shared" si="9"/>
        <v>83.043669500291657</v>
      </c>
      <c r="O39" s="154">
        <f t="shared" si="10"/>
        <v>0</v>
      </c>
      <c r="P39" s="155">
        <f t="shared" si="11"/>
        <v>-9.2640228074006501</v>
      </c>
      <c r="Q39" s="156">
        <f t="shared" si="12"/>
        <v>0.89963975291982634</v>
      </c>
      <c r="R39" s="289">
        <f>Q55</f>
        <v>0.89605986294823914</v>
      </c>
      <c r="S39" s="157">
        <v>0.20833333333333334</v>
      </c>
      <c r="T39" s="158">
        <v>0.33384259259259264</v>
      </c>
      <c r="U39" s="159"/>
      <c r="V39" s="160">
        <v>180.73901189034112</v>
      </c>
      <c r="W39" s="158"/>
      <c r="X39" s="169"/>
      <c r="Y39" s="12"/>
      <c r="Z39" s="198"/>
      <c r="AA39" s="292"/>
      <c r="AB39" s="293"/>
      <c r="AC39" s="12"/>
      <c r="AD39" s="198"/>
      <c r="AE39" s="115">
        <f t="shared" si="13"/>
        <v>-120.43229649620844</v>
      </c>
      <c r="AF39" s="156">
        <f t="shared" si="14"/>
        <v>0.89963975291982634</v>
      </c>
      <c r="AG39" s="294">
        <f>AF55</f>
        <v>0.89605986294823914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1040</v>
      </c>
      <c r="G40" s="103">
        <f t="shared" si="15"/>
        <v>80444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1792.5662025924171</v>
      </c>
      <c r="N40" s="106">
        <f t="shared" si="9"/>
        <v>68.944853945862192</v>
      </c>
      <c r="O40" s="108">
        <f t="shared" si="10"/>
        <v>0</v>
      </c>
      <c r="P40" s="109">
        <f t="shared" si="11"/>
        <v>-7.9782229772147275</v>
      </c>
      <c r="Q40" s="110">
        <f t="shared" si="12"/>
        <v>0.89628310129620858</v>
      </c>
      <c r="R40" s="290"/>
      <c r="S40" s="47">
        <v>0.33750000000000002</v>
      </c>
      <c r="T40" s="48">
        <v>0.36166666666666669</v>
      </c>
      <c r="U40" s="111">
        <v>5.2666666666666373</v>
      </c>
      <c r="V40" s="112">
        <v>34.810429823878664</v>
      </c>
      <c r="W40" s="113"/>
      <c r="X40" s="116"/>
      <c r="Y40" s="12"/>
      <c r="Z40" s="198"/>
      <c r="AA40" s="281"/>
      <c r="AB40" s="282"/>
      <c r="AC40" s="12"/>
      <c r="AD40" s="198"/>
      <c r="AE40" s="117">
        <f t="shared" si="13"/>
        <v>-207.43379740758292</v>
      </c>
      <c r="AF40" s="110">
        <f t="shared" si="14"/>
        <v>0.89628310129620858</v>
      </c>
      <c r="AG40" s="295"/>
    </row>
    <row r="41" spans="1:33" ht="15.75" customHeight="1">
      <c r="A41" s="298"/>
      <c r="B41" s="163" t="s">
        <v>175</v>
      </c>
      <c r="C41" s="279" t="s">
        <v>180</v>
      </c>
      <c r="D41" s="280"/>
      <c r="E41" s="101">
        <v>59.34</v>
      </c>
      <c r="F41" s="102">
        <v>1178</v>
      </c>
      <c r="G41" s="103">
        <f t="shared" si="15"/>
        <v>69902.52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1788.4082313195086</v>
      </c>
      <c r="N41" s="106">
        <f t="shared" si="9"/>
        <v>74.517009638312857</v>
      </c>
      <c r="O41" s="108">
        <f t="shared" si="10"/>
        <v>0</v>
      </c>
      <c r="P41" s="109">
        <f t="shared" si="11"/>
        <v>-8.816323695020472</v>
      </c>
      <c r="Q41" s="110">
        <f t="shared" si="12"/>
        <v>0.89420411565975433</v>
      </c>
      <c r="R41" s="290"/>
      <c r="S41" s="47">
        <v>0.36458333333333337</v>
      </c>
      <c r="T41" s="48">
        <v>0.39202546296296298</v>
      </c>
      <c r="U41" s="111">
        <v>5</v>
      </c>
      <c r="V41" s="112">
        <v>39.521177973919002</v>
      </c>
      <c r="W41" s="113"/>
      <c r="X41" s="116"/>
      <c r="Y41" s="12"/>
      <c r="Z41" s="198"/>
      <c r="AA41" s="281"/>
      <c r="AB41" s="282"/>
      <c r="AC41" s="12"/>
      <c r="AD41" s="198"/>
      <c r="AE41" s="117">
        <f t="shared" si="13"/>
        <v>-211.59176868049144</v>
      </c>
      <c r="AF41" s="110">
        <f t="shared" si="14"/>
        <v>0.89420411565975433</v>
      </c>
      <c r="AG41" s="295"/>
    </row>
    <row r="42" spans="1:33" ht="15.75" customHeight="1">
      <c r="A42" s="298"/>
      <c r="B42" s="163" t="s">
        <v>175</v>
      </c>
      <c r="C42" s="279" t="s">
        <v>177</v>
      </c>
      <c r="D42" s="280"/>
      <c r="E42" s="101">
        <v>58.67</v>
      </c>
      <c r="F42" s="102">
        <v>3009</v>
      </c>
      <c r="G42" s="103">
        <f t="shared" si="15"/>
        <v>176538.03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1790.9270052556096</v>
      </c>
      <c r="N42" s="106">
        <f t="shared" si="9"/>
        <v>77.866391532852589</v>
      </c>
      <c r="O42" s="108">
        <f t="shared" si="10"/>
        <v>0</v>
      </c>
      <c r="P42" s="109">
        <f t="shared" si="11"/>
        <v>-9.0901302062778484</v>
      </c>
      <c r="Q42" s="110">
        <f t="shared" si="12"/>
        <v>0.89546350262780472</v>
      </c>
      <c r="R42" s="290"/>
      <c r="S42" s="47">
        <v>0.39583333333333337</v>
      </c>
      <c r="T42" s="48">
        <v>0.46583333333333338</v>
      </c>
      <c r="U42" s="111">
        <v>5.4833333333333645</v>
      </c>
      <c r="V42" s="112">
        <v>100.8081286787188</v>
      </c>
      <c r="W42" s="113">
        <v>0.46583333333333338</v>
      </c>
      <c r="X42" s="116">
        <v>0.50486111111111109</v>
      </c>
      <c r="Y42" s="12"/>
      <c r="Z42" s="198"/>
      <c r="AA42" s="281"/>
      <c r="AB42" s="282"/>
      <c r="AC42" s="12"/>
      <c r="AD42" s="198"/>
      <c r="AE42" s="117">
        <f t="shared" si="13"/>
        <v>-209.07299474439037</v>
      </c>
      <c r="AF42" s="110">
        <f t="shared" si="14"/>
        <v>0.89546350262780483</v>
      </c>
      <c r="AG42" s="295"/>
    </row>
    <row r="43" spans="1:33" ht="15.75" customHeight="1">
      <c r="A43" s="298"/>
      <c r="B43" s="163" t="s">
        <v>175</v>
      </c>
      <c r="C43" s="279" t="s">
        <v>183</v>
      </c>
      <c r="D43" s="280"/>
      <c r="E43" s="101">
        <v>59.54</v>
      </c>
      <c r="F43" s="102">
        <v>2270</v>
      </c>
      <c r="G43" s="103">
        <f t="shared" si="15"/>
        <v>135155.79999999999</v>
      </c>
      <c r="H43" s="13"/>
      <c r="I43" s="104">
        <v>23</v>
      </c>
      <c r="J43" s="105">
        <v>2000</v>
      </c>
      <c r="K43" s="106">
        <f t="shared" si="1"/>
        <v>86.956521739130437</v>
      </c>
      <c r="L43" s="107">
        <v>23</v>
      </c>
      <c r="M43" s="105">
        <f>F43/V43*60</f>
        <v>1792.2815964524721</v>
      </c>
      <c r="N43" s="106">
        <f t="shared" si="9"/>
        <v>77.925286802281391</v>
      </c>
      <c r="O43" s="108">
        <f t="shared" si="10"/>
        <v>0</v>
      </c>
      <c r="P43" s="109">
        <f t="shared" si="11"/>
        <v>-9.0312349368490459</v>
      </c>
      <c r="Q43" s="110">
        <f t="shared" si="12"/>
        <v>0.89614079822623594</v>
      </c>
      <c r="R43" s="290"/>
      <c r="S43" s="47">
        <v>0.50486111111111109</v>
      </c>
      <c r="T43" s="48">
        <v>0.55762731481481476</v>
      </c>
      <c r="U43" s="111">
        <v>56.19999999999991</v>
      </c>
      <c r="V43" s="112">
        <v>75.99252275400562</v>
      </c>
      <c r="W43" s="113"/>
      <c r="X43" s="116"/>
      <c r="Y43" s="12"/>
      <c r="Z43" s="198"/>
      <c r="AA43" s="281"/>
      <c r="AB43" s="282"/>
      <c r="AC43" s="12"/>
      <c r="AD43" s="198"/>
      <c r="AE43" s="117">
        <f t="shared" si="13"/>
        <v>-207.71840354752794</v>
      </c>
      <c r="AF43" s="110">
        <f t="shared" si="14"/>
        <v>0.89614079822623605</v>
      </c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6">AVERAGE(I39:I54)</f>
        <v>21.8</v>
      </c>
      <c r="J55" s="137">
        <f t="shared" si="16"/>
        <v>1840</v>
      </c>
      <c r="K55" s="138">
        <f t="shared" ref="K55" si="17">J55/I55</f>
        <v>84.403669724770637</v>
      </c>
      <c r="L55" s="136">
        <f t="shared" ref="L55:M55" si="18">AVERAGE(L39:L54)</f>
        <v>21.8</v>
      </c>
      <c r="M55" s="137">
        <f t="shared" si="18"/>
        <v>1648.75014782476</v>
      </c>
      <c r="N55" s="138">
        <f t="shared" ref="N55:N64" si="19">M55/L55</f>
        <v>75.630740725906421</v>
      </c>
      <c r="O55" s="139">
        <f t="shared" ref="O55:O64" si="20">L55-I55</f>
        <v>0</v>
      </c>
      <c r="P55" s="140">
        <f t="shared" ref="P55:P64" si="21">N55-K55</f>
        <v>-8.7729289988642165</v>
      </c>
      <c r="Q55" s="141">
        <f t="shared" ref="Q55:Q64" si="22">N55/K55</f>
        <v>0.89605986294823914</v>
      </c>
      <c r="R55" s="291"/>
      <c r="S55" s="142">
        <v>0.20833333333333334</v>
      </c>
      <c r="T55" s="143">
        <v>0.55762731481481476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0</v>
      </c>
      <c r="AD55" s="191">
        <f>SUM(AD39:AD54)</f>
        <v>0</v>
      </c>
      <c r="AE55" s="168">
        <f t="shared" ref="AE55:AE64" si="23">M55-J55</f>
        <v>-191.24985217523999</v>
      </c>
      <c r="AF55" s="141">
        <f t="shared" ref="AF55:AF64" si="24">M55/J55</f>
        <v>0.89605986294823914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2707</v>
      </c>
      <c r="G56" s="148">
        <f t="shared" ref="G56:G64" si="25">E56*F56</f>
        <v>78124.02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26">F56/V56*60</f>
        <v>3177.8039149225933</v>
      </c>
      <c r="N56" s="152">
        <f t="shared" si="19"/>
        <v>167.2528376275049</v>
      </c>
      <c r="O56" s="154">
        <f t="shared" si="20"/>
        <v>0</v>
      </c>
      <c r="P56" s="155">
        <f t="shared" si="21"/>
        <v>-22.220846583021427</v>
      </c>
      <c r="Q56" s="156">
        <f t="shared" si="22"/>
        <v>0.88272330970072022</v>
      </c>
      <c r="R56" s="289">
        <f>Q72</f>
        <v>0.89520737713972742</v>
      </c>
      <c r="S56" s="157">
        <v>0.16666666666666666</v>
      </c>
      <c r="T56" s="158">
        <v>0.20215277777777776</v>
      </c>
      <c r="U56" s="159"/>
      <c r="V56" s="160">
        <v>51.110768426363499</v>
      </c>
      <c r="W56" s="158"/>
      <c r="X56" s="169"/>
      <c r="Y56" s="12"/>
      <c r="Z56" s="198"/>
      <c r="AA56" s="292"/>
      <c r="AB56" s="293"/>
      <c r="AC56" s="12"/>
      <c r="AD56" s="198"/>
      <c r="AE56" s="115">
        <f t="shared" si="23"/>
        <v>-422.19608507740668</v>
      </c>
      <c r="AF56" s="156">
        <f t="shared" si="24"/>
        <v>0.88272330970072033</v>
      </c>
      <c r="AG56" s="294">
        <f>AF72</f>
        <v>0.89520737713972731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4193</v>
      </c>
      <c r="G57" s="103">
        <f t="shared" si="25"/>
        <v>130444.23</v>
      </c>
      <c r="H57" s="26"/>
      <c r="I57" s="104">
        <v>19</v>
      </c>
      <c r="J57" s="105">
        <v>3600</v>
      </c>
      <c r="K57" s="106">
        <f t="shared" ref="K57:K91" si="27">J57/I57</f>
        <v>189.47368421052633</v>
      </c>
      <c r="L57" s="107">
        <v>19</v>
      </c>
      <c r="M57" s="105">
        <f t="shared" si="26"/>
        <v>3180.8770890825617</v>
      </c>
      <c r="N57" s="106">
        <f t="shared" si="19"/>
        <v>167.41458363592429</v>
      </c>
      <c r="O57" s="108">
        <f t="shared" si="20"/>
        <v>0</v>
      </c>
      <c r="P57" s="109">
        <f t="shared" si="21"/>
        <v>-22.059100574602041</v>
      </c>
      <c r="Q57" s="110">
        <f t="shared" si="22"/>
        <v>0.88357696918960038</v>
      </c>
      <c r="R57" s="290"/>
      <c r="S57" s="47">
        <v>0.20625000000000002</v>
      </c>
      <c r="T57" s="48">
        <v>0.26116898148148149</v>
      </c>
      <c r="U57" s="111">
        <v>5.900000000000043</v>
      </c>
      <c r="V57" s="112">
        <v>79.091393019703716</v>
      </c>
      <c r="W57" s="113"/>
      <c r="X57" s="116"/>
      <c r="Y57" s="12"/>
      <c r="Z57" s="198"/>
      <c r="AA57" s="281"/>
      <c r="AB57" s="282"/>
      <c r="AC57" s="12"/>
      <c r="AD57" s="198"/>
      <c r="AE57" s="117">
        <f t="shared" si="23"/>
        <v>-419.12291091743828</v>
      </c>
      <c r="AF57" s="110">
        <f t="shared" si="24"/>
        <v>0.88357696918960049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2145</v>
      </c>
      <c r="G58" s="103">
        <f t="shared" si="25"/>
        <v>83633.55</v>
      </c>
      <c r="H58" s="26"/>
      <c r="I58" s="104">
        <v>19</v>
      </c>
      <c r="J58" s="105">
        <v>3600</v>
      </c>
      <c r="K58" s="106">
        <f t="shared" si="27"/>
        <v>189.47368421052633</v>
      </c>
      <c r="L58" s="107">
        <v>19</v>
      </c>
      <c r="M58" s="105">
        <f t="shared" si="26"/>
        <v>3181.9152992136901</v>
      </c>
      <c r="N58" s="106">
        <f t="shared" si="19"/>
        <v>167.46922627440475</v>
      </c>
      <c r="O58" s="108">
        <f t="shared" si="20"/>
        <v>0</v>
      </c>
      <c r="P58" s="109">
        <f t="shared" si="21"/>
        <v>-22.004457936121582</v>
      </c>
      <c r="Q58" s="110">
        <f t="shared" si="22"/>
        <v>0.88386536089269163</v>
      </c>
      <c r="R58" s="290"/>
      <c r="S58" s="47">
        <v>0.26458333333333334</v>
      </c>
      <c r="T58" s="48">
        <v>0.29266203703703703</v>
      </c>
      <c r="U58" s="111">
        <v>4.9166666666666625</v>
      </c>
      <c r="V58" s="112">
        <v>40.447336870281916</v>
      </c>
      <c r="W58" s="113"/>
      <c r="X58" s="116"/>
      <c r="Y58" s="12"/>
      <c r="Z58" s="198"/>
      <c r="AA58" s="281"/>
      <c r="AB58" s="282"/>
      <c r="AC58" s="12"/>
      <c r="AD58" s="198"/>
      <c r="AE58" s="117">
        <f t="shared" si="23"/>
        <v>-418.0847007863099</v>
      </c>
      <c r="AF58" s="110">
        <f t="shared" si="24"/>
        <v>0.88386536089269174</v>
      </c>
      <c r="AG58" s="295"/>
    </row>
    <row r="59" spans="1:33" ht="15.75" customHeight="1">
      <c r="A59" s="284"/>
      <c r="B59" s="100" t="s">
        <v>212</v>
      </c>
      <c r="C59" s="364" t="s">
        <v>258</v>
      </c>
      <c r="D59" s="364"/>
      <c r="E59" s="101">
        <v>35.89</v>
      </c>
      <c r="F59" s="102">
        <v>3900</v>
      </c>
      <c r="G59" s="103">
        <f t="shared" si="25"/>
        <v>139971</v>
      </c>
      <c r="H59" s="26"/>
      <c r="I59" s="104">
        <v>19</v>
      </c>
      <c r="J59" s="105">
        <v>3600</v>
      </c>
      <c r="K59" s="106">
        <f t="shared" si="27"/>
        <v>189.47368421052633</v>
      </c>
      <c r="L59" s="107">
        <v>19</v>
      </c>
      <c r="M59" s="105">
        <f t="shared" si="26"/>
        <v>3182.477125153116</v>
      </c>
      <c r="N59" s="106">
        <f t="shared" si="19"/>
        <v>167.49879606069032</v>
      </c>
      <c r="O59" s="108">
        <f t="shared" si="20"/>
        <v>0</v>
      </c>
      <c r="P59" s="109">
        <f t="shared" si="21"/>
        <v>-21.974888149836005</v>
      </c>
      <c r="Q59" s="110">
        <f t="shared" si="22"/>
        <v>0.88402142365364333</v>
      </c>
      <c r="R59" s="290"/>
      <c r="S59" s="47">
        <v>0.29652777777777778</v>
      </c>
      <c r="T59" s="48">
        <v>0.34758101851851853</v>
      </c>
      <c r="U59" s="111">
        <v>5.5666666666666842</v>
      </c>
      <c r="V59" s="112">
        <v>73.527629829779755</v>
      </c>
      <c r="W59" s="113"/>
      <c r="X59" s="116"/>
      <c r="Y59" s="12"/>
      <c r="Z59" s="198"/>
      <c r="AA59" s="281"/>
      <c r="AB59" s="282"/>
      <c r="AC59" s="12"/>
      <c r="AD59" s="198"/>
      <c r="AE59" s="199">
        <f t="shared" si="23"/>
        <v>-417.52287484688395</v>
      </c>
      <c r="AF59" s="200">
        <f t="shared" si="24"/>
        <v>0.88402142365364333</v>
      </c>
      <c r="AG59" s="295"/>
    </row>
    <row r="60" spans="1:33" ht="15.75" customHeight="1">
      <c r="A60" s="285"/>
      <c r="B60" s="100" t="s">
        <v>212</v>
      </c>
      <c r="C60" s="364" t="s">
        <v>248</v>
      </c>
      <c r="D60" s="364"/>
      <c r="E60" s="101">
        <v>46.93</v>
      </c>
      <c r="F60" s="105">
        <v>3069</v>
      </c>
      <c r="G60" s="103">
        <f t="shared" si="25"/>
        <v>144028.17000000001</v>
      </c>
      <c r="H60" s="26"/>
      <c r="I60" s="104">
        <v>24</v>
      </c>
      <c r="J60" s="105">
        <v>3600</v>
      </c>
      <c r="K60" s="106">
        <f t="shared" si="27"/>
        <v>150</v>
      </c>
      <c r="L60" s="107">
        <v>24</v>
      </c>
      <c r="M60" s="105">
        <f t="shared" si="26"/>
        <v>3258.3179729030785</v>
      </c>
      <c r="N60" s="106">
        <f t="shared" si="19"/>
        <v>135.7632488709616</v>
      </c>
      <c r="O60" s="108">
        <f t="shared" si="20"/>
        <v>0</v>
      </c>
      <c r="P60" s="109">
        <f t="shared" si="21"/>
        <v>-14.236751129038396</v>
      </c>
      <c r="Q60" s="110">
        <f t="shared" si="22"/>
        <v>0.90508832580641074</v>
      </c>
      <c r="R60" s="290"/>
      <c r="S60" s="47">
        <v>0.35138888888888886</v>
      </c>
      <c r="T60" s="48">
        <v>0.390625</v>
      </c>
      <c r="U60" s="111">
        <v>5.4833333333332845</v>
      </c>
      <c r="V60" s="112">
        <v>56.513821404586842</v>
      </c>
      <c r="W60" s="113"/>
      <c r="X60" s="116"/>
      <c r="Y60" s="12"/>
      <c r="Z60" s="198"/>
      <c r="AA60" s="281"/>
      <c r="AB60" s="282"/>
      <c r="AC60" s="12"/>
      <c r="AD60" s="198"/>
      <c r="AE60" s="199">
        <f t="shared" si="23"/>
        <v>-341.6820270969215</v>
      </c>
      <c r="AF60" s="200">
        <f t="shared" si="24"/>
        <v>0.90508832580641074</v>
      </c>
      <c r="AG60" s="295"/>
    </row>
    <row r="61" spans="1:33" ht="15.75" customHeight="1">
      <c r="A61" s="285"/>
      <c r="B61" s="100" t="s">
        <v>212</v>
      </c>
      <c r="C61" s="364" t="s">
        <v>214</v>
      </c>
      <c r="D61" s="364"/>
      <c r="E61" s="101">
        <v>38.479999999999997</v>
      </c>
      <c r="F61" s="105">
        <v>1859</v>
      </c>
      <c r="G61" s="121">
        <f t="shared" si="25"/>
        <v>71534.319999999992</v>
      </c>
      <c r="H61" s="26">
        <v>2</v>
      </c>
      <c r="I61" s="104">
        <v>20</v>
      </c>
      <c r="J61" s="105">
        <v>3600</v>
      </c>
      <c r="K61" s="106">
        <f t="shared" si="27"/>
        <v>180</v>
      </c>
      <c r="L61" s="107">
        <v>20</v>
      </c>
      <c r="M61" s="105">
        <f t="shared" si="26"/>
        <v>3255.6914299206987</v>
      </c>
      <c r="N61" s="106">
        <f t="shared" si="19"/>
        <v>162.78457149603494</v>
      </c>
      <c r="O61" s="108">
        <f t="shared" si="20"/>
        <v>0</v>
      </c>
      <c r="P61" s="109">
        <f t="shared" si="21"/>
        <v>-17.215428503965057</v>
      </c>
      <c r="Q61" s="110">
        <f t="shared" si="22"/>
        <v>0.90435873053352744</v>
      </c>
      <c r="R61" s="290"/>
      <c r="S61" s="47">
        <v>0.39374999999999993</v>
      </c>
      <c r="T61" s="120">
        <v>0.41753472222222215</v>
      </c>
      <c r="U61" s="111">
        <v>5</v>
      </c>
      <c r="V61" s="112">
        <v>34.260003566344388</v>
      </c>
      <c r="W61" s="113"/>
      <c r="X61" s="116"/>
      <c r="Y61" s="12"/>
      <c r="Z61" s="198"/>
      <c r="AA61" s="281"/>
      <c r="AB61" s="282"/>
      <c r="AC61" s="12"/>
      <c r="AD61" s="198"/>
      <c r="AE61" s="199">
        <f t="shared" si="23"/>
        <v>-344.30857007930126</v>
      </c>
      <c r="AF61" s="200">
        <f t="shared" si="24"/>
        <v>0.90435873053352744</v>
      </c>
      <c r="AG61" s="295"/>
    </row>
    <row r="62" spans="1:33" ht="15.75" customHeight="1">
      <c r="A62" s="285"/>
      <c r="B62" s="100" t="s">
        <v>212</v>
      </c>
      <c r="C62" s="364" t="s">
        <v>215</v>
      </c>
      <c r="D62" s="364"/>
      <c r="E62" s="101">
        <v>37.799999999999997</v>
      </c>
      <c r="F62" s="105">
        <v>2264</v>
      </c>
      <c r="G62" s="121">
        <f t="shared" si="25"/>
        <v>85579.199999999997</v>
      </c>
      <c r="H62" s="26">
        <v>2</v>
      </c>
      <c r="I62" s="104">
        <v>21</v>
      </c>
      <c r="J62" s="105">
        <v>3600</v>
      </c>
      <c r="K62" s="106">
        <f t="shared" si="27"/>
        <v>171.42857142857142</v>
      </c>
      <c r="L62" s="107">
        <v>21</v>
      </c>
      <c r="M62" s="105">
        <f t="shared" si="26"/>
        <v>3255.9723791053666</v>
      </c>
      <c r="N62" s="106">
        <f t="shared" si="19"/>
        <v>155.04630376692222</v>
      </c>
      <c r="O62" s="123">
        <f t="shared" si="20"/>
        <v>0</v>
      </c>
      <c r="P62" s="124">
        <f t="shared" si="21"/>
        <v>-16.382267661649195</v>
      </c>
      <c r="Q62" s="125">
        <f t="shared" si="22"/>
        <v>0.90443677197371297</v>
      </c>
      <c r="R62" s="290"/>
      <c r="S62" s="47">
        <v>0.42083333333333328</v>
      </c>
      <c r="T62" s="120">
        <v>0.44980324074074068</v>
      </c>
      <c r="U62" s="111">
        <v>4.7500000000000231</v>
      </c>
      <c r="V62" s="112">
        <v>41.720255635990483</v>
      </c>
      <c r="W62" s="113">
        <v>0.44980324074074068</v>
      </c>
      <c r="X62" s="116">
        <v>0.48749999999999993</v>
      </c>
      <c r="Y62" s="12"/>
      <c r="Z62" s="198"/>
      <c r="AA62" s="281"/>
      <c r="AB62" s="282"/>
      <c r="AC62" s="12"/>
      <c r="AD62" s="198"/>
      <c r="AE62" s="199">
        <f t="shared" si="23"/>
        <v>-344.0276208946334</v>
      </c>
      <c r="AF62" s="200">
        <f t="shared" si="24"/>
        <v>0.90443677197371297</v>
      </c>
      <c r="AG62" s="295"/>
    </row>
    <row r="63" spans="1:33" ht="15.75" customHeight="1">
      <c r="A63" s="285"/>
      <c r="B63" s="100" t="s">
        <v>212</v>
      </c>
      <c r="C63" s="364" t="s">
        <v>214</v>
      </c>
      <c r="D63" s="364"/>
      <c r="E63" s="101">
        <v>38.479999999999997</v>
      </c>
      <c r="F63" s="105">
        <v>4494</v>
      </c>
      <c r="G63" s="121">
        <f t="shared" si="25"/>
        <v>172929.12</v>
      </c>
      <c r="H63" s="26"/>
      <c r="I63" s="104">
        <v>20</v>
      </c>
      <c r="J63" s="105">
        <v>3600</v>
      </c>
      <c r="K63" s="106">
        <f t="shared" si="27"/>
        <v>180</v>
      </c>
      <c r="L63" s="118">
        <v>20</v>
      </c>
      <c r="M63" s="105">
        <f t="shared" si="26"/>
        <v>3255.6914299206983</v>
      </c>
      <c r="N63" s="106">
        <f t="shared" si="19"/>
        <v>162.78457149603491</v>
      </c>
      <c r="O63" s="123">
        <f t="shared" si="20"/>
        <v>0</v>
      </c>
      <c r="P63" s="124">
        <f t="shared" si="21"/>
        <v>-17.215428503965086</v>
      </c>
      <c r="Q63" s="125">
        <f t="shared" si="22"/>
        <v>0.90435873053352733</v>
      </c>
      <c r="R63" s="290"/>
      <c r="S63" s="47">
        <v>0.48749999999999993</v>
      </c>
      <c r="T63" s="120">
        <v>0.54501157407407397</v>
      </c>
      <c r="U63" s="111">
        <v>55</v>
      </c>
      <c r="V63" s="112">
        <v>82.821116744029965</v>
      </c>
      <c r="W63" s="113"/>
      <c r="X63" s="116"/>
      <c r="Y63" s="12"/>
      <c r="Z63" s="198"/>
      <c r="AA63" s="281"/>
      <c r="AB63" s="282"/>
      <c r="AC63" s="12"/>
      <c r="AD63" s="198"/>
      <c r="AE63" s="199">
        <f t="shared" si="23"/>
        <v>-344.30857007930172</v>
      </c>
      <c r="AF63" s="200">
        <f t="shared" si="24"/>
        <v>0.90435873053352733</v>
      </c>
      <c r="AG63" s="295"/>
    </row>
    <row r="64" spans="1:33" ht="15.75" customHeight="1">
      <c r="A64" s="285"/>
      <c r="B64" s="100" t="s">
        <v>212</v>
      </c>
      <c r="C64" s="364" t="s">
        <v>215</v>
      </c>
      <c r="D64" s="364"/>
      <c r="E64" s="101">
        <v>37.799999999999997</v>
      </c>
      <c r="F64" s="105">
        <v>5624</v>
      </c>
      <c r="G64" s="121">
        <f t="shared" si="25"/>
        <v>212587.19999999998</v>
      </c>
      <c r="H64" s="26"/>
      <c r="I64" s="104">
        <v>21</v>
      </c>
      <c r="J64" s="105">
        <v>3600</v>
      </c>
      <c r="K64" s="106">
        <f t="shared" si="27"/>
        <v>171.42857142857142</v>
      </c>
      <c r="L64" s="118">
        <v>21</v>
      </c>
      <c r="M64" s="105">
        <f t="shared" si="26"/>
        <v>3255.9723791053666</v>
      </c>
      <c r="N64" s="106">
        <f t="shared" si="19"/>
        <v>155.04630376692222</v>
      </c>
      <c r="O64" s="123">
        <f t="shared" si="20"/>
        <v>0</v>
      </c>
      <c r="P64" s="124">
        <f t="shared" si="21"/>
        <v>-16.382267661649195</v>
      </c>
      <c r="Q64" s="125">
        <f t="shared" si="22"/>
        <v>0.90443677197371297</v>
      </c>
      <c r="R64" s="290"/>
      <c r="S64" s="47">
        <v>0.54861111111111105</v>
      </c>
      <c r="T64" s="120">
        <v>0.6205787037037036</v>
      </c>
      <c r="U64" s="111">
        <v>5.1833333333333975</v>
      </c>
      <c r="V64" s="112">
        <v>103.63724279894456</v>
      </c>
      <c r="W64" s="113"/>
      <c r="X64" s="116"/>
      <c r="Y64" s="12"/>
      <c r="Z64" s="198"/>
      <c r="AA64" s="281"/>
      <c r="AB64" s="282"/>
      <c r="AC64" s="12"/>
      <c r="AD64" s="198"/>
      <c r="AE64" s="199">
        <f t="shared" si="23"/>
        <v>-344.0276208946334</v>
      </c>
      <c r="AF64" s="200">
        <f t="shared" si="24"/>
        <v>0.90443677197371297</v>
      </c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26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8">AVERAGE(I56:I71)</f>
        <v>20.222222222222221</v>
      </c>
      <c r="J72" s="137">
        <f t="shared" si="28"/>
        <v>3600</v>
      </c>
      <c r="K72" s="138">
        <f t="shared" ref="K72:K74" si="29">J72/I72</f>
        <v>178.02197802197801</v>
      </c>
      <c r="L72" s="136">
        <f t="shared" ref="L72:M72" si="30">AVERAGE(L56:L71)</f>
        <v>20.222222222222221</v>
      </c>
      <c r="M72" s="137">
        <f t="shared" si="30"/>
        <v>3222.7465577030184</v>
      </c>
      <c r="N72" s="138">
        <f>M72/L72</f>
        <v>159.36658801828113</v>
      </c>
      <c r="O72" s="139">
        <f>L72-I72</f>
        <v>0</v>
      </c>
      <c r="P72" s="140">
        <f>N72-K72</f>
        <v>-18.65539000369688</v>
      </c>
      <c r="Q72" s="141">
        <f>N72/K72</f>
        <v>0.89520737713972742</v>
      </c>
      <c r="R72" s="291"/>
      <c r="S72" s="142">
        <v>0.16666666666666666</v>
      </c>
      <c r="T72" s="143">
        <v>0.6205787037037036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0</v>
      </c>
      <c r="AD72" s="191">
        <f>SUM(AD56:AD71)</f>
        <v>0</v>
      </c>
      <c r="AE72" s="168">
        <f>M72-J72</f>
        <v>-377.25344229698158</v>
      </c>
      <c r="AF72" s="141">
        <f>M72/J72</f>
        <v>0.89520737713972731</v>
      </c>
      <c r="AG72" s="296"/>
    </row>
    <row r="73" spans="1:33" ht="15.75" customHeight="1">
      <c r="A73" s="297" t="s">
        <v>116</v>
      </c>
      <c r="B73" s="100" t="s">
        <v>197</v>
      </c>
      <c r="C73" s="279" t="s">
        <v>216</v>
      </c>
      <c r="D73" s="280"/>
      <c r="E73" s="101">
        <v>23.19</v>
      </c>
      <c r="F73" s="102">
        <v>497</v>
      </c>
      <c r="G73" s="103">
        <f t="shared" ref="G73:G74" si="31">E73*F73</f>
        <v>11525.43</v>
      </c>
      <c r="H73" s="13"/>
      <c r="I73" s="104">
        <v>6</v>
      </c>
      <c r="J73" s="105">
        <v>2500</v>
      </c>
      <c r="K73" s="106">
        <f t="shared" si="29"/>
        <v>416.66666666666669</v>
      </c>
      <c r="L73" s="107">
        <v>6</v>
      </c>
      <c r="M73" s="105">
        <f>F73/V73*60</f>
        <v>2267.6279963765514</v>
      </c>
      <c r="N73" s="106">
        <f>M73/L73</f>
        <v>377.93799939609193</v>
      </c>
      <c r="O73" s="108">
        <f>L73-I73</f>
        <v>0</v>
      </c>
      <c r="P73" s="109">
        <f>N73-K73</f>
        <v>-38.728667270574761</v>
      </c>
      <c r="Q73" s="110">
        <f>N73/K73</f>
        <v>0.90705119855062055</v>
      </c>
      <c r="R73" s="289">
        <f>Q89</f>
        <v>0.90513463952342654</v>
      </c>
      <c r="S73" s="47">
        <v>0.37708333333333327</v>
      </c>
      <c r="T73" s="48">
        <v>0.3862152777777777</v>
      </c>
      <c r="U73" s="111">
        <v>4.8666666666666547</v>
      </c>
      <c r="V73" s="112">
        <v>13.150305097506934</v>
      </c>
      <c r="W73" s="113"/>
      <c r="X73" s="162"/>
      <c r="Y73" s="12"/>
      <c r="Z73" s="198"/>
      <c r="AA73" s="292"/>
      <c r="AB73" s="293"/>
      <c r="AC73" s="12"/>
      <c r="AD73" s="198"/>
      <c r="AE73" s="115">
        <f>M73-J73</f>
        <v>-232.37200362344856</v>
      </c>
      <c r="AF73" s="156">
        <f>M73/J73</f>
        <v>0.90705119855062055</v>
      </c>
      <c r="AG73" s="294">
        <f>AF89</f>
        <v>0.90513463952342654</v>
      </c>
    </row>
    <row r="74" spans="1:33" ht="15.75" customHeight="1">
      <c r="A74" s="298"/>
      <c r="B74" s="100" t="s">
        <v>197</v>
      </c>
      <c r="C74" s="279" t="s">
        <v>249</v>
      </c>
      <c r="D74" s="280"/>
      <c r="E74" s="101">
        <v>27.05</v>
      </c>
      <c r="F74" s="102">
        <v>2448</v>
      </c>
      <c r="G74" s="121">
        <f t="shared" si="31"/>
        <v>66218.400000000009</v>
      </c>
      <c r="H74" s="122"/>
      <c r="I74" s="104">
        <v>6</v>
      </c>
      <c r="J74" s="105">
        <v>3273</v>
      </c>
      <c r="K74" s="106">
        <f t="shared" si="29"/>
        <v>545.5</v>
      </c>
      <c r="L74" s="107">
        <v>6</v>
      </c>
      <c r="M74" s="105">
        <f>F74/V74*60</f>
        <v>2957.7142775921893</v>
      </c>
      <c r="N74" s="106">
        <f>M74/L74</f>
        <v>492.9523795986982</v>
      </c>
      <c r="O74" s="108">
        <f>L74-I74</f>
        <v>0</v>
      </c>
      <c r="P74" s="109">
        <f>N74-K74</f>
        <v>-52.547620401301799</v>
      </c>
      <c r="Q74" s="110">
        <f>N74/K74</f>
        <v>0.90367072337066578</v>
      </c>
      <c r="R74" s="290"/>
      <c r="S74" s="47">
        <v>0.39027777777777772</v>
      </c>
      <c r="T74" s="120">
        <v>0.4247569444444444</v>
      </c>
      <c r="U74" s="111">
        <v>5.8500000000000352</v>
      </c>
      <c r="V74" s="112">
        <v>49.659969224468767</v>
      </c>
      <c r="W74" s="113"/>
      <c r="X74" s="116"/>
      <c r="Y74" s="12"/>
      <c r="Z74" s="198"/>
      <c r="AA74" s="281"/>
      <c r="AB74" s="282"/>
      <c r="AC74" s="12"/>
      <c r="AD74" s="198"/>
      <c r="AE74" s="117">
        <f>M74-J74</f>
        <v>-315.28572240781068</v>
      </c>
      <c r="AF74" s="110">
        <f>M74/J74</f>
        <v>0.9036707233706659</v>
      </c>
      <c r="AG74" s="295"/>
    </row>
    <row r="75" spans="1:33" ht="15.75" customHeight="1">
      <c r="A75" s="298"/>
      <c r="B75" s="100"/>
      <c r="C75" s="279"/>
      <c r="D75" s="280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81"/>
      <c r="AB75" s="282"/>
      <c r="AC75" s="12"/>
      <c r="AD75" s="198"/>
      <c r="AE75" s="117"/>
      <c r="AF75" s="110"/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2886.5</v>
      </c>
      <c r="K89" s="138">
        <f t="shared" ref="K89" si="33">J89/I89</f>
        <v>481.08333333333331</v>
      </c>
      <c r="L89" s="136">
        <f t="shared" ref="L89:M89" si="34">AVERAGE(L73:L88)</f>
        <v>6</v>
      </c>
      <c r="M89" s="137">
        <f t="shared" si="34"/>
        <v>2612.6711369843706</v>
      </c>
      <c r="N89" s="138">
        <f>M89/L89</f>
        <v>435.44518949739512</v>
      </c>
      <c r="O89" s="139">
        <f>L89-I89</f>
        <v>0</v>
      </c>
      <c r="P89" s="140">
        <f>N89-K89</f>
        <v>-45.638143835938195</v>
      </c>
      <c r="Q89" s="141">
        <f>N89/K89</f>
        <v>0.90513463952342654</v>
      </c>
      <c r="R89" s="291"/>
      <c r="S89" s="142">
        <v>0.25</v>
      </c>
      <c r="T89" s="143">
        <v>0.4247569444444444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0</v>
      </c>
      <c r="AD89" s="191">
        <f>SUM(AD73:AD88)</f>
        <v>0</v>
      </c>
      <c r="AE89" s="168">
        <f>M89-J89</f>
        <v>-273.82886301562939</v>
      </c>
      <c r="AF89" s="141">
        <f>M89/J89</f>
        <v>0.90513463952342654</v>
      </c>
      <c r="AG89" s="296"/>
    </row>
    <row r="90" spans="1:33" ht="15.75" customHeight="1">
      <c r="A90" s="283" t="s">
        <v>120</v>
      </c>
      <c r="B90" s="114" t="s">
        <v>197</v>
      </c>
      <c r="C90" s="287" t="s">
        <v>238</v>
      </c>
      <c r="D90" s="288"/>
      <c r="E90" s="147">
        <v>15.51</v>
      </c>
      <c r="F90" s="97">
        <v>2906</v>
      </c>
      <c r="G90" s="148">
        <f t="shared" ref="G90:G91" si="35">E90*F90</f>
        <v>45072.06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2348.5587562395394</v>
      </c>
      <c r="N90" s="152">
        <f>M90/L90</f>
        <v>391.42645937325659</v>
      </c>
      <c r="O90" s="154">
        <f>L90-I90</f>
        <v>0</v>
      </c>
      <c r="P90" s="155">
        <f>N90-K90</f>
        <v>-41.906873960076723</v>
      </c>
      <c r="Q90" s="156">
        <f>N90/K90</f>
        <v>0.90329182932289986</v>
      </c>
      <c r="R90" s="289">
        <f>Q106</f>
        <v>0.9031606778010981</v>
      </c>
      <c r="S90" s="157">
        <v>0.25</v>
      </c>
      <c r="T90" s="158">
        <v>0.30155092592592592</v>
      </c>
      <c r="U90" s="159"/>
      <c r="V90" s="160">
        <v>74.241276500649008</v>
      </c>
      <c r="W90" s="158"/>
      <c r="X90" s="169"/>
      <c r="Y90" s="12"/>
      <c r="Z90" s="198"/>
      <c r="AA90" s="292"/>
      <c r="AB90" s="293"/>
      <c r="AC90" s="12"/>
      <c r="AD90" s="198"/>
      <c r="AE90" s="115">
        <f>M90-J90</f>
        <v>-251.44124376046057</v>
      </c>
      <c r="AF90" s="156">
        <f>M90/J90</f>
        <v>0.90329182932289975</v>
      </c>
      <c r="AG90" s="294">
        <f>AF106</f>
        <v>0.90316067780109799</v>
      </c>
    </row>
    <row r="91" spans="1:33" ht="15.75" customHeight="1">
      <c r="A91" s="284"/>
      <c r="B91" s="100" t="s">
        <v>197</v>
      </c>
      <c r="C91" s="279" t="s">
        <v>239</v>
      </c>
      <c r="D91" s="280"/>
      <c r="E91" s="101">
        <v>15.01</v>
      </c>
      <c r="F91" s="102">
        <v>2984</v>
      </c>
      <c r="G91" s="103">
        <f t="shared" si="35"/>
        <v>44789.84</v>
      </c>
      <c r="H91" s="26"/>
      <c r="I91" s="104">
        <v>6</v>
      </c>
      <c r="J91" s="105">
        <v>2600</v>
      </c>
      <c r="K91" s="106">
        <f t="shared" si="27"/>
        <v>433.33333333333331</v>
      </c>
      <c r="L91" s="107">
        <v>6</v>
      </c>
      <c r="M91" s="105">
        <f>F91/V91*60</f>
        <v>2347.8767683261703</v>
      </c>
      <c r="N91" s="106">
        <f>M91/L91</f>
        <v>391.31279472102841</v>
      </c>
      <c r="O91" s="108">
        <f>L91-I91</f>
        <v>0</v>
      </c>
      <c r="P91" s="109">
        <f>N91-K91</f>
        <v>-42.020538612304904</v>
      </c>
      <c r="Q91" s="110">
        <f>N91/K91</f>
        <v>0.90302952627929634</v>
      </c>
      <c r="R91" s="290"/>
      <c r="S91" s="47">
        <v>0.30555555555555552</v>
      </c>
      <c r="T91" s="48">
        <v>0.35850694444444442</v>
      </c>
      <c r="U91" s="111">
        <v>5.7666666666666355</v>
      </c>
      <c r="V91" s="112">
        <v>76.25613167408261</v>
      </c>
      <c r="W91" s="113"/>
      <c r="X91" s="13"/>
      <c r="Y91" s="12"/>
      <c r="Z91" s="198"/>
      <c r="AA91" s="281"/>
      <c r="AB91" s="282"/>
      <c r="AC91" s="12"/>
      <c r="AD91" s="198"/>
      <c r="AE91" s="117">
        <f>M91-J91</f>
        <v>-252.12323167382965</v>
      </c>
      <c r="AF91" s="110">
        <f>M91/J91</f>
        <v>0.90302952627929634</v>
      </c>
      <c r="AG91" s="295"/>
    </row>
    <row r="92" spans="1:33" ht="15.75" customHeight="1">
      <c r="A92" s="284"/>
      <c r="B92" s="100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3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3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31"/>
      <c r="W98" s="113"/>
      <c r="X98" s="116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31"/>
      <c r="W99" s="126"/>
      <c r="X99" s="127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31"/>
      <c r="W100" s="126"/>
      <c r="X100" s="127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31"/>
      <c r="W101" s="126"/>
      <c r="X101" s="127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31"/>
      <c r="W102" s="126"/>
      <c r="X102" s="127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31"/>
      <c r="W103" s="126"/>
      <c r="X103" s="127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31"/>
      <c r="W104" s="126"/>
      <c r="X104" s="127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6">AVERAGE(I90:I105)</f>
        <v>6</v>
      </c>
      <c r="J106" s="137">
        <f t="shared" si="36"/>
        <v>2600</v>
      </c>
      <c r="K106" s="138">
        <f t="shared" ref="K106" si="37">J106/I106</f>
        <v>433.33333333333331</v>
      </c>
      <c r="L106" s="136">
        <f t="shared" ref="L106:M106" si="38">AVERAGE(L90:L105)</f>
        <v>6</v>
      </c>
      <c r="M106" s="137">
        <f t="shared" si="38"/>
        <v>2348.2177622828549</v>
      </c>
      <c r="N106" s="138">
        <f>M106/L106</f>
        <v>391.3696270471425</v>
      </c>
      <c r="O106" s="139">
        <f>L106-I106</f>
        <v>0</v>
      </c>
      <c r="P106" s="140">
        <f>N106-K106</f>
        <v>-41.963706286190813</v>
      </c>
      <c r="Q106" s="141">
        <f>N106/K106</f>
        <v>0.9031606778010981</v>
      </c>
      <c r="R106" s="291"/>
      <c r="S106" s="142">
        <v>0.25</v>
      </c>
      <c r="T106" s="143">
        <v>0.35850694444444442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277"/>
      <c r="AB106" s="278"/>
      <c r="AC106" s="179">
        <f>SUM(AC90:AC105)</f>
        <v>0</v>
      </c>
      <c r="AD106" s="191">
        <f>SUM(AD90:AD105)</f>
        <v>0</v>
      </c>
      <c r="AE106" s="168">
        <f>M106-J106</f>
        <v>-251.78223771714511</v>
      </c>
      <c r="AF106" s="141">
        <f>M106/J106</f>
        <v>0.90316067780109799</v>
      </c>
      <c r="AG106" s="296"/>
    </row>
    <row r="107" spans="1:33" ht="15.75" customHeight="1">
      <c r="A107" s="297" t="s">
        <v>199</v>
      </c>
      <c r="B107" s="146" t="s">
        <v>173</v>
      </c>
      <c r="C107" s="287" t="s">
        <v>200</v>
      </c>
      <c r="D107" s="288"/>
      <c r="E107" s="147">
        <v>44.98</v>
      </c>
      <c r="F107" s="97">
        <v>1425</v>
      </c>
      <c r="G107" s="148">
        <f t="shared" ref="G107:G109" si="39">E107*F107</f>
        <v>64096.499999999993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1610.033357207406</v>
      </c>
      <c r="N107" s="152">
        <f>M107/L107</f>
        <v>76.668255105114568</v>
      </c>
      <c r="O107" s="154">
        <f>L107-I107</f>
        <v>0</v>
      </c>
      <c r="P107" s="155">
        <f>N107-K107</f>
        <v>-9.0460306091711402</v>
      </c>
      <c r="Q107" s="156">
        <f>N107/K107</f>
        <v>0.89446297622633664</v>
      </c>
      <c r="R107" s="289">
        <f>Q123</f>
        <v>0.92551714481317904</v>
      </c>
      <c r="S107" s="157">
        <v>0.70833333333333337</v>
      </c>
      <c r="T107" s="158">
        <v>0.74520833333333336</v>
      </c>
      <c r="U107" s="159"/>
      <c r="V107" s="160">
        <v>53.104489802807116</v>
      </c>
      <c r="W107" s="158"/>
      <c r="X107" s="169"/>
      <c r="Y107" s="196"/>
      <c r="Z107" s="197"/>
      <c r="AA107" s="292"/>
      <c r="AB107" s="293"/>
      <c r="AC107" s="196"/>
      <c r="AD107" s="197"/>
      <c r="AE107" s="115">
        <f>M107-J107</f>
        <v>-189.96664279259403</v>
      </c>
      <c r="AF107" s="156">
        <f>M107/J107</f>
        <v>0.89446297622633664</v>
      </c>
      <c r="AG107" s="294">
        <f>AF123</f>
        <v>0.89414368227713903</v>
      </c>
    </row>
    <row r="108" spans="1:33" ht="15.75" customHeight="1">
      <c r="A108" s="298"/>
      <c r="B108" s="163" t="s">
        <v>173</v>
      </c>
      <c r="C108" s="279" t="s">
        <v>201</v>
      </c>
      <c r="D108" s="280"/>
      <c r="E108" s="101">
        <v>50.67</v>
      </c>
      <c r="F108" s="102">
        <v>1487</v>
      </c>
      <c r="G108" s="103">
        <f t="shared" si="39"/>
        <v>75346.290000000008</v>
      </c>
      <c r="H108" s="26"/>
      <c r="I108" s="104">
        <v>20</v>
      </c>
      <c r="J108" s="105">
        <v>2000</v>
      </c>
      <c r="K108" s="106">
        <f t="shared" ref="K108:K109" si="40">J108/I108</f>
        <v>100</v>
      </c>
      <c r="L108" s="107">
        <v>19</v>
      </c>
      <c r="M108" s="105">
        <f>F108/V108*60</f>
        <v>1788</v>
      </c>
      <c r="N108" s="106">
        <f>M108/L108</f>
        <v>94.10526315789474</v>
      </c>
      <c r="O108" s="108">
        <f>L108-I108</f>
        <v>-1</v>
      </c>
      <c r="P108" s="109">
        <f>N108-K108</f>
        <v>-5.8947368421052602</v>
      </c>
      <c r="Q108" s="110">
        <f>N108/K108</f>
        <v>0.94105263157894736</v>
      </c>
      <c r="R108" s="290"/>
      <c r="S108" s="47">
        <v>0.74861111111111112</v>
      </c>
      <c r="T108" s="48">
        <v>0.78325231481481483</v>
      </c>
      <c r="U108" s="111">
        <v>4.8999999999999666</v>
      </c>
      <c r="V108" s="112">
        <v>49.899328859060404</v>
      </c>
      <c r="W108" s="113"/>
      <c r="X108" s="116"/>
      <c r="Y108" s="12"/>
      <c r="Z108" s="198"/>
      <c r="AA108" s="281"/>
      <c r="AB108" s="282"/>
      <c r="AC108" s="12"/>
      <c r="AD108" s="198"/>
      <c r="AE108" s="117">
        <f>M108-J108</f>
        <v>-212</v>
      </c>
      <c r="AF108" s="110">
        <f>M108/J108</f>
        <v>0.89400000000000002</v>
      </c>
      <c r="AG108" s="295"/>
    </row>
    <row r="109" spans="1:33" ht="15.75" customHeight="1">
      <c r="A109" s="298"/>
      <c r="B109" s="163" t="s">
        <v>173</v>
      </c>
      <c r="C109" s="279" t="s">
        <v>234</v>
      </c>
      <c r="D109" s="280"/>
      <c r="E109" s="101">
        <v>58.17</v>
      </c>
      <c r="F109" s="102">
        <v>2416</v>
      </c>
      <c r="G109" s="103">
        <f t="shared" si="39"/>
        <v>140538.72</v>
      </c>
      <c r="H109" s="26"/>
      <c r="I109" s="104">
        <v>18</v>
      </c>
      <c r="J109" s="105">
        <v>2000</v>
      </c>
      <c r="K109" s="106">
        <f t="shared" si="40"/>
        <v>111.11111111111111</v>
      </c>
      <c r="L109" s="107">
        <v>17</v>
      </c>
      <c r="M109" s="105">
        <f>F109/V109*60</f>
        <v>1788</v>
      </c>
      <c r="N109" s="106">
        <f>M109/L109</f>
        <v>105.17647058823529</v>
      </c>
      <c r="O109" s="108">
        <f>L109-I109</f>
        <v>-1</v>
      </c>
      <c r="P109" s="109">
        <f>N109-K109</f>
        <v>-5.9346405228758243</v>
      </c>
      <c r="Q109" s="110">
        <f>N109/K109</f>
        <v>0.94658823529411762</v>
      </c>
      <c r="R109" s="290"/>
      <c r="S109" s="47">
        <v>0.78680555555555554</v>
      </c>
      <c r="T109" s="48">
        <v>0.84310185185185182</v>
      </c>
      <c r="U109" s="111">
        <v>5.1166666666666138</v>
      </c>
      <c r="V109" s="112">
        <v>81.073825503355707</v>
      </c>
      <c r="W109" s="113"/>
      <c r="X109" s="116"/>
      <c r="Y109" s="12"/>
      <c r="Z109" s="198"/>
      <c r="AA109" s="281"/>
      <c r="AB109" s="282"/>
      <c r="AC109" s="12"/>
      <c r="AD109" s="198"/>
      <c r="AE109" s="117">
        <f>M109-J109</f>
        <v>-212</v>
      </c>
      <c r="AF109" s="110">
        <f>M109/J109</f>
        <v>0.89400000000000002</v>
      </c>
      <c r="AG109" s="295"/>
    </row>
    <row r="110" spans="1:33" ht="15.75" customHeight="1">
      <c r="A110" s="298"/>
      <c r="B110" s="163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295"/>
    </row>
    <row r="111" spans="1:33" ht="15.75" customHeight="1">
      <c r="A111" s="298"/>
      <c r="B111" s="163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295"/>
    </row>
    <row r="112" spans="1:33" ht="15.75" customHeight="1">
      <c r="A112" s="298"/>
      <c r="B112" s="163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295"/>
    </row>
    <row r="113" spans="1:33" ht="15.75" customHeight="1">
      <c r="A113" s="298"/>
      <c r="B113" s="163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81"/>
      <c r="AB113" s="282"/>
      <c r="AC113" s="12"/>
      <c r="AD113" s="198"/>
      <c r="AE113" s="117"/>
      <c r="AF113" s="110"/>
      <c r="AG113" s="295"/>
    </row>
    <row r="114" spans="1:33" ht="15.75" customHeight="1">
      <c r="A114" s="298"/>
      <c r="B114" s="163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81"/>
      <c r="AB114" s="282"/>
      <c r="AC114" s="12"/>
      <c r="AD114" s="198"/>
      <c r="AE114" s="117"/>
      <c r="AF114" s="110"/>
      <c r="AG114" s="295"/>
    </row>
    <row r="115" spans="1:33" ht="15.75" customHeight="1">
      <c r="A115" s="298"/>
      <c r="B115" s="163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81"/>
      <c r="AB115" s="282"/>
      <c r="AC115" s="12"/>
      <c r="AD115" s="198"/>
      <c r="AE115" s="117"/>
      <c r="AF115" s="110"/>
      <c r="AG115" s="295"/>
    </row>
    <row r="116" spans="1:33" ht="15.75" customHeight="1">
      <c r="A116" s="298"/>
      <c r="B116" s="163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81"/>
      <c r="AB116" s="282"/>
      <c r="AC116" s="12"/>
      <c r="AD116" s="198"/>
      <c r="AE116" s="117"/>
      <c r="AF116" s="110"/>
      <c r="AG116" s="295"/>
    </row>
    <row r="117" spans="1:33" ht="15.75" customHeight="1">
      <c r="A117" s="298"/>
      <c r="B117" s="163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81"/>
      <c r="AB117" s="282"/>
      <c r="AC117" s="12"/>
      <c r="AD117" s="198"/>
      <c r="AE117" s="117"/>
      <c r="AF117" s="110"/>
      <c r="AG117" s="295"/>
    </row>
    <row r="118" spans="1:33" ht="15.75" customHeight="1">
      <c r="A118" s="298"/>
      <c r="B118" s="163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81"/>
      <c r="AB118" s="282"/>
      <c r="AC118" s="12"/>
      <c r="AD118" s="198"/>
      <c r="AE118" s="117"/>
      <c r="AF118" s="110"/>
      <c r="AG118" s="295"/>
    </row>
    <row r="119" spans="1:33" ht="15.75" customHeight="1">
      <c r="A119" s="298"/>
      <c r="B119" s="163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81"/>
      <c r="AB119" s="282"/>
      <c r="AC119" s="12"/>
      <c r="AD119" s="198"/>
      <c r="AE119" s="117"/>
      <c r="AF119" s="110"/>
      <c r="AG119" s="295"/>
    </row>
    <row r="120" spans="1:33" ht="15.75" customHeight="1">
      <c r="A120" s="298"/>
      <c r="B120" s="163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81"/>
      <c r="AB120" s="282"/>
      <c r="AC120" s="12"/>
      <c r="AD120" s="198"/>
      <c r="AE120" s="117"/>
      <c r="AF120" s="110"/>
      <c r="AG120" s="295"/>
    </row>
    <row r="121" spans="1:33" ht="15.75" customHeight="1">
      <c r="A121" s="298"/>
      <c r="B121" s="163"/>
      <c r="C121" s="279"/>
      <c r="D121" s="280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81"/>
      <c r="AB121" s="282"/>
      <c r="AC121" s="12"/>
      <c r="AD121" s="198"/>
      <c r="AE121" s="117"/>
      <c r="AF121" s="110"/>
      <c r="AG121" s="295"/>
    </row>
    <row r="122" spans="1:33" ht="15.75" customHeight="1">
      <c r="A122" s="298"/>
      <c r="B122" s="163"/>
      <c r="C122" s="279"/>
      <c r="D122" s="280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81"/>
      <c r="AB122" s="282"/>
      <c r="AC122" s="12"/>
      <c r="AD122" s="198"/>
      <c r="AE122" s="165"/>
      <c r="AF122" s="125"/>
      <c r="AG122" s="295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41">AVERAGE(I107:I122)</f>
        <v>19.666666666666668</v>
      </c>
      <c r="J123" s="137">
        <f t="shared" si="41"/>
        <v>1933.3333333333333</v>
      </c>
      <c r="K123" s="138">
        <f t="shared" ref="K123" si="42">J123/I123</f>
        <v>98.305084745762699</v>
      </c>
      <c r="L123" s="136">
        <f t="shared" ref="L123:M123" si="43">AVERAGE(L107:L122)</f>
        <v>19</v>
      </c>
      <c r="M123" s="137">
        <f t="shared" si="43"/>
        <v>1728.677785735802</v>
      </c>
      <c r="N123" s="138">
        <f>M123/L123</f>
        <v>90.98304135451589</v>
      </c>
      <c r="O123" s="139">
        <f>L123-I123</f>
        <v>-0.66666666666666785</v>
      </c>
      <c r="P123" s="140">
        <f>N123-K123</f>
        <v>-7.3220433912468081</v>
      </c>
      <c r="Q123" s="141">
        <f>N123/K123</f>
        <v>0.92551714481317904</v>
      </c>
      <c r="R123" s="291"/>
      <c r="S123" s="142">
        <v>0.70833333333333337</v>
      </c>
      <c r="T123" s="143">
        <v>0.84310185185185182</v>
      </c>
      <c r="U123" s="144"/>
      <c r="V123" s="166"/>
      <c r="W123" s="167"/>
      <c r="X123" s="138"/>
      <c r="Y123" s="179">
        <f t="shared" ref="Y123:Z123" si="44">SUM(Y107:Y122)</f>
        <v>0</v>
      </c>
      <c r="Z123" s="180">
        <f t="shared" si="44"/>
        <v>0</v>
      </c>
      <c r="AA123" s="277"/>
      <c r="AB123" s="278"/>
      <c r="AC123" s="179">
        <f t="shared" ref="AC123:AD123" si="45">SUM(AC107:AC122)</f>
        <v>0</v>
      </c>
      <c r="AD123" s="180">
        <f t="shared" si="45"/>
        <v>0</v>
      </c>
      <c r="AE123" s="168">
        <f>M123-J123</f>
        <v>-204.65554759753127</v>
      </c>
      <c r="AF123" s="141">
        <f>M123/J123</f>
        <v>0.89414368227713903</v>
      </c>
      <c r="AG123" s="296"/>
    </row>
    <row r="124" spans="1:33" ht="15.75" customHeight="1">
      <c r="A124" s="283" t="s">
        <v>186</v>
      </c>
      <c r="B124" s="146" t="s">
        <v>173</v>
      </c>
      <c r="C124" s="287" t="s">
        <v>189</v>
      </c>
      <c r="D124" s="288"/>
      <c r="E124" s="147">
        <v>47.6</v>
      </c>
      <c r="F124" s="159">
        <v>1723</v>
      </c>
      <c r="G124" s="148">
        <f t="shared" ref="G124:G126" si="46">E124*F124</f>
        <v>82014.8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1788.3999999999996</v>
      </c>
      <c r="N124" s="152">
        <f>M124/L124</f>
        <v>77.75652173913042</v>
      </c>
      <c r="O124" s="154">
        <f>L124-I124</f>
        <v>0</v>
      </c>
      <c r="P124" s="155">
        <f>N124-K124</f>
        <v>-9.2000000000000171</v>
      </c>
      <c r="Q124" s="156">
        <f>N124/K124</f>
        <v>0.89419999999999977</v>
      </c>
      <c r="R124" s="289">
        <f>Q140</f>
        <v>0.89456012685677555</v>
      </c>
      <c r="S124" s="157">
        <v>0.70833333333333337</v>
      </c>
      <c r="T124" s="158">
        <v>0.74847222222222221</v>
      </c>
      <c r="U124" s="159"/>
      <c r="V124" s="160">
        <v>57.805859986580195</v>
      </c>
      <c r="W124" s="97"/>
      <c r="X124" s="98"/>
      <c r="Y124" s="196"/>
      <c r="Z124" s="197"/>
      <c r="AA124" s="292"/>
      <c r="AB124" s="293"/>
      <c r="AC124" s="196"/>
      <c r="AD124" s="197"/>
      <c r="AE124" s="115">
        <f>M124-J124</f>
        <v>-211.60000000000036</v>
      </c>
      <c r="AF124" s="156">
        <f>M124/J124</f>
        <v>0.89419999999999977</v>
      </c>
      <c r="AG124" s="361">
        <f>AF140</f>
        <v>0.89456012685677555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11">
        <v>1343</v>
      </c>
      <c r="G125" s="103">
        <f t="shared" si="46"/>
        <v>76376.41</v>
      </c>
      <c r="H125" s="26"/>
      <c r="I125" s="104">
        <v>23</v>
      </c>
      <c r="J125" s="105">
        <v>2000</v>
      </c>
      <c r="K125" s="106">
        <f t="shared" ref="K125:K126" si="47">J125/I125</f>
        <v>86.956521739130437</v>
      </c>
      <c r="L125" s="107">
        <v>23</v>
      </c>
      <c r="M125" s="105">
        <f>F125/V125*60</f>
        <v>1790.960761140655</v>
      </c>
      <c r="N125" s="106">
        <f>M125/L125</f>
        <v>77.867859180028475</v>
      </c>
      <c r="O125" s="108">
        <f>L125-I125</f>
        <v>0</v>
      </c>
      <c r="P125" s="109">
        <f>N125-K125</f>
        <v>-9.0886625591019623</v>
      </c>
      <c r="Q125" s="110">
        <f>N125/K125</f>
        <v>0.89548038057032742</v>
      </c>
      <c r="R125" s="290"/>
      <c r="S125" s="47">
        <v>0.75208333333333333</v>
      </c>
      <c r="T125" s="48">
        <v>0.78332175925925929</v>
      </c>
      <c r="U125" s="111">
        <v>5.2000000000000135</v>
      </c>
      <c r="V125" s="112">
        <v>44.99261052971309</v>
      </c>
      <c r="W125" s="113"/>
      <c r="X125" s="116"/>
      <c r="Y125" s="12"/>
      <c r="Z125" s="198"/>
      <c r="AA125" s="281"/>
      <c r="AB125" s="282"/>
      <c r="AC125" s="12"/>
      <c r="AD125" s="198"/>
      <c r="AE125" s="117">
        <f>M125-J125</f>
        <v>-209.03923885934501</v>
      </c>
      <c r="AF125" s="110">
        <f>M125/J125</f>
        <v>0.89548038057032753</v>
      </c>
      <c r="AG125" s="362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11">
        <v>1789</v>
      </c>
      <c r="G126" s="103">
        <f t="shared" si="46"/>
        <v>101597.31</v>
      </c>
      <c r="H126" s="26"/>
      <c r="I126" s="104">
        <v>23</v>
      </c>
      <c r="J126" s="105">
        <v>2000</v>
      </c>
      <c r="K126" s="106">
        <f t="shared" si="47"/>
        <v>86.956521739130437</v>
      </c>
      <c r="L126" s="107">
        <v>23</v>
      </c>
      <c r="M126" s="105">
        <f>F126/V126*60</f>
        <v>1787.9999999999989</v>
      </c>
      <c r="N126" s="106">
        <f>M126/L126</f>
        <v>77.739130434782552</v>
      </c>
      <c r="O126" s="108">
        <f>L126-I126</f>
        <v>0</v>
      </c>
      <c r="P126" s="109">
        <f>N126-K126</f>
        <v>-9.2173913043478848</v>
      </c>
      <c r="Q126" s="110">
        <f>N126/K126</f>
        <v>0.89399999999999935</v>
      </c>
      <c r="R126" s="290"/>
      <c r="S126" s="47">
        <v>0.78611111111111109</v>
      </c>
      <c r="T126" s="48">
        <v>0.82780092592592591</v>
      </c>
      <c r="U126" s="111">
        <v>5</v>
      </c>
      <c r="V126" s="112">
        <v>60.033557046979908</v>
      </c>
      <c r="W126" s="113"/>
      <c r="X126" s="116"/>
      <c r="Y126" s="12"/>
      <c r="Z126" s="198"/>
      <c r="AA126" s="281"/>
      <c r="AB126" s="282"/>
      <c r="AC126" s="12"/>
      <c r="AD126" s="198"/>
      <c r="AE126" s="117">
        <f>M126-J126</f>
        <v>-212.00000000000114</v>
      </c>
      <c r="AF126" s="110">
        <f>M126/J126</f>
        <v>0.89399999999999946</v>
      </c>
      <c r="AG126" s="362"/>
    </row>
    <row r="127" spans="1:33" ht="15.75" customHeight="1">
      <c r="A127" s="284"/>
      <c r="B127" s="163"/>
      <c r="C127" s="279"/>
      <c r="D127" s="280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362"/>
    </row>
    <row r="128" spans="1:33" ht="15.75" customHeight="1">
      <c r="A128" s="285"/>
      <c r="B128" s="163"/>
      <c r="C128" s="279"/>
      <c r="D128" s="280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362"/>
    </row>
    <row r="129" spans="1:33" ht="15.75" customHeight="1">
      <c r="A129" s="285"/>
      <c r="B129" s="163"/>
      <c r="C129" s="279"/>
      <c r="D129" s="280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362"/>
    </row>
    <row r="130" spans="1:33" ht="15.75" customHeight="1">
      <c r="A130" s="285"/>
      <c r="B130" s="163"/>
      <c r="C130" s="279"/>
      <c r="D130" s="280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47"/>
      <c r="T130" s="120"/>
      <c r="U130" s="111"/>
      <c r="V130" s="112"/>
      <c r="W130" s="113"/>
      <c r="X130" s="116"/>
      <c r="Y130" s="12"/>
      <c r="Z130" s="198"/>
      <c r="AA130" s="281"/>
      <c r="AB130" s="282"/>
      <c r="AC130" s="12"/>
      <c r="AD130" s="198"/>
      <c r="AE130" s="117"/>
      <c r="AF130" s="110"/>
      <c r="AG130" s="362"/>
    </row>
    <row r="131" spans="1:33" ht="15.75" customHeight="1">
      <c r="A131" s="285"/>
      <c r="B131" s="163"/>
      <c r="C131" s="279"/>
      <c r="D131" s="280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120"/>
      <c r="U131" s="111"/>
      <c r="V131" s="112"/>
      <c r="W131" s="113"/>
      <c r="X131" s="116"/>
      <c r="Y131" s="12"/>
      <c r="Z131" s="198"/>
      <c r="AA131" s="281"/>
      <c r="AB131" s="282"/>
      <c r="AC131" s="12"/>
      <c r="AD131" s="198"/>
      <c r="AE131" s="117"/>
      <c r="AF131" s="110"/>
      <c r="AG131" s="362"/>
    </row>
    <row r="132" spans="1:33" ht="15.75" customHeight="1">
      <c r="A132" s="285"/>
      <c r="B132" s="163"/>
      <c r="C132" s="279"/>
      <c r="D132" s="280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120"/>
      <c r="U132" s="111"/>
      <c r="V132" s="112"/>
      <c r="W132" s="113"/>
      <c r="X132" s="116"/>
      <c r="Y132" s="12"/>
      <c r="Z132" s="198"/>
      <c r="AA132" s="281"/>
      <c r="AB132" s="282"/>
      <c r="AC132" s="12"/>
      <c r="AD132" s="198"/>
      <c r="AE132" s="117"/>
      <c r="AF132" s="110"/>
      <c r="AG132" s="362"/>
    </row>
    <row r="133" spans="1:33" ht="15.75" customHeight="1">
      <c r="A133" s="285"/>
      <c r="B133" s="163"/>
      <c r="C133" s="279"/>
      <c r="D133" s="280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120"/>
      <c r="U133" s="111"/>
      <c r="V133" s="112"/>
      <c r="W133" s="113"/>
      <c r="X133" s="116"/>
      <c r="Y133" s="12"/>
      <c r="Z133" s="198"/>
      <c r="AA133" s="281"/>
      <c r="AB133" s="282"/>
      <c r="AC133" s="12"/>
      <c r="AD133" s="198"/>
      <c r="AE133" s="117"/>
      <c r="AF133" s="110"/>
      <c r="AG133" s="362"/>
    </row>
    <row r="134" spans="1:33" ht="15.75" customHeight="1">
      <c r="A134" s="285"/>
      <c r="B134" s="163"/>
      <c r="C134" s="279"/>
      <c r="D134" s="280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120"/>
      <c r="U134" s="111"/>
      <c r="V134" s="112"/>
      <c r="W134" s="113"/>
      <c r="X134" s="116"/>
      <c r="Y134" s="12"/>
      <c r="Z134" s="198"/>
      <c r="AA134" s="281"/>
      <c r="AB134" s="282"/>
      <c r="AC134" s="12"/>
      <c r="AD134" s="198"/>
      <c r="AE134" s="117"/>
      <c r="AF134" s="110"/>
      <c r="AG134" s="362"/>
    </row>
    <row r="135" spans="1:33" ht="15.75" customHeight="1">
      <c r="A135" s="285"/>
      <c r="B135" s="163"/>
      <c r="C135" s="279"/>
      <c r="D135" s="280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120"/>
      <c r="U135" s="111"/>
      <c r="V135" s="112"/>
      <c r="W135" s="113"/>
      <c r="X135" s="116"/>
      <c r="Y135" s="12"/>
      <c r="Z135" s="198"/>
      <c r="AA135" s="281"/>
      <c r="AB135" s="282"/>
      <c r="AC135" s="12"/>
      <c r="AD135" s="198"/>
      <c r="AE135" s="117"/>
      <c r="AF135" s="110"/>
      <c r="AG135" s="362"/>
    </row>
    <row r="136" spans="1:33" ht="15.75" customHeight="1">
      <c r="A136" s="285"/>
      <c r="B136" s="163"/>
      <c r="C136" s="279"/>
      <c r="D136" s="280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13"/>
      <c r="X136" s="116"/>
      <c r="Y136" s="12"/>
      <c r="Z136" s="198"/>
      <c r="AA136" s="281"/>
      <c r="AB136" s="282"/>
      <c r="AC136" s="12"/>
      <c r="AD136" s="198"/>
      <c r="AE136" s="117"/>
      <c r="AF136" s="110"/>
      <c r="AG136" s="362"/>
    </row>
    <row r="137" spans="1:33" ht="15.75" customHeight="1">
      <c r="A137" s="285"/>
      <c r="B137" s="163"/>
      <c r="C137" s="279"/>
      <c r="D137" s="280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83"/>
      <c r="X137" s="184"/>
      <c r="Y137" s="12"/>
      <c r="Z137" s="198"/>
      <c r="AA137" s="281"/>
      <c r="AB137" s="282"/>
      <c r="AC137" s="12"/>
      <c r="AD137" s="198"/>
      <c r="AE137" s="117"/>
      <c r="AF137" s="110"/>
      <c r="AG137" s="362"/>
    </row>
    <row r="138" spans="1:33" ht="15.75" customHeight="1">
      <c r="A138" s="285"/>
      <c r="B138" s="163"/>
      <c r="C138" s="279"/>
      <c r="D138" s="280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85"/>
      <c r="X138" s="186"/>
      <c r="Y138" s="12"/>
      <c r="Z138" s="198"/>
      <c r="AA138" s="281"/>
      <c r="AB138" s="282"/>
      <c r="AC138" s="12"/>
      <c r="AD138" s="198"/>
      <c r="AE138" s="117"/>
      <c r="AF138" s="110"/>
      <c r="AG138" s="362"/>
    </row>
    <row r="139" spans="1:33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47"/>
      <c r="T139" s="120"/>
      <c r="U139" s="130"/>
      <c r="V139" s="112"/>
      <c r="W139" s="185"/>
      <c r="X139" s="186"/>
      <c r="Y139" s="12"/>
      <c r="Z139" s="198"/>
      <c r="AA139" s="281"/>
      <c r="AB139" s="282"/>
      <c r="AC139" s="12"/>
      <c r="AD139" s="198"/>
      <c r="AE139" s="117"/>
      <c r="AF139" s="110"/>
      <c r="AG139" s="362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48">AVERAGE(I124:I139)</f>
        <v>23</v>
      </c>
      <c r="J140" s="137">
        <f t="shared" si="48"/>
        <v>2000</v>
      </c>
      <c r="K140" s="138">
        <f t="shared" ref="K140" si="49">J140/I140</f>
        <v>86.956521739130437</v>
      </c>
      <c r="L140" s="136">
        <f t="shared" ref="L140:M140" si="50">AVERAGE(L124:L139)</f>
        <v>23</v>
      </c>
      <c r="M140" s="137">
        <f t="shared" si="50"/>
        <v>1789.1202537135512</v>
      </c>
      <c r="N140" s="138">
        <f>M140/L140</f>
        <v>77.787837117980487</v>
      </c>
      <c r="O140" s="139">
        <f>L140-I140</f>
        <v>0</v>
      </c>
      <c r="P140" s="140">
        <f>N140-K140</f>
        <v>-9.16868462114995</v>
      </c>
      <c r="Q140" s="141">
        <f>N140/K140</f>
        <v>0.89456012685677555</v>
      </c>
      <c r="R140" s="291"/>
      <c r="S140" s="142">
        <v>0.70833333333333337</v>
      </c>
      <c r="T140" s="143">
        <v>0.82780092592592591</v>
      </c>
      <c r="U140" s="144"/>
      <c r="V140" s="166"/>
      <c r="W140" s="187"/>
      <c r="X140" s="188"/>
      <c r="Y140" s="179">
        <f t="shared" ref="Y140:Z140" si="51">SUM(Y124:Y139)</f>
        <v>0</v>
      </c>
      <c r="Z140" s="180">
        <f t="shared" si="51"/>
        <v>0</v>
      </c>
      <c r="AA140" s="277"/>
      <c r="AB140" s="278"/>
      <c r="AC140" s="179">
        <f t="shared" ref="AC140:AD140" si="52">SUM(AC124:AC139)</f>
        <v>0</v>
      </c>
      <c r="AD140" s="180">
        <f t="shared" si="52"/>
        <v>0</v>
      </c>
      <c r="AE140" s="168">
        <f>M140-J140</f>
        <v>-210.87974628644884</v>
      </c>
      <c r="AF140" s="141">
        <f>M140/J140</f>
        <v>0.89456012685677555</v>
      </c>
      <c r="AG140" s="363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11:AB111"/>
    <mergeCell ref="C112:D112"/>
    <mergeCell ref="AA127:AB127"/>
    <mergeCell ref="C128:D128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686" priority="2" operator="greaterThan">
      <formula>0</formula>
    </cfRule>
  </conditionalFormatting>
  <conditionalFormatting sqref="P5:P140 AE5:AE140">
    <cfRule type="cellIs" dxfId="685" priority="5" operator="lessThan">
      <formula>0</formula>
    </cfRule>
  </conditionalFormatting>
  <conditionalFormatting sqref="Q5:Q140 AF5:AF140">
    <cfRule type="cellIs" dxfId="684" priority="3" operator="greaterThan">
      <formula>1</formula>
    </cfRule>
    <cfRule type="cellIs" dxfId="683" priority="4" operator="lessThan">
      <formula>0.8</formula>
    </cfRule>
  </conditionalFormatting>
  <conditionalFormatting sqref="AG5 R5:R140 AG107:AG124">
    <cfRule type="cellIs" dxfId="682" priority="6" operator="lessThan">
      <formula>0.8</formula>
    </cfRule>
  </conditionalFormatting>
  <conditionalFormatting sqref="AG22">
    <cfRule type="cellIs" dxfId="681" priority="11" operator="lessThan">
      <formula>0.8</formula>
    </cfRule>
  </conditionalFormatting>
  <conditionalFormatting sqref="AG37">
    <cfRule type="cellIs" dxfId="680" priority="10" operator="lessThan">
      <formula>0.8</formula>
    </cfRule>
  </conditionalFormatting>
  <conditionalFormatting sqref="AG39:AG74">
    <cfRule type="cellIs" dxfId="679" priority="8" operator="lessThan">
      <formula>0.8</formula>
    </cfRule>
  </conditionalFormatting>
  <conditionalFormatting sqref="AG80:AG88">
    <cfRule type="cellIs" dxfId="678" priority="9" operator="lessThan">
      <formula>0.8</formula>
    </cfRule>
  </conditionalFormatting>
  <conditionalFormatting sqref="AG90:AG95">
    <cfRule type="cellIs" dxfId="677" priority="7" operator="lessThan">
      <formula>0.8</formula>
    </cfRule>
  </conditionalFormatting>
  <conditionalFormatting sqref="AG139">
    <cfRule type="cellIs" dxfId="676" priority="1" operator="lessThan">
      <formula>0.8</formula>
    </cfRule>
  </conditionalFormatting>
  <dataValidations count="1">
    <dataValidation type="list" allowBlank="1" showInputMessage="1" showErrorMessage="1" sqref="AA5:AB140" xr:uid="{F7976581-268A-4A4E-8F76-368B04006495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F5A3-5E04-4B66-B726-84EB64AEA132}">
  <sheetPr>
    <tabColor theme="8" tint="0.59999389629810485"/>
  </sheetPr>
  <dimension ref="B1:AR42"/>
  <sheetViews>
    <sheetView zoomScale="70" zoomScaleNormal="70" workbookViewId="0">
      <selection activeCell="S27" sqref="S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261</v>
      </c>
      <c r="D3" s="265"/>
      <c r="E3" s="3" t="s">
        <v>2</v>
      </c>
      <c r="F3" s="266">
        <f>'0529(18度C)'!D1+'0529(4度C)'!D1</f>
        <v>188020</v>
      </c>
      <c r="G3" s="267"/>
      <c r="H3" s="3" t="s">
        <v>3</v>
      </c>
      <c r="I3" s="268">
        <f>'0529(18度C)'!F1+'0529(4度C)'!F1</f>
        <v>5695002.629999999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475.94720599444895</v>
      </c>
      <c r="F6" s="241" t="e">
        <f>AVERAGE(#REF!,D14:K14)</f>
        <v>#REF!</v>
      </c>
      <c r="G6" s="242">
        <f>AVERAGE(D14:K14)</f>
        <v>224.40489363139343</v>
      </c>
      <c r="H6" s="243"/>
      <c r="I6" s="242">
        <f>AVERAGE(L14:O14)</f>
        <v>92.630803242446575</v>
      </c>
      <c r="J6" s="243"/>
      <c r="K6" s="242">
        <f>AVERAGE(D32:O32)</f>
        <v>801.70699100039133</v>
      </c>
      <c r="L6" s="243"/>
      <c r="M6" s="242">
        <f>AVERAGE(P32:X32)</f>
        <v>719.15909090909088</v>
      </c>
      <c r="N6" s="243"/>
      <c r="O6" s="231">
        <f>'0529(4度C)'!Y2</f>
        <v>0</v>
      </c>
      <c r="P6" s="231">
        <f>'0529(4度C)'!Z2</f>
        <v>0</v>
      </c>
      <c r="Q6" s="231">
        <f>'0529(4度C)'!AC2</f>
        <v>0</v>
      </c>
      <c r="R6" s="231">
        <f>'0529(4度C)'!AD2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426.09600546172072</v>
      </c>
      <c r="F7" s="237" t="e">
        <f>AVERAGE(#REF!,D15:K15)</f>
        <v>#REF!</v>
      </c>
      <c r="G7" s="238">
        <f>AVERAGE(D15:K15)</f>
        <v>202.36534933506508</v>
      </c>
      <c r="H7" s="239"/>
      <c r="I7" s="238">
        <f>AVERAGE(L15:O15)</f>
        <v>84.378711547460995</v>
      </c>
      <c r="J7" s="239"/>
      <c r="K7" s="238">
        <f>AVERAGE(D33:O33)</f>
        <v>716.12022254135286</v>
      </c>
      <c r="L7" s="239"/>
      <c r="M7" s="238">
        <f>AVERAGE(P33:X33)</f>
        <v>642.52641952920226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0.89659871621153708</v>
      </c>
      <c r="F8" s="245" t="e">
        <f>AVERAGE(D16:K16,#REF!)</f>
        <v>#REF!</v>
      </c>
      <c r="G8" s="224">
        <f>AVERAGE(D16:K16)</f>
        <v>0.89939463272888742</v>
      </c>
      <c r="H8" s="225"/>
      <c r="I8" s="224">
        <f>AVERAGE(L16:O16)</f>
        <v>0.90995288265893381</v>
      </c>
      <c r="J8" s="225"/>
      <c r="K8" s="224">
        <f>AVERAGE(D34:O34)</f>
        <v>0.88980768956045109</v>
      </c>
      <c r="L8" s="225"/>
      <c r="M8" s="224">
        <f>AVERAGE(P34:X34)</f>
        <v>0.89251878486289893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95.543478260869563</v>
      </c>
      <c r="F14" s="28">
        <v>98.780487804878049</v>
      </c>
      <c r="G14" s="28">
        <v>84.403669724770637</v>
      </c>
      <c r="H14" s="28">
        <v>174.75728155339806</v>
      </c>
      <c r="I14" s="28">
        <v>459.61111111111109</v>
      </c>
      <c r="J14" s="28">
        <v>433.33333333333331</v>
      </c>
      <c r="K14" s="29" t="s">
        <v>42</v>
      </c>
      <c r="L14" s="27" t="s">
        <v>42</v>
      </c>
      <c r="M14" s="30">
        <v>98.305084745762699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86.874728428164346</v>
      </c>
      <c r="F15" s="35">
        <v>87.558928871898516</v>
      </c>
      <c r="G15" s="35">
        <v>75.624869166273371</v>
      </c>
      <c r="H15" s="35">
        <v>156.59166429920742</v>
      </c>
      <c r="I15" s="35">
        <v>416.10727819770449</v>
      </c>
      <c r="J15" s="35">
        <v>391.43462704714244</v>
      </c>
      <c r="K15" s="36" t="s">
        <v>42</v>
      </c>
      <c r="L15" s="34" t="s">
        <v>42</v>
      </c>
      <c r="M15" s="37">
        <v>90.995672933463268</v>
      </c>
      <c r="N15" s="35">
        <v>77.761750161458735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J16" si="0">E15/E14</f>
        <v>0.90926905749614562</v>
      </c>
      <c r="F16" s="43">
        <f t="shared" si="0"/>
        <v>0.88639903302415779</v>
      </c>
      <c r="G16" s="43">
        <f t="shared" si="0"/>
        <v>0.8959902977308476</v>
      </c>
      <c r="H16" s="43">
        <f t="shared" si="0"/>
        <v>0.89605230126768687</v>
      </c>
      <c r="I16" s="43">
        <f t="shared" si="0"/>
        <v>0.90534642905338825</v>
      </c>
      <c r="J16" s="43">
        <f t="shared" si="0"/>
        <v>0.90331067780109797</v>
      </c>
      <c r="K16" s="44" t="s">
        <v>42</v>
      </c>
      <c r="L16" s="42" t="s">
        <v>42</v>
      </c>
      <c r="M16" s="45">
        <f t="shared" ref="M16:N16" si="1">M15/M14</f>
        <v>0.92564563846109205</v>
      </c>
      <c r="N16" s="43">
        <f t="shared" si="1"/>
        <v>0.89426012685677547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0.25</v>
      </c>
      <c r="F17" s="48">
        <v>0.25</v>
      </c>
      <c r="G17" s="48">
        <v>0.20833333333333334</v>
      </c>
      <c r="H17" s="48">
        <v>0.16666666666666666</v>
      </c>
      <c r="I17" s="48">
        <v>0.37986111111111104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0.52202546296296293</v>
      </c>
      <c r="F18" s="48">
        <v>0.54917824074074073</v>
      </c>
      <c r="G18" s="48">
        <v>0.54729166666666651</v>
      </c>
      <c r="H18" s="48">
        <v>0.73164351851851839</v>
      </c>
      <c r="I18" s="48">
        <v>0.43869212962962956</v>
      </c>
      <c r="J18" s="48">
        <v>0.34680555555555553</v>
      </c>
      <c r="K18" s="48" t="s">
        <v>42</v>
      </c>
      <c r="L18" s="47" t="s">
        <v>42</v>
      </c>
      <c r="M18" s="49">
        <v>0.81745370370370374</v>
      </c>
      <c r="N18" s="48">
        <v>0.81777777777777783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24</v>
      </c>
      <c r="F23" s="58">
        <v>20.5</v>
      </c>
      <c r="G23" s="58">
        <v>21.8</v>
      </c>
      <c r="H23" s="58">
        <v>20.6</v>
      </c>
      <c r="I23" s="58">
        <v>6</v>
      </c>
      <c r="J23" s="58">
        <v>6</v>
      </c>
      <c r="K23" s="59" t="s">
        <v>42</v>
      </c>
      <c r="L23" s="57" t="s">
        <v>42</v>
      </c>
      <c r="M23" s="60">
        <v>19</v>
      </c>
      <c r="N23" s="58">
        <v>23</v>
      </c>
      <c r="O23" s="61" t="s">
        <v>42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908.82352941176475</v>
      </c>
      <c r="O32" s="28">
        <v>870.7317073170733</v>
      </c>
      <c r="P32" s="27">
        <v>288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913.63636363636363</v>
      </c>
      <c r="X32" s="31">
        <v>900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286.73678990759663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995.86476039923775</v>
      </c>
      <c r="N33" s="35">
        <v>809.48563008872406</v>
      </c>
      <c r="O33" s="35">
        <v>772.39370976985288</v>
      </c>
      <c r="P33" s="34">
        <v>255.17264858617818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700.06353762720971</v>
      </c>
      <c r="W33" s="35">
        <v>816.95811267839372</v>
      </c>
      <c r="X33" s="38">
        <v>797.9113792250273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0.87614019138432309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0.90533160036294336</v>
      </c>
      <c r="N34" s="43">
        <f>N33/N32</f>
        <v>0.8906961625571721</v>
      </c>
      <c r="O34" s="43">
        <f>O33/O32</f>
        <v>0.88706280393736592</v>
      </c>
      <c r="P34" s="42">
        <f>P33/P32</f>
        <v>0.88601614092422976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0.90330779048672216</v>
      </c>
      <c r="W34" s="43">
        <f>W33/W32</f>
        <v>0.89418300890172453</v>
      </c>
      <c r="X34" s="46">
        <f>X33/X32</f>
        <v>0.88656819913891927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0.375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0.37649305555555551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0.40756944444444443</v>
      </c>
      <c r="N36" s="48">
        <v>0.58773148148148158</v>
      </c>
      <c r="O36" s="48">
        <v>0.59104166666666669</v>
      </c>
      <c r="P36" s="47">
        <v>0.74238425925925933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0.77734953703703713</v>
      </c>
      <c r="W36" s="48">
        <v>1.1349421296296291</v>
      </c>
      <c r="X36" s="50">
        <v>1.1100925925925922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3.7777777777777777</v>
      </c>
      <c r="O37" s="58">
        <v>4.0999999999999996</v>
      </c>
      <c r="P37" s="57">
        <v>12.5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3.6666666666666665</v>
      </c>
      <c r="X37" s="61">
        <v>4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B21:B22"/>
    <mergeCell ref="B23:C23"/>
    <mergeCell ref="B24:C24"/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B891-CEDD-4D8B-B28F-CE55B91C8B02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100305</v>
      </c>
      <c r="E1" s="88" t="s">
        <v>3</v>
      </c>
      <c r="F1" s="89">
        <f>SUM(G5:G140)</f>
        <v>1992197.4499999997</v>
      </c>
      <c r="G1" s="90" t="s">
        <v>84</v>
      </c>
      <c r="H1" s="91">
        <f>L21+L38+L55+L72+L89+L106+L123+L140</f>
        <v>46.044444444444444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46171</v>
      </c>
      <c r="B2" s="335"/>
      <c r="C2" s="92" t="s">
        <v>40</v>
      </c>
      <c r="D2" s="93">
        <f>AVERAGE(N21,N38,N55,N72,N89,N106,N123,N140)</f>
        <v>679.32332103527756</v>
      </c>
      <c r="E2" s="93" t="s">
        <v>91</v>
      </c>
      <c r="F2" s="94">
        <f>F1/D1</f>
        <v>19.861397238422807</v>
      </c>
      <c r="G2" s="95" t="s">
        <v>92</v>
      </c>
      <c r="H2" s="96">
        <f>COUNT(H5:H140)</f>
        <v>16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1455</v>
      </c>
      <c r="G5" s="148">
        <f t="shared" ref="G5:G8" si="0">E5*F5</f>
        <v>37306.200000000004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3203.5936945970057</v>
      </c>
      <c r="N5" s="152">
        <f>M5/L5</f>
        <v>320.35936945970059</v>
      </c>
      <c r="O5" s="154">
        <f>L5-I5</f>
        <v>0</v>
      </c>
      <c r="P5" s="155">
        <f>N5-K5</f>
        <v>-39.640630540299412</v>
      </c>
      <c r="Q5" s="156">
        <f>N5/K5</f>
        <v>0.88988713738805714</v>
      </c>
      <c r="R5" s="289">
        <f>Q21</f>
        <v>0.87614019138432309</v>
      </c>
      <c r="S5" s="157">
        <v>0.25</v>
      </c>
      <c r="T5" s="158">
        <v>0.26892361111111113</v>
      </c>
      <c r="U5" s="159"/>
      <c r="V5" s="160">
        <v>27.250646718163761</v>
      </c>
      <c r="W5" s="161"/>
      <c r="X5" s="162"/>
      <c r="Y5" s="292"/>
      <c r="Z5" s="293"/>
      <c r="AA5" s="115">
        <f>M5-J5</f>
        <v>-396.40630540299435</v>
      </c>
      <c r="AB5" s="156">
        <f>M5/J5</f>
        <v>0.88988713738805714</v>
      </c>
      <c r="AC5" s="294">
        <f>AB21</f>
        <v>0.87614019138432309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2594</v>
      </c>
      <c r="G6" s="103">
        <f t="shared" si="0"/>
        <v>76574.880000000005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3150.3179899710644</v>
      </c>
      <c r="N6" s="106">
        <f>M6/L6</f>
        <v>286.39254454282406</v>
      </c>
      <c r="O6" s="108">
        <f>L6-I6</f>
        <v>0</v>
      </c>
      <c r="P6" s="109">
        <f>N6-K6</f>
        <v>-40.880182729903197</v>
      </c>
      <c r="Q6" s="110">
        <f>N6/K6</f>
        <v>0.875088330547518</v>
      </c>
      <c r="R6" s="290"/>
      <c r="S6" s="47">
        <v>0.2722222222222222</v>
      </c>
      <c r="T6" s="48">
        <v>0.30652777777777773</v>
      </c>
      <c r="U6" s="111">
        <v>4.7499999999999432</v>
      </c>
      <c r="V6" s="112">
        <v>49.404536461231821</v>
      </c>
      <c r="W6" s="113"/>
      <c r="X6" s="116"/>
      <c r="Y6" s="281"/>
      <c r="Z6" s="282"/>
      <c r="AA6" s="117">
        <f>M6-J6</f>
        <v>-449.68201002893557</v>
      </c>
      <c r="AB6" s="110">
        <f>M6/J6</f>
        <v>0.87508833054751789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3011</v>
      </c>
      <c r="G7" s="103">
        <f t="shared" si="0"/>
        <v>89878.35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3148.5435951957379</v>
      </c>
      <c r="N7" s="106">
        <f>M7/L7</f>
        <v>286.23123592688529</v>
      </c>
      <c r="O7" s="108">
        <f>L7-I7</f>
        <v>0</v>
      </c>
      <c r="P7" s="109">
        <f>N7-K7</f>
        <v>-41.041491345841962</v>
      </c>
      <c r="Q7" s="110">
        <f>N7/K7</f>
        <v>0.87459544310992732</v>
      </c>
      <c r="R7" s="290"/>
      <c r="S7" s="47">
        <v>0.31041666666666662</v>
      </c>
      <c r="T7" s="48">
        <v>0.35025462962962961</v>
      </c>
      <c r="U7" s="111">
        <v>5.5999999999999961</v>
      </c>
      <c r="V7" s="112">
        <v>57.378910133454504</v>
      </c>
      <c r="W7" s="113"/>
      <c r="X7" s="116"/>
      <c r="Y7" s="281"/>
      <c r="Z7" s="282"/>
      <c r="AA7" s="117">
        <f>M7-J7</f>
        <v>-451.45640480426209</v>
      </c>
      <c r="AB7" s="110">
        <f>M7/J7</f>
        <v>0.87459544310992721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1721</v>
      </c>
      <c r="G8" s="103">
        <f t="shared" si="0"/>
        <v>49168.97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3113.9634761704438</v>
      </c>
      <c r="N8" s="106">
        <f>M8/L8</f>
        <v>259.49695634753698</v>
      </c>
      <c r="O8" s="108">
        <f>L8-I8</f>
        <v>0</v>
      </c>
      <c r="P8" s="109">
        <f>N8-K8</f>
        <v>-40.50304365246302</v>
      </c>
      <c r="Q8" s="110">
        <f>N8/K8</f>
        <v>0.86498985449178989</v>
      </c>
      <c r="R8" s="290"/>
      <c r="S8" s="47">
        <v>0.35347222222222219</v>
      </c>
      <c r="T8" s="48">
        <v>0.37649305555555551</v>
      </c>
      <c r="U8" s="111">
        <v>4.6333333333333115</v>
      </c>
      <c r="V8" s="112">
        <v>33.160311863063107</v>
      </c>
      <c r="W8" s="113"/>
      <c r="X8" s="116"/>
      <c r="Y8" s="281"/>
      <c r="Z8" s="282"/>
      <c r="AA8" s="117">
        <f>M8-J8</f>
        <v>-486.03652382955624</v>
      </c>
      <c r="AB8" s="110">
        <f>M8/J8</f>
        <v>0.86498985449178989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3154.1046889835629</v>
      </c>
      <c r="N21" s="138">
        <f>M21/L21</f>
        <v>286.73678990759663</v>
      </c>
      <c r="O21" s="139">
        <f>L21-I21</f>
        <v>0</v>
      </c>
      <c r="P21" s="140">
        <f>N21-K21</f>
        <v>-40.535937365130621</v>
      </c>
      <c r="Q21" s="141">
        <f>N21/K21</f>
        <v>0.87614019138432309</v>
      </c>
      <c r="R21" s="291"/>
      <c r="S21" s="142">
        <f>S5</f>
        <v>0.25</v>
      </c>
      <c r="T21" s="143">
        <f>INDEX(T5:T20,COUNTA(T5:T20))</f>
        <v>0.37649305555555551</v>
      </c>
      <c r="U21" s="144"/>
      <c r="V21" s="166"/>
      <c r="W21" s="167"/>
      <c r="X21" s="138"/>
      <c r="Y21" s="277"/>
      <c r="Z21" s="278"/>
      <c r="AA21" s="168">
        <f>M21-J21</f>
        <v>-445.89531101643706</v>
      </c>
      <c r="AB21" s="141">
        <f>M21/J21</f>
        <v>0.87614019138432309</v>
      </c>
      <c r="AC21" s="296"/>
    </row>
    <row r="22" spans="1:29" ht="15.75" customHeight="1">
      <c r="A22" s="283" t="s">
        <v>123</v>
      </c>
      <c r="B22" s="114" t="s">
        <v>118</v>
      </c>
      <c r="C22" s="287" t="s">
        <v>191</v>
      </c>
      <c r="D22" s="288"/>
      <c r="E22" s="147">
        <v>18.53</v>
      </c>
      <c r="F22" s="97">
        <v>2336</v>
      </c>
      <c r="G22" s="148">
        <f t="shared" ref="G22" si="5">E22*F22</f>
        <v>43286.080000000002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2987.5942811977134</v>
      </c>
      <c r="N22" s="152">
        <f>M22/L22</f>
        <v>995.86476039923775</v>
      </c>
      <c r="O22" s="154">
        <f>L22-I22</f>
        <v>0</v>
      </c>
      <c r="P22" s="155">
        <f>N22-K22</f>
        <v>-104.13523960076225</v>
      </c>
      <c r="Q22" s="156">
        <f>N22/K22</f>
        <v>0.90533160036294336</v>
      </c>
      <c r="R22" s="289">
        <f>Q38</f>
        <v>0.90533160036294336</v>
      </c>
      <c r="S22" s="157">
        <v>0.375</v>
      </c>
      <c r="T22" s="158">
        <v>0.40756944444444443</v>
      </c>
      <c r="U22" s="159"/>
      <c r="V22" s="112">
        <v>46.91400063324879</v>
      </c>
      <c r="W22" s="161"/>
      <c r="X22" s="162"/>
      <c r="Y22" s="292"/>
      <c r="Z22" s="293"/>
      <c r="AA22" s="115">
        <f>M22-J22</f>
        <v>-312.40571880228663</v>
      </c>
      <c r="AB22" s="156">
        <f>M22/J22</f>
        <v>0.90533160036294347</v>
      </c>
      <c r="AC22" s="294">
        <f>AB38</f>
        <v>0.90533160036294347</v>
      </c>
    </row>
    <row r="23" spans="1:29" ht="15.75" customHeight="1">
      <c r="A23" s="284"/>
      <c r="B23" s="100"/>
      <c r="C23" s="279"/>
      <c r="D23" s="280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290"/>
      <c r="S23" s="47"/>
      <c r="T23" s="48"/>
      <c r="U23" s="111"/>
      <c r="V23" s="112"/>
      <c r="W23" s="113"/>
      <c r="X23" s="116"/>
      <c r="Y23" s="281"/>
      <c r="Z23" s="282"/>
      <c r="AA23" s="117"/>
      <c r="AB23" s="110"/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16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13"/>
      <c r="X35" s="116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13"/>
      <c r="X36" s="116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2987.5942811977134</v>
      </c>
      <c r="N38" s="138">
        <f t="shared" ref="N38:N47" si="9">M38/L38</f>
        <v>995.86476039923775</v>
      </c>
      <c r="O38" s="139">
        <f t="shared" ref="O38:O47" si="10">L38-I38</f>
        <v>0</v>
      </c>
      <c r="P38" s="140">
        <f t="shared" ref="P38:P47" si="11">N38-K38</f>
        <v>-104.13523960076225</v>
      </c>
      <c r="Q38" s="141">
        <f t="shared" ref="Q38:Q47" si="12">N38/K38</f>
        <v>0.90533160036294336</v>
      </c>
      <c r="R38" s="291"/>
      <c r="S38" s="142">
        <f>S22</f>
        <v>0.375</v>
      </c>
      <c r="T38" s="143">
        <f>INDEX(T22:T37,COUNTA(T22:T37))</f>
        <v>0.40756944444444443</v>
      </c>
      <c r="U38" s="144"/>
      <c r="V38" s="166"/>
      <c r="W38" s="99"/>
      <c r="X38" s="69"/>
      <c r="Y38" s="277"/>
      <c r="Z38" s="278"/>
      <c r="AA38" s="168">
        <f t="shared" ref="AA38:AA47" si="13">M38-J38</f>
        <v>-312.40571880228663</v>
      </c>
      <c r="AB38" s="141">
        <f t="shared" ref="AB38:AB47" si="14">M38/J38</f>
        <v>0.90533160036294347</v>
      </c>
      <c r="AC38" s="296"/>
    </row>
    <row r="39" spans="1:29" ht="15.75" customHeight="1">
      <c r="A39" s="297" t="s">
        <v>71</v>
      </c>
      <c r="B39" s="114" t="s">
        <v>118</v>
      </c>
      <c r="C39" s="287" t="s">
        <v>128</v>
      </c>
      <c r="D39" s="288"/>
      <c r="E39" s="147">
        <v>14.03</v>
      </c>
      <c r="F39" s="97">
        <v>1147</v>
      </c>
      <c r="G39" s="148">
        <f t="shared" ref="G39:G47" si="15">E39*F39</f>
        <v>16092.41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2714.5100337544759</v>
      </c>
      <c r="N39" s="152">
        <f t="shared" si="9"/>
        <v>904.83667791815867</v>
      </c>
      <c r="O39" s="154">
        <f t="shared" si="10"/>
        <v>0</v>
      </c>
      <c r="P39" s="155">
        <f t="shared" si="11"/>
        <v>-95.163322081841329</v>
      </c>
      <c r="Q39" s="156">
        <f t="shared" si="12"/>
        <v>0.90483667791815869</v>
      </c>
      <c r="R39" s="289">
        <f>Q55</f>
        <v>0.8906961625571721</v>
      </c>
      <c r="S39" s="157">
        <v>0.25</v>
      </c>
      <c r="T39" s="158">
        <v>0.26760416666666664</v>
      </c>
      <c r="U39" s="159"/>
      <c r="V39" s="160">
        <v>25.352641598017644</v>
      </c>
      <c r="W39" s="161"/>
      <c r="X39" s="162"/>
      <c r="Y39" s="292"/>
      <c r="Z39" s="293"/>
      <c r="AA39" s="115">
        <f t="shared" si="13"/>
        <v>-285.4899662455241</v>
      </c>
      <c r="AB39" s="156">
        <f t="shared" si="14"/>
        <v>0.90483667791815858</v>
      </c>
      <c r="AC39" s="294">
        <f>AB55</f>
        <v>0.89069616255717199</v>
      </c>
    </row>
    <row r="40" spans="1:29" ht="15.75" customHeight="1">
      <c r="A40" s="298"/>
      <c r="B40" s="100" t="s">
        <v>118</v>
      </c>
      <c r="C40" s="279" t="s">
        <v>130</v>
      </c>
      <c r="D40" s="280"/>
      <c r="E40" s="101">
        <v>14.28</v>
      </c>
      <c r="F40" s="102">
        <v>1481</v>
      </c>
      <c r="G40" s="103">
        <f t="shared" si="15"/>
        <v>21148.68</v>
      </c>
      <c r="H40" s="26">
        <v>2</v>
      </c>
      <c r="I40" s="104">
        <v>3</v>
      </c>
      <c r="J40" s="105">
        <v>3600</v>
      </c>
      <c r="K40" s="106">
        <f t="shared" ref="K40:K74" si="17">J40/I40</f>
        <v>1200</v>
      </c>
      <c r="L40" s="107">
        <v>3</v>
      </c>
      <c r="M40" s="105">
        <f t="shared" si="16"/>
        <v>3186.8440921512019</v>
      </c>
      <c r="N40" s="106">
        <f t="shared" si="9"/>
        <v>1062.2813640504007</v>
      </c>
      <c r="O40" s="108">
        <f t="shared" si="10"/>
        <v>0</v>
      </c>
      <c r="P40" s="109">
        <f t="shared" si="11"/>
        <v>-137.71863594959927</v>
      </c>
      <c r="Q40" s="110">
        <f t="shared" si="12"/>
        <v>0.88523447004200062</v>
      </c>
      <c r="R40" s="290"/>
      <c r="S40" s="47">
        <v>0.27777777777777779</v>
      </c>
      <c r="T40" s="48">
        <v>0.29714120370370373</v>
      </c>
      <c r="U40" s="111">
        <v>14.650000000000052</v>
      </c>
      <c r="V40" s="112">
        <v>27.883384762640588</v>
      </c>
      <c r="W40" s="113"/>
      <c r="X40" s="116"/>
      <c r="Y40" s="281"/>
      <c r="Z40" s="282"/>
      <c r="AA40" s="117">
        <f t="shared" si="13"/>
        <v>-413.15590784879805</v>
      </c>
      <c r="AB40" s="110">
        <f t="shared" si="14"/>
        <v>0.88523447004200051</v>
      </c>
      <c r="AC40" s="295"/>
    </row>
    <row r="41" spans="1:29" ht="15.75" customHeight="1">
      <c r="A41" s="298"/>
      <c r="B41" s="100" t="s">
        <v>118</v>
      </c>
      <c r="C41" s="279" t="s">
        <v>133</v>
      </c>
      <c r="D41" s="280"/>
      <c r="E41" s="101">
        <v>30</v>
      </c>
      <c r="F41" s="102">
        <v>2063</v>
      </c>
      <c r="G41" s="103">
        <f t="shared" si="15"/>
        <v>61890</v>
      </c>
      <c r="H41" s="26"/>
      <c r="I41" s="104">
        <v>4</v>
      </c>
      <c r="J41" s="105">
        <v>3600</v>
      </c>
      <c r="K41" s="106">
        <f t="shared" si="17"/>
        <v>900</v>
      </c>
      <c r="L41" s="107">
        <v>4</v>
      </c>
      <c r="M41" s="105">
        <f t="shared" si="16"/>
        <v>3188.160000000003</v>
      </c>
      <c r="N41" s="106">
        <f t="shared" si="9"/>
        <v>797.04000000000076</v>
      </c>
      <c r="O41" s="108">
        <f t="shared" si="10"/>
        <v>0</v>
      </c>
      <c r="P41" s="109">
        <f t="shared" si="11"/>
        <v>-102.95999999999924</v>
      </c>
      <c r="Q41" s="110">
        <f t="shared" si="12"/>
        <v>0.88560000000000083</v>
      </c>
      <c r="R41" s="290"/>
      <c r="S41" s="47">
        <v>0.30694444444444446</v>
      </c>
      <c r="T41" s="48">
        <v>0.333900462962963</v>
      </c>
      <c r="U41" s="111">
        <v>15</v>
      </c>
      <c r="V41" s="112">
        <v>38.824902137910229</v>
      </c>
      <c r="W41" s="113"/>
      <c r="X41" s="116"/>
      <c r="Y41" s="281"/>
      <c r="Z41" s="282"/>
      <c r="AA41" s="117">
        <f t="shared" si="13"/>
        <v>-411.83999999999696</v>
      </c>
      <c r="AB41" s="110">
        <f t="shared" si="14"/>
        <v>0.88560000000000083</v>
      </c>
      <c r="AC41" s="295"/>
    </row>
    <row r="42" spans="1:29" ht="15.75" customHeight="1">
      <c r="A42" s="298"/>
      <c r="B42" s="100" t="s">
        <v>118</v>
      </c>
      <c r="C42" s="279" t="s">
        <v>131</v>
      </c>
      <c r="D42" s="280"/>
      <c r="E42" s="101">
        <v>25.03</v>
      </c>
      <c r="F42" s="102">
        <v>1149</v>
      </c>
      <c r="G42" s="103">
        <f t="shared" si="15"/>
        <v>28759.47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3184.182014142717</v>
      </c>
      <c r="N42" s="106">
        <f t="shared" si="9"/>
        <v>636.83640282854344</v>
      </c>
      <c r="O42" s="108">
        <f t="shared" si="10"/>
        <v>0</v>
      </c>
      <c r="P42" s="109">
        <f t="shared" si="11"/>
        <v>-83.163597171456558</v>
      </c>
      <c r="Q42" s="110">
        <f t="shared" si="12"/>
        <v>0.88449500392853253</v>
      </c>
      <c r="R42" s="290"/>
      <c r="S42" s="47">
        <v>0.34375000000000006</v>
      </c>
      <c r="T42" s="48">
        <v>0.3587847222222223</v>
      </c>
      <c r="U42" s="111">
        <v>15</v>
      </c>
      <c r="V42" s="112">
        <v>21.650772378525868</v>
      </c>
      <c r="W42" s="113"/>
      <c r="X42" s="116"/>
      <c r="Y42" s="281"/>
      <c r="Z42" s="282"/>
      <c r="AA42" s="117">
        <f t="shared" si="13"/>
        <v>-415.81798585728302</v>
      </c>
      <c r="AB42" s="110">
        <f t="shared" si="14"/>
        <v>0.88449500392853253</v>
      </c>
      <c r="AC42" s="295"/>
    </row>
    <row r="43" spans="1:29" ht="15.75" customHeight="1">
      <c r="A43" s="298"/>
      <c r="B43" s="100" t="s">
        <v>118</v>
      </c>
      <c r="C43" s="279" t="s">
        <v>132</v>
      </c>
      <c r="D43" s="280"/>
      <c r="E43" s="101">
        <v>24.82</v>
      </c>
      <c r="F43" s="102">
        <v>1533</v>
      </c>
      <c r="G43" s="103">
        <f t="shared" si="15"/>
        <v>38049.06</v>
      </c>
      <c r="H43" s="13"/>
      <c r="I43" s="104">
        <v>5</v>
      </c>
      <c r="J43" s="105">
        <v>3600</v>
      </c>
      <c r="K43" s="106">
        <f t="shared" si="17"/>
        <v>720</v>
      </c>
      <c r="L43" s="107">
        <v>5</v>
      </c>
      <c r="M43" s="105">
        <f t="shared" si="16"/>
        <v>3184.9433287546231</v>
      </c>
      <c r="N43" s="106">
        <f t="shared" si="9"/>
        <v>636.98866575092461</v>
      </c>
      <c r="O43" s="108">
        <f t="shared" si="10"/>
        <v>0</v>
      </c>
      <c r="P43" s="109">
        <f t="shared" si="11"/>
        <v>-83.011334249075389</v>
      </c>
      <c r="Q43" s="110">
        <f t="shared" si="12"/>
        <v>0.88470648020961751</v>
      </c>
      <c r="R43" s="290"/>
      <c r="S43" s="47">
        <v>0.36875000000000008</v>
      </c>
      <c r="T43" s="48">
        <v>0.38879629629629636</v>
      </c>
      <c r="U43" s="111">
        <v>15</v>
      </c>
      <c r="V43" s="112">
        <v>28.879634739361606</v>
      </c>
      <c r="W43" s="113"/>
      <c r="X43" s="116"/>
      <c r="Y43" s="281"/>
      <c r="Z43" s="282"/>
      <c r="AA43" s="117">
        <f t="shared" si="13"/>
        <v>-415.05667124537695</v>
      </c>
      <c r="AB43" s="110">
        <f t="shared" si="14"/>
        <v>0.88470648020961751</v>
      </c>
      <c r="AC43" s="295"/>
    </row>
    <row r="44" spans="1:29" ht="15.75" customHeight="1">
      <c r="A44" s="298"/>
      <c r="B44" s="100" t="s">
        <v>118</v>
      </c>
      <c r="C44" s="279" t="s">
        <v>211</v>
      </c>
      <c r="D44" s="280"/>
      <c r="E44" s="101">
        <v>23.72</v>
      </c>
      <c r="F44" s="102">
        <v>1751</v>
      </c>
      <c r="G44" s="121">
        <f t="shared" si="15"/>
        <v>41533.72</v>
      </c>
      <c r="H44" s="122"/>
      <c r="I44" s="104">
        <v>5</v>
      </c>
      <c r="J44" s="105">
        <v>3600</v>
      </c>
      <c r="K44" s="106">
        <f t="shared" si="17"/>
        <v>720</v>
      </c>
      <c r="L44" s="107">
        <v>5</v>
      </c>
      <c r="M44" s="105">
        <f t="shared" si="16"/>
        <v>3183.9647171221177</v>
      </c>
      <c r="N44" s="106">
        <f t="shared" si="9"/>
        <v>636.79294342442358</v>
      </c>
      <c r="O44" s="108">
        <f t="shared" si="10"/>
        <v>0</v>
      </c>
      <c r="P44" s="109">
        <f t="shared" si="11"/>
        <v>-83.207056575576416</v>
      </c>
      <c r="Q44" s="110">
        <f t="shared" si="12"/>
        <v>0.88443464364503277</v>
      </c>
      <c r="R44" s="290"/>
      <c r="S44" s="47">
        <v>0.39861111111111119</v>
      </c>
      <c r="T44" s="120">
        <v>0.4215162037037038</v>
      </c>
      <c r="U44" s="111">
        <v>15</v>
      </c>
      <c r="V44" s="112">
        <v>32.996596801160635</v>
      </c>
      <c r="W44" s="113"/>
      <c r="X44" s="116"/>
      <c r="Y44" s="281"/>
      <c r="Z44" s="282"/>
      <c r="AA44" s="117">
        <f t="shared" si="13"/>
        <v>-416.03528287788231</v>
      </c>
      <c r="AB44" s="110">
        <f t="shared" si="14"/>
        <v>0.88443464364503266</v>
      </c>
      <c r="AC44" s="295"/>
    </row>
    <row r="45" spans="1:29" ht="15.75" customHeight="1">
      <c r="A45" s="298"/>
      <c r="B45" s="100" t="s">
        <v>118</v>
      </c>
      <c r="C45" s="279" t="s">
        <v>236</v>
      </c>
      <c r="D45" s="280"/>
      <c r="E45" s="101">
        <v>17.07</v>
      </c>
      <c r="F45" s="102">
        <v>3351</v>
      </c>
      <c r="G45" s="121">
        <f t="shared" si="15"/>
        <v>57201.57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2978.5531111857995</v>
      </c>
      <c r="N45" s="106">
        <f t="shared" si="9"/>
        <v>992.8510370619332</v>
      </c>
      <c r="O45" s="123">
        <f t="shared" si="10"/>
        <v>0</v>
      </c>
      <c r="P45" s="124">
        <f t="shared" si="11"/>
        <v>-107.1489629380668</v>
      </c>
      <c r="Q45" s="125">
        <f t="shared" si="12"/>
        <v>0.90259185187448476</v>
      </c>
      <c r="R45" s="290"/>
      <c r="S45" s="47">
        <v>0.43125000000000008</v>
      </c>
      <c r="T45" s="120">
        <v>0.47812500000000008</v>
      </c>
      <c r="U45" s="111">
        <v>15</v>
      </c>
      <c r="V45" s="112">
        <v>67.502573395428058</v>
      </c>
      <c r="W45" s="113"/>
      <c r="X45" s="116"/>
      <c r="Y45" s="281"/>
      <c r="Z45" s="282"/>
      <c r="AA45" s="117">
        <f t="shared" si="13"/>
        <v>-321.44688881420052</v>
      </c>
      <c r="AB45" s="110">
        <f t="shared" si="14"/>
        <v>0.90259185187448465</v>
      </c>
      <c r="AC45" s="295"/>
    </row>
    <row r="46" spans="1:29" ht="15.75" customHeight="1">
      <c r="A46" s="298"/>
      <c r="B46" s="100" t="s">
        <v>118</v>
      </c>
      <c r="C46" s="279" t="s">
        <v>128</v>
      </c>
      <c r="D46" s="280"/>
      <c r="E46" s="101">
        <v>14.03</v>
      </c>
      <c r="F46" s="102">
        <v>2652</v>
      </c>
      <c r="G46" s="121">
        <f t="shared" si="15"/>
        <v>37207.56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2714.5100337544759</v>
      </c>
      <c r="N46" s="106">
        <f t="shared" si="9"/>
        <v>904.83667791815867</v>
      </c>
      <c r="O46" s="123">
        <f t="shared" si="10"/>
        <v>0</v>
      </c>
      <c r="P46" s="124">
        <f t="shared" si="11"/>
        <v>-95.163322081841329</v>
      </c>
      <c r="Q46" s="125">
        <f t="shared" si="12"/>
        <v>0.90483667791815869</v>
      </c>
      <c r="R46" s="290"/>
      <c r="S46" s="47">
        <v>0.48819444444444454</v>
      </c>
      <c r="T46" s="120">
        <v>0.528900462962963</v>
      </c>
      <c r="U46" s="111">
        <v>14.500000000000028</v>
      </c>
      <c r="V46" s="112">
        <v>58.618313441972788</v>
      </c>
      <c r="W46" s="113"/>
      <c r="X46" s="116"/>
      <c r="Y46" s="281"/>
      <c r="Z46" s="282"/>
      <c r="AA46" s="117">
        <f t="shared" si="13"/>
        <v>-285.4899662455241</v>
      </c>
      <c r="AB46" s="110">
        <f t="shared" si="14"/>
        <v>0.90483667791815858</v>
      </c>
      <c r="AC46" s="295"/>
    </row>
    <row r="47" spans="1:29" ht="15.75" customHeight="1">
      <c r="A47" s="298"/>
      <c r="B47" s="100" t="s">
        <v>118</v>
      </c>
      <c r="C47" s="279" t="s">
        <v>130</v>
      </c>
      <c r="D47" s="280"/>
      <c r="E47" s="101">
        <v>14.28</v>
      </c>
      <c r="F47" s="102">
        <v>3736</v>
      </c>
      <c r="G47" s="121">
        <f t="shared" si="15"/>
        <v>53350.079999999994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3186.8440921512019</v>
      </c>
      <c r="N47" s="106">
        <f t="shared" si="9"/>
        <v>1062.2813640504007</v>
      </c>
      <c r="O47" s="123">
        <f t="shared" si="10"/>
        <v>0</v>
      </c>
      <c r="P47" s="124">
        <f t="shared" si="11"/>
        <v>-137.71863594959927</v>
      </c>
      <c r="Q47" s="125">
        <f t="shared" si="12"/>
        <v>0.88523447004200062</v>
      </c>
      <c r="R47" s="290"/>
      <c r="S47" s="47">
        <v>0.53888888888888897</v>
      </c>
      <c r="T47" s="120">
        <v>0.58773148148148158</v>
      </c>
      <c r="U47" s="111">
        <v>15</v>
      </c>
      <c r="V47" s="112">
        <v>70.339179927903601</v>
      </c>
      <c r="W47" s="113"/>
      <c r="X47" s="116"/>
      <c r="Y47" s="281"/>
      <c r="Z47" s="282"/>
      <c r="AA47" s="117">
        <f t="shared" si="13"/>
        <v>-413.15590784879805</v>
      </c>
      <c r="AB47" s="110">
        <f t="shared" si="14"/>
        <v>0.88523447004200051</v>
      </c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26"/>
      <c r="X49" s="127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26"/>
      <c r="X50" s="127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26"/>
      <c r="X51" s="127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26"/>
      <c r="X52" s="127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26"/>
      <c r="X53" s="127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8">AVERAGE(I39:I54)</f>
        <v>3.7777777777777777</v>
      </c>
      <c r="J55" s="137">
        <f t="shared" si="18"/>
        <v>3433.3333333333335</v>
      </c>
      <c r="K55" s="138">
        <f t="shared" ref="K55" si="19">J55/I55</f>
        <v>908.82352941176475</v>
      </c>
      <c r="L55" s="136">
        <f t="shared" ref="L55:M55" si="20">AVERAGE(L39:L54)</f>
        <v>3.7777777777777777</v>
      </c>
      <c r="M55" s="137">
        <f t="shared" si="20"/>
        <v>3058.0568247796241</v>
      </c>
      <c r="N55" s="138">
        <f t="shared" ref="N55:N65" si="21">M55/L55</f>
        <v>809.48563008872406</v>
      </c>
      <c r="O55" s="139">
        <f t="shared" ref="O55:O65" si="22">L55-I55</f>
        <v>0</v>
      </c>
      <c r="P55" s="140">
        <f t="shared" ref="P55:P65" si="23">N55-K55</f>
        <v>-99.337899323040688</v>
      </c>
      <c r="Q55" s="141">
        <f t="shared" ref="Q55:Q65" si="24">N55/K55</f>
        <v>0.8906961625571721</v>
      </c>
      <c r="R55" s="291"/>
      <c r="S55" s="142">
        <f>S39</f>
        <v>0.25</v>
      </c>
      <c r="T55" s="143">
        <f>INDEX(T39:T54,COUNTA(T39:T54))</f>
        <v>0.58773148148148158</v>
      </c>
      <c r="U55" s="144"/>
      <c r="V55" s="166"/>
      <c r="W55" s="99"/>
      <c r="X55" s="69"/>
      <c r="Y55" s="277"/>
      <c r="Z55" s="278"/>
      <c r="AA55" s="168">
        <f t="shared" ref="AA55:AA65" si="25">M55-J55</f>
        <v>-375.27650855370939</v>
      </c>
      <c r="AB55" s="141">
        <f t="shared" ref="AB55:AB65" si="26">M55/J55</f>
        <v>0.89069616255717199</v>
      </c>
      <c r="AC55" s="296"/>
    </row>
    <row r="56" spans="1:29" ht="15.75" customHeight="1">
      <c r="A56" s="283" t="s">
        <v>78</v>
      </c>
      <c r="B56" s="114" t="s">
        <v>118</v>
      </c>
      <c r="C56" s="287" t="s">
        <v>210</v>
      </c>
      <c r="D56" s="288"/>
      <c r="E56" s="147">
        <v>27.48</v>
      </c>
      <c r="F56" s="97">
        <v>819</v>
      </c>
      <c r="G56" s="148">
        <f t="shared" ref="G56:G65" si="27">E56*F56</f>
        <v>22506.12</v>
      </c>
      <c r="H56" s="149">
        <v>2</v>
      </c>
      <c r="I56" s="150">
        <v>5</v>
      </c>
      <c r="J56" s="151">
        <v>3600</v>
      </c>
      <c r="K56" s="152">
        <f>J56/I56</f>
        <v>720</v>
      </c>
      <c r="L56" s="153">
        <v>5</v>
      </c>
      <c r="M56" s="151">
        <f t="shared" ref="M56:M65" si="28">F56/V56*60</f>
        <v>3183.5760533892003</v>
      </c>
      <c r="N56" s="152">
        <f t="shared" si="21"/>
        <v>636.7152106778401</v>
      </c>
      <c r="O56" s="154">
        <f t="shared" si="22"/>
        <v>0</v>
      </c>
      <c r="P56" s="155">
        <f t="shared" si="23"/>
        <v>-83.284789322159895</v>
      </c>
      <c r="Q56" s="156">
        <f t="shared" si="24"/>
        <v>0.88432668149700011</v>
      </c>
      <c r="R56" s="289">
        <f>Q72</f>
        <v>0.88706280393736592</v>
      </c>
      <c r="S56" s="157">
        <v>0.25</v>
      </c>
      <c r="T56" s="158">
        <v>0.26071759259259258</v>
      </c>
      <c r="U56" s="159"/>
      <c r="V56" s="160">
        <v>15.435472304073306</v>
      </c>
      <c r="W56" s="158"/>
      <c r="X56" s="169"/>
      <c r="Y56" s="292"/>
      <c r="Z56" s="293"/>
      <c r="AA56" s="115">
        <f t="shared" si="25"/>
        <v>-416.4239466107997</v>
      </c>
      <c r="AB56" s="156">
        <f t="shared" si="26"/>
        <v>0.88432668149700011</v>
      </c>
      <c r="AC56" s="294">
        <f>AB72</f>
        <v>0.88706280393736592</v>
      </c>
    </row>
    <row r="57" spans="1:29" ht="15.75" customHeight="1">
      <c r="A57" s="284"/>
      <c r="B57" s="100" t="s">
        <v>118</v>
      </c>
      <c r="C57" s="279" t="s">
        <v>126</v>
      </c>
      <c r="D57" s="280"/>
      <c r="E57" s="101">
        <v>16.66</v>
      </c>
      <c r="F57" s="102">
        <v>1303</v>
      </c>
      <c r="G57" s="103">
        <f t="shared" si="27"/>
        <v>21707.98</v>
      </c>
      <c r="H57" s="26">
        <v>2</v>
      </c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3191.5358276693364</v>
      </c>
      <c r="N57" s="106">
        <f t="shared" si="21"/>
        <v>638.30716553386731</v>
      </c>
      <c r="O57" s="108">
        <f t="shared" si="22"/>
        <v>0</v>
      </c>
      <c r="P57" s="109">
        <f t="shared" si="23"/>
        <v>-81.692834466132695</v>
      </c>
      <c r="Q57" s="110">
        <f t="shared" si="24"/>
        <v>0.88653772990814905</v>
      </c>
      <c r="R57" s="290"/>
      <c r="S57" s="47">
        <v>0.27083333333333337</v>
      </c>
      <c r="T57" s="48">
        <v>0.28783564814814816</v>
      </c>
      <c r="U57" s="111">
        <v>14.566666666666732</v>
      </c>
      <c r="V57" s="112">
        <v>24.496043353864536</v>
      </c>
      <c r="W57" s="113"/>
      <c r="X57" s="13"/>
      <c r="Y57" s="281"/>
      <c r="Z57" s="282"/>
      <c r="AA57" s="117">
        <f t="shared" si="25"/>
        <v>-408.46417233066359</v>
      </c>
      <c r="AB57" s="110">
        <f t="shared" si="26"/>
        <v>0.88653772990814905</v>
      </c>
      <c r="AC57" s="295"/>
    </row>
    <row r="58" spans="1:29" ht="15.75" customHeight="1">
      <c r="A58" s="284"/>
      <c r="B58" s="100" t="s">
        <v>118</v>
      </c>
      <c r="C58" s="279" t="s">
        <v>125</v>
      </c>
      <c r="D58" s="280"/>
      <c r="E58" s="101">
        <v>17.89</v>
      </c>
      <c r="F58" s="102">
        <v>2564</v>
      </c>
      <c r="G58" s="103">
        <f t="shared" si="27"/>
        <v>45869.96</v>
      </c>
      <c r="H58" s="26"/>
      <c r="I58" s="104">
        <v>4</v>
      </c>
      <c r="J58" s="105">
        <v>3600</v>
      </c>
      <c r="K58" s="106">
        <f t="shared" si="17"/>
        <v>900</v>
      </c>
      <c r="L58" s="107">
        <v>4</v>
      </c>
      <c r="M58" s="105">
        <f t="shared" si="28"/>
        <v>3184.678670645475</v>
      </c>
      <c r="N58" s="106">
        <f t="shared" si="21"/>
        <v>796.16966766136875</v>
      </c>
      <c r="O58" s="108">
        <f t="shared" si="22"/>
        <v>0</v>
      </c>
      <c r="P58" s="109">
        <f t="shared" si="23"/>
        <v>-103.83033233863125</v>
      </c>
      <c r="Q58" s="110">
        <f t="shared" si="24"/>
        <v>0.88463296406818748</v>
      </c>
      <c r="R58" s="290"/>
      <c r="S58" s="47">
        <v>0.29791666666666672</v>
      </c>
      <c r="T58" s="48">
        <v>0.33145833333333341</v>
      </c>
      <c r="U58" s="111">
        <v>14.516666666666724</v>
      </c>
      <c r="V58" s="112">
        <v>48.306286413762273</v>
      </c>
      <c r="W58" s="113"/>
      <c r="X58" s="13"/>
      <c r="Y58" s="281"/>
      <c r="Z58" s="282"/>
      <c r="AA58" s="117">
        <f t="shared" si="25"/>
        <v>-415.32132935452501</v>
      </c>
      <c r="AB58" s="110">
        <f t="shared" si="26"/>
        <v>0.88463296406818748</v>
      </c>
      <c r="AC58" s="295"/>
    </row>
    <row r="59" spans="1:29" ht="15.75" customHeight="1">
      <c r="A59" s="284"/>
      <c r="B59" s="100" t="s">
        <v>118</v>
      </c>
      <c r="C59" s="279" t="s">
        <v>124</v>
      </c>
      <c r="D59" s="280"/>
      <c r="E59" s="101">
        <v>22.28</v>
      </c>
      <c r="F59" s="102">
        <v>935</v>
      </c>
      <c r="G59" s="103">
        <f t="shared" si="27"/>
        <v>20831.8</v>
      </c>
      <c r="H59" s="26"/>
      <c r="I59" s="104">
        <v>5</v>
      </c>
      <c r="J59" s="105">
        <v>3300</v>
      </c>
      <c r="K59" s="106">
        <f t="shared" si="17"/>
        <v>660</v>
      </c>
      <c r="L59" s="107">
        <v>5</v>
      </c>
      <c r="M59" s="105">
        <f t="shared" si="28"/>
        <v>2979.0950897444568</v>
      </c>
      <c r="N59" s="106">
        <f t="shared" si="21"/>
        <v>595.81901794889131</v>
      </c>
      <c r="O59" s="108">
        <f t="shared" si="22"/>
        <v>0</v>
      </c>
      <c r="P59" s="109">
        <f t="shared" si="23"/>
        <v>-64.180982051108685</v>
      </c>
      <c r="Q59" s="110">
        <f t="shared" si="24"/>
        <v>0.90275608780135053</v>
      </c>
      <c r="R59" s="290"/>
      <c r="S59" s="47">
        <v>0.34166666666666673</v>
      </c>
      <c r="T59" s="48">
        <v>0.35473379629629637</v>
      </c>
      <c r="U59" s="111">
        <v>14.69999999999998</v>
      </c>
      <c r="V59" s="112">
        <v>18.831221666312164</v>
      </c>
      <c r="W59" s="113"/>
      <c r="X59" s="116"/>
      <c r="Y59" s="281"/>
      <c r="Z59" s="282"/>
      <c r="AA59" s="117">
        <f t="shared" si="25"/>
        <v>-320.9049102555432</v>
      </c>
      <c r="AB59" s="110">
        <f t="shared" si="26"/>
        <v>0.90275608780135053</v>
      </c>
      <c r="AC59" s="295"/>
    </row>
    <row r="60" spans="1:29" ht="15.75" customHeight="1">
      <c r="A60" s="285"/>
      <c r="B60" s="100" t="s">
        <v>118</v>
      </c>
      <c r="C60" s="279" t="s">
        <v>129</v>
      </c>
      <c r="D60" s="280"/>
      <c r="E60" s="101">
        <v>18.18</v>
      </c>
      <c r="F60" s="102">
        <v>1859</v>
      </c>
      <c r="G60" s="103">
        <f t="shared" si="27"/>
        <v>33796.620000000003</v>
      </c>
      <c r="H60" s="13"/>
      <c r="I60" s="104">
        <v>3</v>
      </c>
      <c r="J60" s="105">
        <v>3600</v>
      </c>
      <c r="K60" s="106">
        <f t="shared" si="17"/>
        <v>1200</v>
      </c>
      <c r="L60" s="107">
        <v>3</v>
      </c>
      <c r="M60" s="105">
        <f t="shared" si="28"/>
        <v>3189.8382864460023</v>
      </c>
      <c r="N60" s="106">
        <f t="shared" si="21"/>
        <v>1063.2794288153341</v>
      </c>
      <c r="O60" s="108">
        <f t="shared" si="22"/>
        <v>0</v>
      </c>
      <c r="P60" s="109">
        <f t="shared" si="23"/>
        <v>-136.72057118466591</v>
      </c>
      <c r="Q60" s="110">
        <f t="shared" si="24"/>
        <v>0.88606619067944503</v>
      </c>
      <c r="R60" s="290"/>
      <c r="S60" s="47">
        <v>0.36458333333333343</v>
      </c>
      <c r="T60" s="48">
        <v>0.38886574074074082</v>
      </c>
      <c r="U60" s="111">
        <v>15</v>
      </c>
      <c r="V60" s="112">
        <v>34.967289869817719</v>
      </c>
      <c r="W60" s="113"/>
      <c r="X60" s="116"/>
      <c r="Y60" s="281"/>
      <c r="Z60" s="282"/>
      <c r="AA60" s="117">
        <f t="shared" si="25"/>
        <v>-410.16171355399774</v>
      </c>
      <c r="AB60" s="110">
        <f t="shared" si="26"/>
        <v>0.88606619067944503</v>
      </c>
      <c r="AC60" s="295"/>
    </row>
    <row r="61" spans="1:29" ht="15.75" customHeight="1">
      <c r="A61" s="285"/>
      <c r="B61" s="100" t="s">
        <v>118</v>
      </c>
      <c r="C61" s="279" t="s">
        <v>127</v>
      </c>
      <c r="D61" s="280"/>
      <c r="E61" s="101">
        <v>18.18</v>
      </c>
      <c r="F61" s="102">
        <v>976</v>
      </c>
      <c r="G61" s="121">
        <f t="shared" si="27"/>
        <v>17743.68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3192.0259073571724</v>
      </c>
      <c r="N61" s="106">
        <f t="shared" si="21"/>
        <v>1064.0086357857242</v>
      </c>
      <c r="O61" s="108">
        <f t="shared" si="22"/>
        <v>0</v>
      </c>
      <c r="P61" s="109">
        <f t="shared" si="23"/>
        <v>-135.99136421427579</v>
      </c>
      <c r="Q61" s="110">
        <f t="shared" si="24"/>
        <v>0.88667386315477015</v>
      </c>
      <c r="R61" s="290"/>
      <c r="S61" s="47">
        <v>0.39861111111111119</v>
      </c>
      <c r="T61" s="120">
        <v>0.41134259259259265</v>
      </c>
      <c r="U61" s="111">
        <v>15</v>
      </c>
      <c r="V61" s="112">
        <v>18.345715761588089</v>
      </c>
      <c r="W61" s="113"/>
      <c r="X61" s="50"/>
      <c r="Y61" s="281"/>
      <c r="Z61" s="282"/>
      <c r="AA61" s="117">
        <f t="shared" si="25"/>
        <v>-407.9740926428276</v>
      </c>
      <c r="AB61" s="110">
        <f t="shared" si="26"/>
        <v>0.88667386315477015</v>
      </c>
      <c r="AC61" s="295"/>
    </row>
    <row r="62" spans="1:29" ht="15.75" customHeight="1">
      <c r="A62" s="285"/>
      <c r="B62" s="100" t="s">
        <v>118</v>
      </c>
      <c r="C62" s="279" t="s">
        <v>218</v>
      </c>
      <c r="D62" s="280"/>
      <c r="E62" s="101">
        <v>25.2</v>
      </c>
      <c r="F62" s="102">
        <v>1756</v>
      </c>
      <c r="G62" s="121">
        <f t="shared" si="27"/>
        <v>44251.199999999997</v>
      </c>
      <c r="H62" s="62"/>
      <c r="I62" s="104">
        <v>3</v>
      </c>
      <c r="J62" s="105">
        <v>3600</v>
      </c>
      <c r="K62" s="106">
        <f t="shared" si="17"/>
        <v>1200</v>
      </c>
      <c r="L62" s="107">
        <v>3</v>
      </c>
      <c r="M62" s="105">
        <f t="shared" si="28"/>
        <v>3183.0024020844039</v>
      </c>
      <c r="N62" s="106">
        <f t="shared" si="21"/>
        <v>1061.0008006948012</v>
      </c>
      <c r="O62" s="123">
        <f t="shared" si="22"/>
        <v>0</v>
      </c>
      <c r="P62" s="124">
        <f t="shared" si="23"/>
        <v>-138.99919930519877</v>
      </c>
      <c r="Q62" s="125">
        <f t="shared" si="24"/>
        <v>0.88416733391233437</v>
      </c>
      <c r="R62" s="290"/>
      <c r="S62" s="47">
        <v>0.42152777777777789</v>
      </c>
      <c r="T62" s="120">
        <v>0.44451388888888899</v>
      </c>
      <c r="U62" s="111">
        <v>14.666666666666748</v>
      </c>
      <c r="V62" s="112">
        <v>33.10082327647774</v>
      </c>
      <c r="W62" s="113"/>
      <c r="X62" s="116"/>
      <c r="Y62" s="281"/>
      <c r="Z62" s="282"/>
      <c r="AA62" s="117">
        <f t="shared" si="25"/>
        <v>-416.99759791559609</v>
      </c>
      <c r="AB62" s="110">
        <f t="shared" si="26"/>
        <v>0.88416733391233437</v>
      </c>
      <c r="AC62" s="295"/>
    </row>
    <row r="63" spans="1:29" ht="15.75" customHeight="1">
      <c r="A63" s="285"/>
      <c r="B63" s="100" t="s">
        <v>118</v>
      </c>
      <c r="C63" s="279" t="s">
        <v>247</v>
      </c>
      <c r="D63" s="280"/>
      <c r="E63" s="101">
        <v>20.72</v>
      </c>
      <c r="F63" s="102">
        <v>3746</v>
      </c>
      <c r="G63" s="121">
        <f t="shared" si="27"/>
        <v>77617.119999999995</v>
      </c>
      <c r="H63" s="62"/>
      <c r="I63" s="104">
        <v>3</v>
      </c>
      <c r="J63" s="105">
        <v>3600</v>
      </c>
      <c r="K63" s="106">
        <f t="shared" si="17"/>
        <v>1200</v>
      </c>
      <c r="L63" s="118">
        <v>3</v>
      </c>
      <c r="M63" s="105">
        <f t="shared" si="28"/>
        <v>3189.2779821693844</v>
      </c>
      <c r="N63" s="106">
        <f t="shared" si="21"/>
        <v>1063.0926607231281</v>
      </c>
      <c r="O63" s="123">
        <f t="shared" si="22"/>
        <v>0</v>
      </c>
      <c r="P63" s="124">
        <f t="shared" si="23"/>
        <v>-136.90733927687188</v>
      </c>
      <c r="Q63" s="125">
        <f t="shared" si="24"/>
        <v>0.88591055060260682</v>
      </c>
      <c r="R63" s="290"/>
      <c r="S63" s="47">
        <v>0.45486111111111122</v>
      </c>
      <c r="T63" s="120">
        <v>0.50379629629629641</v>
      </c>
      <c r="U63" s="111">
        <v>14.900000000000011</v>
      </c>
      <c r="V63" s="112">
        <v>70.473631102897969</v>
      </c>
      <c r="W63" s="113"/>
      <c r="X63" s="116"/>
      <c r="Y63" s="281"/>
      <c r="Z63" s="282"/>
      <c r="AA63" s="117">
        <f t="shared" si="25"/>
        <v>-410.72201783061564</v>
      </c>
      <c r="AB63" s="110">
        <f t="shared" si="26"/>
        <v>0.88591055060260682</v>
      </c>
      <c r="AC63" s="295"/>
    </row>
    <row r="64" spans="1:29" ht="15.75" customHeight="1">
      <c r="A64" s="285"/>
      <c r="B64" s="100" t="s">
        <v>118</v>
      </c>
      <c r="C64" s="279" t="s">
        <v>210</v>
      </c>
      <c r="D64" s="280"/>
      <c r="E64" s="101">
        <v>27.48</v>
      </c>
      <c r="F64" s="102">
        <v>2010</v>
      </c>
      <c r="G64" s="121">
        <f t="shared" si="27"/>
        <v>55234.8</v>
      </c>
      <c r="H64" s="62"/>
      <c r="I64" s="104">
        <v>5</v>
      </c>
      <c r="J64" s="105">
        <v>3600</v>
      </c>
      <c r="K64" s="106">
        <f t="shared" si="17"/>
        <v>720</v>
      </c>
      <c r="L64" s="118">
        <v>5</v>
      </c>
      <c r="M64" s="105">
        <f t="shared" si="28"/>
        <v>3183.5760533892003</v>
      </c>
      <c r="N64" s="106">
        <f t="shared" si="21"/>
        <v>636.7152106778401</v>
      </c>
      <c r="O64" s="123">
        <f t="shared" si="22"/>
        <v>0</v>
      </c>
      <c r="P64" s="124">
        <f t="shared" si="23"/>
        <v>-83.284789322159895</v>
      </c>
      <c r="Q64" s="125">
        <f t="shared" si="24"/>
        <v>0.88432668149700011</v>
      </c>
      <c r="R64" s="290"/>
      <c r="S64" s="47">
        <v>0.51388888888888895</v>
      </c>
      <c r="T64" s="120">
        <v>0.54018518518518521</v>
      </c>
      <c r="U64" s="111">
        <v>14.53333333333326</v>
      </c>
      <c r="V64" s="112">
        <v>37.881928365308113</v>
      </c>
      <c r="W64" s="126"/>
      <c r="X64" s="127"/>
      <c r="Y64" s="281"/>
      <c r="Z64" s="282"/>
      <c r="AA64" s="117">
        <f t="shared" si="25"/>
        <v>-416.4239466107997</v>
      </c>
      <c r="AB64" s="110">
        <f t="shared" si="26"/>
        <v>0.88432668149700011</v>
      </c>
      <c r="AC64" s="295"/>
    </row>
    <row r="65" spans="1:29" ht="15.75" customHeight="1">
      <c r="A65" s="285"/>
      <c r="B65" s="100" t="s">
        <v>118</v>
      </c>
      <c r="C65" s="279" t="s">
        <v>126</v>
      </c>
      <c r="D65" s="280"/>
      <c r="E65" s="101">
        <v>16.66</v>
      </c>
      <c r="F65" s="102">
        <v>3144</v>
      </c>
      <c r="G65" s="121">
        <f t="shared" si="27"/>
        <v>52379.040000000001</v>
      </c>
      <c r="H65" s="62"/>
      <c r="I65" s="104">
        <v>5</v>
      </c>
      <c r="J65" s="105">
        <v>3600</v>
      </c>
      <c r="K65" s="106">
        <f t="shared" si="17"/>
        <v>720</v>
      </c>
      <c r="L65" s="118">
        <v>5</v>
      </c>
      <c r="M65" s="105">
        <f t="shared" si="28"/>
        <v>3191.5358276693369</v>
      </c>
      <c r="N65" s="106">
        <f t="shared" si="21"/>
        <v>638.30716553386742</v>
      </c>
      <c r="O65" s="123">
        <f t="shared" si="22"/>
        <v>0</v>
      </c>
      <c r="P65" s="124">
        <f t="shared" si="23"/>
        <v>-81.692834466132581</v>
      </c>
      <c r="Q65" s="125">
        <f t="shared" si="24"/>
        <v>0.88653772990814916</v>
      </c>
      <c r="R65" s="290"/>
      <c r="S65" s="47">
        <v>0.55000000000000004</v>
      </c>
      <c r="T65" s="120">
        <v>0.59104166666666669</v>
      </c>
      <c r="U65" s="111">
        <v>15</v>
      </c>
      <c r="V65" s="112">
        <v>59.106339450921027</v>
      </c>
      <c r="W65" s="126"/>
      <c r="X65" s="127"/>
      <c r="Y65" s="281"/>
      <c r="Z65" s="282"/>
      <c r="AA65" s="117">
        <f t="shared" si="25"/>
        <v>-408.46417233066313</v>
      </c>
      <c r="AB65" s="110">
        <f t="shared" si="26"/>
        <v>0.88653772990814916</v>
      </c>
      <c r="AC65" s="295"/>
    </row>
    <row r="66" spans="1:29" ht="15.75" customHeight="1">
      <c r="A66" s="285"/>
      <c r="B66" s="100"/>
      <c r="C66" s="279"/>
      <c r="D66" s="280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26"/>
      <c r="X66" s="127"/>
      <c r="Y66" s="281"/>
      <c r="Z66" s="282"/>
      <c r="AA66" s="117"/>
      <c r="AB66" s="110"/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9">AVERAGE(I56:I71)</f>
        <v>4.0999999999999996</v>
      </c>
      <c r="J72" s="137">
        <f t="shared" si="29"/>
        <v>3570</v>
      </c>
      <c r="K72" s="138">
        <f t="shared" ref="K72" si="30">J72/I72</f>
        <v>870.7317073170733</v>
      </c>
      <c r="L72" s="136">
        <f t="shared" ref="L72:M72" si="31">AVERAGE(L56:L71)</f>
        <v>4.0999999999999996</v>
      </c>
      <c r="M72" s="137">
        <f t="shared" si="31"/>
        <v>3166.8142100563964</v>
      </c>
      <c r="N72" s="138">
        <f>M72/L72</f>
        <v>772.39370976985288</v>
      </c>
      <c r="O72" s="139">
        <f>L72-I72</f>
        <v>0</v>
      </c>
      <c r="P72" s="140">
        <f>N72-K72</f>
        <v>-98.337997547220425</v>
      </c>
      <c r="Q72" s="141">
        <f>N72/K72</f>
        <v>0.88706280393736592</v>
      </c>
      <c r="R72" s="291"/>
      <c r="S72" s="142">
        <f>S56</f>
        <v>0.25</v>
      </c>
      <c r="T72" s="143">
        <f>INDEX(T56:T71,COUNTA(T56:T71))</f>
        <v>0.59104166666666669</v>
      </c>
      <c r="U72" s="144"/>
      <c r="V72" s="166"/>
      <c r="W72" s="167"/>
      <c r="X72" s="138"/>
      <c r="Y72" s="277"/>
      <c r="Z72" s="278"/>
      <c r="AA72" s="168">
        <f>M72-J72</f>
        <v>-403.1857899436036</v>
      </c>
      <c r="AB72" s="141">
        <f>M72/J72</f>
        <v>0.88706280393736592</v>
      </c>
      <c r="AC72" s="296"/>
    </row>
    <row r="73" spans="1:29" ht="15.75" customHeight="1">
      <c r="A73" s="297" t="s">
        <v>134</v>
      </c>
      <c r="B73" s="114" t="s">
        <v>118</v>
      </c>
      <c r="C73" s="287" t="s">
        <v>135</v>
      </c>
      <c r="D73" s="288"/>
      <c r="E73" s="147">
        <v>28.57</v>
      </c>
      <c r="F73" s="97">
        <v>1605</v>
      </c>
      <c r="G73" s="148">
        <f t="shared" ref="G73:G74" si="32">E73*F73</f>
        <v>45854.85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3114.6429290740725</v>
      </c>
      <c r="N73" s="152">
        <f>M73/L73</f>
        <v>259.5535774228394</v>
      </c>
      <c r="O73" s="154">
        <f>L73-I73</f>
        <v>0</v>
      </c>
      <c r="P73" s="155">
        <f>N73-K73</f>
        <v>-40.446422577160604</v>
      </c>
      <c r="Q73" s="156">
        <f>N73/K73</f>
        <v>0.86517859140946463</v>
      </c>
      <c r="R73" s="289">
        <f>Q89</f>
        <v>0.88601614092422976</v>
      </c>
      <c r="S73" s="157">
        <v>0.70833333333333337</v>
      </c>
      <c r="T73" s="158">
        <v>0.72980324074074077</v>
      </c>
      <c r="U73" s="159"/>
      <c r="V73" s="160">
        <v>30.91847193817118</v>
      </c>
      <c r="W73" s="158"/>
      <c r="X73" s="169"/>
      <c r="Y73" s="292"/>
      <c r="Z73" s="293"/>
      <c r="AA73" s="115">
        <f>M73-J73</f>
        <v>-485.35707092592747</v>
      </c>
      <c r="AB73" s="156">
        <f>M73/J73</f>
        <v>0.86517859140946463</v>
      </c>
      <c r="AC73" s="294">
        <f>AB89</f>
        <v>0.88601614092422976</v>
      </c>
    </row>
    <row r="74" spans="1:29" ht="15.75" customHeight="1">
      <c r="A74" s="298"/>
      <c r="B74" s="100" t="s">
        <v>118</v>
      </c>
      <c r="C74" s="279" t="s">
        <v>203</v>
      </c>
      <c r="D74" s="280"/>
      <c r="E74" s="101">
        <v>20.420000000000002</v>
      </c>
      <c r="F74" s="102">
        <v>710</v>
      </c>
      <c r="G74" s="103">
        <f t="shared" si="32"/>
        <v>14498.2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3264.6732855803821</v>
      </c>
      <c r="N74" s="106">
        <f>M74/L74</f>
        <v>251.12871427541401</v>
      </c>
      <c r="O74" s="108">
        <f>L74-I74</f>
        <v>0</v>
      </c>
      <c r="P74" s="109">
        <f>N74-K74</f>
        <v>-25.794362647662894</v>
      </c>
      <c r="Q74" s="110">
        <f>N74/K74</f>
        <v>0.90685369043899511</v>
      </c>
      <c r="R74" s="290"/>
      <c r="S74" s="47">
        <v>0.73333333333333339</v>
      </c>
      <c r="T74" s="48">
        <v>0.74238425925925933</v>
      </c>
      <c r="U74" s="111">
        <v>5.0833333333333819</v>
      </c>
      <c r="V74" s="112">
        <v>13.048778935447663</v>
      </c>
      <c r="W74" s="113"/>
      <c r="X74" s="13"/>
      <c r="Y74" s="281"/>
      <c r="Z74" s="282"/>
      <c r="AA74" s="117">
        <f>M74-J74</f>
        <v>-335.32671441961793</v>
      </c>
      <c r="AB74" s="110">
        <f>M74/J74</f>
        <v>0.906853690438995</v>
      </c>
      <c r="AC74" s="295"/>
    </row>
    <row r="75" spans="1:29" ht="15.75" customHeight="1">
      <c r="A75" s="298"/>
      <c r="B75" s="100"/>
      <c r="C75" s="279"/>
      <c r="D75" s="280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3"/>
      <c r="Y75" s="281"/>
      <c r="Z75" s="282"/>
      <c r="AA75" s="117"/>
      <c r="AB75" s="110"/>
      <c r="AC75" s="295"/>
    </row>
    <row r="76" spans="1:29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81"/>
      <c r="Z76" s="282"/>
      <c r="AA76" s="117"/>
      <c r="AB76" s="110"/>
      <c r="AC76" s="295"/>
    </row>
    <row r="77" spans="1:29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81"/>
      <c r="Z77" s="282"/>
      <c r="AA77" s="117"/>
      <c r="AB77" s="110"/>
      <c r="AC77" s="295"/>
    </row>
    <row r="78" spans="1:29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50"/>
      <c r="Y78" s="281"/>
      <c r="Z78" s="282"/>
      <c r="AA78" s="117"/>
      <c r="AB78" s="110"/>
      <c r="AC78" s="295"/>
    </row>
    <row r="79" spans="1:29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281"/>
      <c r="Z79" s="282"/>
      <c r="AA79" s="117"/>
      <c r="AB79" s="110"/>
      <c r="AC79" s="295"/>
    </row>
    <row r="80" spans="1:29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281"/>
      <c r="Z80" s="282"/>
      <c r="AA80" s="117"/>
      <c r="AB80" s="110"/>
      <c r="AC80" s="295"/>
    </row>
    <row r="81" spans="1:29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26"/>
      <c r="X81" s="127"/>
      <c r="Y81" s="281"/>
      <c r="Z81" s="282"/>
      <c r="AA81" s="117"/>
      <c r="AB81" s="110"/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3189.6581073272273</v>
      </c>
      <c r="N89" s="138">
        <f>M89/L89</f>
        <v>255.17264858617818</v>
      </c>
      <c r="O89" s="139">
        <f>L89-I89</f>
        <v>0</v>
      </c>
      <c r="P89" s="140">
        <f>N89-K89</f>
        <v>-32.827351413821816</v>
      </c>
      <c r="Q89" s="141">
        <f>N89/K89</f>
        <v>0.88601614092422976</v>
      </c>
      <c r="R89" s="291"/>
      <c r="S89" s="142">
        <f>S73</f>
        <v>0.70833333333333337</v>
      </c>
      <c r="T89" s="143">
        <f>INDEX(T73:T88,COUNTA(T73:T88))</f>
        <v>0.74238425925925933</v>
      </c>
      <c r="U89" s="144"/>
      <c r="V89" s="166"/>
      <c r="W89" s="167"/>
      <c r="X89" s="138"/>
      <c r="Y89" s="277"/>
      <c r="Z89" s="278"/>
      <c r="AA89" s="168">
        <f>M89-J89</f>
        <v>-410.3418926727727</v>
      </c>
      <c r="AB89" s="141">
        <f>M89/J89</f>
        <v>0.88601614092422976</v>
      </c>
      <c r="AC89" s="296"/>
    </row>
    <row r="90" spans="1:29" ht="15.75" customHeight="1">
      <c r="A90" s="283" t="s">
        <v>139</v>
      </c>
      <c r="B90" s="114" t="s">
        <v>118</v>
      </c>
      <c r="C90" s="287" t="s">
        <v>208</v>
      </c>
      <c r="D90" s="288"/>
      <c r="E90" s="147">
        <v>17.22</v>
      </c>
      <c r="F90" s="97">
        <v>1355</v>
      </c>
      <c r="G90" s="148">
        <f t="shared" ref="G90:G92" si="36">E90*F90</f>
        <v>23333.1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2985.2508047833398</v>
      </c>
      <c r="N90" s="152">
        <f>M90/L90</f>
        <v>995.08360159444658</v>
      </c>
      <c r="O90" s="154">
        <f>L90-I90</f>
        <v>0</v>
      </c>
      <c r="P90" s="155">
        <f>N90-K90</f>
        <v>-104.91639840555342</v>
      </c>
      <c r="Q90" s="156">
        <f>N90/K90</f>
        <v>0.90462145599495147</v>
      </c>
      <c r="R90" s="289">
        <f>Q106</f>
        <v>0.90330779048672216</v>
      </c>
      <c r="S90" s="157">
        <v>0.70833333333333337</v>
      </c>
      <c r="T90" s="158">
        <v>0.7272453703703704</v>
      </c>
      <c r="U90" s="159"/>
      <c r="V90" s="160">
        <v>27.233892666482507</v>
      </c>
      <c r="W90" s="161"/>
      <c r="X90" s="162"/>
      <c r="Y90" s="292"/>
      <c r="Z90" s="293"/>
      <c r="AA90" s="115">
        <f>M90-J90</f>
        <v>-314.74919521666015</v>
      </c>
      <c r="AB90" s="156">
        <f>M90/J90</f>
        <v>0.90462145599495147</v>
      </c>
      <c r="AC90" s="294">
        <f>AB106</f>
        <v>0.90330779048672216</v>
      </c>
    </row>
    <row r="91" spans="1:29" ht="15.75" customHeight="1">
      <c r="A91" s="284"/>
      <c r="B91" s="100" t="s">
        <v>118</v>
      </c>
      <c r="C91" s="279" t="s">
        <v>138</v>
      </c>
      <c r="D91" s="280"/>
      <c r="E91" s="101">
        <v>24.54</v>
      </c>
      <c r="F91" s="102">
        <v>1514</v>
      </c>
      <c r="G91" s="103">
        <f t="shared" si="36"/>
        <v>37153.56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2707.7198985605501</v>
      </c>
      <c r="N91" s="106">
        <f>M91/L91</f>
        <v>676.92997464013752</v>
      </c>
      <c r="O91" s="108">
        <f>L91-I91</f>
        <v>0</v>
      </c>
      <c r="P91" s="109">
        <f>N91-K91</f>
        <v>-73.070025359862484</v>
      </c>
      <c r="Q91" s="110">
        <f>N91/K91</f>
        <v>0.90257329952018339</v>
      </c>
      <c r="R91" s="290"/>
      <c r="S91" s="47">
        <v>0.73125000000000007</v>
      </c>
      <c r="T91" s="48">
        <v>0.75453703703703712</v>
      </c>
      <c r="U91" s="111">
        <v>5.7666666666667155</v>
      </c>
      <c r="V91" s="112">
        <v>33.548521783324567</v>
      </c>
      <c r="W91" s="113"/>
      <c r="X91" s="116"/>
      <c r="Y91" s="281"/>
      <c r="Z91" s="282"/>
      <c r="AA91" s="117">
        <f>M91-J91</f>
        <v>-292.28010143944994</v>
      </c>
      <c r="AB91" s="110">
        <f>M91/J91</f>
        <v>0.90257329952018339</v>
      </c>
      <c r="AC91" s="295"/>
    </row>
    <row r="92" spans="1:29" ht="15.75" customHeight="1">
      <c r="A92" s="284"/>
      <c r="B92" s="100" t="s">
        <v>118</v>
      </c>
      <c r="C92" s="279" t="s">
        <v>205</v>
      </c>
      <c r="D92" s="280"/>
      <c r="E92" s="101">
        <v>23.27</v>
      </c>
      <c r="F92" s="102">
        <v>1236</v>
      </c>
      <c r="G92" s="103">
        <f t="shared" si="36"/>
        <v>28761.72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2707.7917481826257</v>
      </c>
      <c r="N92" s="106">
        <f>M92/L92</f>
        <v>541.55834963652512</v>
      </c>
      <c r="O92" s="108">
        <f>L92-I92</f>
        <v>0</v>
      </c>
      <c r="P92" s="109">
        <f>N92-K92</f>
        <v>-58.441650363474878</v>
      </c>
      <c r="Q92" s="110">
        <f>N92/K92</f>
        <v>0.90259724939420849</v>
      </c>
      <c r="R92" s="290"/>
      <c r="S92" s="47">
        <v>0.75833333333333341</v>
      </c>
      <c r="T92" s="48">
        <v>0.77734953703703713</v>
      </c>
      <c r="U92" s="111">
        <v>5.4666666666666686</v>
      </c>
      <c r="V92" s="112">
        <v>27.387630547945044</v>
      </c>
      <c r="W92" s="113"/>
      <c r="X92" s="116"/>
      <c r="Y92" s="281"/>
      <c r="Z92" s="282"/>
      <c r="AA92" s="117">
        <f>M92-J92</f>
        <v>-292.20825181737428</v>
      </c>
      <c r="AB92" s="110">
        <f>M92/J92</f>
        <v>0.9025972493942086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13"/>
      <c r="X98" s="116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13"/>
      <c r="X99" s="116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2800.2541505088388</v>
      </c>
      <c r="N106" s="138">
        <f t="shared" ref="N106:N118" si="41">M106/L106</f>
        <v>700.06353762720971</v>
      </c>
      <c r="O106" s="139">
        <f t="shared" ref="O106:O118" si="42">L106-I106</f>
        <v>0</v>
      </c>
      <c r="P106" s="140">
        <f t="shared" ref="P106:P118" si="43">N106-K106</f>
        <v>-74.936462372790288</v>
      </c>
      <c r="Q106" s="141">
        <f t="shared" ref="Q106:Q118" si="44">N106/K106</f>
        <v>0.90330779048672216</v>
      </c>
      <c r="R106" s="291"/>
      <c r="S106" s="142">
        <f>S90</f>
        <v>0.70833333333333337</v>
      </c>
      <c r="T106" s="143">
        <f>INDEX(T90:T105,COUNTA(T90:T105))</f>
        <v>0.77734953703703713</v>
      </c>
      <c r="U106" s="144"/>
      <c r="V106" s="166"/>
      <c r="W106" s="99"/>
      <c r="X106" s="69"/>
      <c r="Y106" s="277"/>
      <c r="Z106" s="278"/>
      <c r="AA106" s="168">
        <f t="shared" ref="AA106:AA118" si="45">M106-J106</f>
        <v>-299.74584949116115</v>
      </c>
      <c r="AB106" s="141">
        <f t="shared" ref="AB106:AB118" si="46">M106/J106</f>
        <v>0.90330779048672216</v>
      </c>
      <c r="AC106" s="296"/>
    </row>
    <row r="107" spans="1:29" ht="15.75" customHeight="1">
      <c r="A107" s="297" t="s">
        <v>142</v>
      </c>
      <c r="B107" s="114" t="s">
        <v>118</v>
      </c>
      <c r="C107" s="287" t="s">
        <v>137</v>
      </c>
      <c r="D107" s="288"/>
      <c r="E107" s="147">
        <v>22.28</v>
      </c>
      <c r="F107" s="97">
        <v>454</v>
      </c>
      <c r="G107" s="148">
        <f t="shared" ref="G107:G118" si="47">E107*F107</f>
        <v>10115.120000000001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2975.9947543400776</v>
      </c>
      <c r="N107" s="152">
        <f t="shared" si="41"/>
        <v>595.19895086801557</v>
      </c>
      <c r="O107" s="154">
        <f t="shared" si="42"/>
        <v>0</v>
      </c>
      <c r="P107" s="155">
        <f t="shared" si="43"/>
        <v>-64.801049131984428</v>
      </c>
      <c r="Q107" s="156">
        <f t="shared" si="44"/>
        <v>0.90181659222426602</v>
      </c>
      <c r="R107" s="289">
        <f>Q123</f>
        <v>0.89418300890172453</v>
      </c>
      <c r="S107" s="157">
        <v>0.70833333333333337</v>
      </c>
      <c r="T107" s="158">
        <v>0.71468750000000003</v>
      </c>
      <c r="U107" s="159"/>
      <c r="V107" s="160">
        <v>9.1532419404551089</v>
      </c>
      <c r="W107" s="161"/>
      <c r="X107" s="162"/>
      <c r="Y107" s="292"/>
      <c r="Z107" s="293"/>
      <c r="AA107" s="115">
        <f t="shared" si="45"/>
        <v>-324.00524565992237</v>
      </c>
      <c r="AB107" s="156">
        <f t="shared" si="46"/>
        <v>0.90181659222426591</v>
      </c>
      <c r="AC107" s="294">
        <f>AB123</f>
        <v>0.89418300890172442</v>
      </c>
    </row>
    <row r="108" spans="1:29" ht="15.75" customHeight="1">
      <c r="A108" s="298"/>
      <c r="B108" s="100" t="s">
        <v>118</v>
      </c>
      <c r="C108" s="279" t="s">
        <v>150</v>
      </c>
      <c r="D108" s="280"/>
      <c r="E108" s="101">
        <v>25.03</v>
      </c>
      <c r="F108" s="102">
        <v>572</v>
      </c>
      <c r="G108" s="103">
        <f t="shared" si="47"/>
        <v>14317.16</v>
      </c>
      <c r="H108" s="26">
        <v>2</v>
      </c>
      <c r="I108" s="104">
        <v>5</v>
      </c>
      <c r="J108" s="105">
        <v>3600</v>
      </c>
      <c r="K108" s="106">
        <f t="shared" si="37"/>
        <v>720</v>
      </c>
      <c r="L108" s="107">
        <v>5</v>
      </c>
      <c r="M108" s="105">
        <f t="shared" si="48"/>
        <v>3196.9774918322196</v>
      </c>
      <c r="N108" s="106">
        <f t="shared" si="41"/>
        <v>639.39549836644392</v>
      </c>
      <c r="O108" s="108">
        <f t="shared" si="42"/>
        <v>0</v>
      </c>
      <c r="P108" s="109">
        <f t="shared" si="43"/>
        <v>-80.604501633556083</v>
      </c>
      <c r="Q108" s="110">
        <f t="shared" si="44"/>
        <v>0.88804930328672771</v>
      </c>
      <c r="R108" s="290"/>
      <c r="S108" s="47">
        <v>0.72499999999999998</v>
      </c>
      <c r="T108" s="48">
        <v>0.73245370370370366</v>
      </c>
      <c r="U108" s="111">
        <v>14.849999999999923</v>
      </c>
      <c r="V108" s="112">
        <v>10.735139702322666</v>
      </c>
      <c r="W108" s="113"/>
      <c r="X108" s="116"/>
      <c r="Y108" s="281"/>
      <c r="Z108" s="282"/>
      <c r="AA108" s="117">
        <f t="shared" si="45"/>
        <v>-403.02250816778042</v>
      </c>
      <c r="AB108" s="110">
        <f t="shared" si="46"/>
        <v>0.88804930328672771</v>
      </c>
      <c r="AC108" s="295"/>
    </row>
    <row r="109" spans="1:29" ht="15.75" customHeight="1">
      <c r="A109" s="298"/>
      <c r="B109" s="100" t="s">
        <v>118</v>
      </c>
      <c r="C109" s="279" t="s">
        <v>148</v>
      </c>
      <c r="D109" s="280"/>
      <c r="E109" s="101">
        <v>18.18</v>
      </c>
      <c r="F109" s="102">
        <v>357</v>
      </c>
      <c r="G109" s="103">
        <f t="shared" si="47"/>
        <v>6490.26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3193.7960598015243</v>
      </c>
      <c r="N109" s="106">
        <f t="shared" si="41"/>
        <v>1064.598686600508</v>
      </c>
      <c r="O109" s="108">
        <f t="shared" si="42"/>
        <v>0</v>
      </c>
      <c r="P109" s="109">
        <f t="shared" si="43"/>
        <v>-135.40131339949198</v>
      </c>
      <c r="Q109" s="110">
        <f t="shared" si="44"/>
        <v>0.88716557216709002</v>
      </c>
      <c r="R109" s="290"/>
      <c r="S109" s="47">
        <v>0.74236111111111103</v>
      </c>
      <c r="T109" s="48">
        <v>0.74701388888888876</v>
      </c>
      <c r="U109" s="111">
        <v>15</v>
      </c>
      <c r="V109" s="112">
        <v>6.7067525912506527</v>
      </c>
      <c r="W109" s="113"/>
      <c r="X109" s="116"/>
      <c r="Y109" s="281"/>
      <c r="Z109" s="282"/>
      <c r="AA109" s="117">
        <f t="shared" si="45"/>
        <v>-406.20394019847572</v>
      </c>
      <c r="AB109" s="110">
        <f t="shared" si="46"/>
        <v>0.88716557216709013</v>
      </c>
      <c r="AC109" s="295"/>
    </row>
    <row r="110" spans="1:29" ht="15.75" customHeight="1">
      <c r="A110" s="298"/>
      <c r="B110" s="100" t="s">
        <v>118</v>
      </c>
      <c r="C110" s="279" t="s">
        <v>144</v>
      </c>
      <c r="D110" s="280"/>
      <c r="E110" s="101">
        <v>18.18</v>
      </c>
      <c r="F110" s="102">
        <v>543</v>
      </c>
      <c r="G110" s="103">
        <f t="shared" si="47"/>
        <v>9871.74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2713.3606521991646</v>
      </c>
      <c r="N110" s="106">
        <f t="shared" si="41"/>
        <v>904.45355073305484</v>
      </c>
      <c r="O110" s="108">
        <f t="shared" si="42"/>
        <v>0</v>
      </c>
      <c r="P110" s="109">
        <f t="shared" si="43"/>
        <v>-95.54644926694516</v>
      </c>
      <c r="Q110" s="110">
        <f t="shared" si="44"/>
        <v>0.90445355073305489</v>
      </c>
      <c r="R110" s="290"/>
      <c r="S110" s="47">
        <v>0.75694444444444431</v>
      </c>
      <c r="T110" s="48">
        <v>0.76527777777777761</v>
      </c>
      <c r="U110" s="111">
        <v>15</v>
      </c>
      <c r="V110" s="112">
        <v>12.007250113837273</v>
      </c>
      <c r="W110" s="113"/>
      <c r="X110" s="116"/>
      <c r="Y110" s="281"/>
      <c r="Z110" s="282"/>
      <c r="AA110" s="117">
        <f t="shared" si="45"/>
        <v>-286.63934780083537</v>
      </c>
      <c r="AB110" s="110">
        <f t="shared" si="46"/>
        <v>0.90445355073305489</v>
      </c>
      <c r="AC110" s="295"/>
    </row>
    <row r="111" spans="1:29" ht="15.75" customHeight="1">
      <c r="A111" s="298"/>
      <c r="B111" s="100" t="s">
        <v>118</v>
      </c>
      <c r="C111" s="279" t="s">
        <v>143</v>
      </c>
      <c r="D111" s="280"/>
      <c r="E111" s="101">
        <v>14.03</v>
      </c>
      <c r="F111" s="102">
        <v>2122</v>
      </c>
      <c r="G111" s="103">
        <f t="shared" si="47"/>
        <v>29771.66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2713.2250361065098</v>
      </c>
      <c r="N111" s="106">
        <f t="shared" si="41"/>
        <v>904.40834536883665</v>
      </c>
      <c r="O111" s="108">
        <f t="shared" si="42"/>
        <v>0</v>
      </c>
      <c r="P111" s="109">
        <f t="shared" si="43"/>
        <v>-95.591654631163351</v>
      </c>
      <c r="Q111" s="110">
        <f t="shared" si="44"/>
        <v>0.90440834536883663</v>
      </c>
      <c r="R111" s="290"/>
      <c r="S111" s="47">
        <v>0.77569444444444424</v>
      </c>
      <c r="T111" s="48">
        <v>0.80827546296296271</v>
      </c>
      <c r="U111" s="111">
        <v>14.999999999999947</v>
      </c>
      <c r="V111" s="112">
        <v>46.925705868726901</v>
      </c>
      <c r="W111" s="113"/>
      <c r="X111" s="116"/>
      <c r="Y111" s="281"/>
      <c r="Z111" s="282"/>
      <c r="AA111" s="117">
        <f t="shared" si="45"/>
        <v>-286.77496389349017</v>
      </c>
      <c r="AB111" s="110">
        <f t="shared" si="46"/>
        <v>0.90440834536883663</v>
      </c>
      <c r="AC111" s="295"/>
    </row>
    <row r="112" spans="1:29" ht="15.75" customHeight="1">
      <c r="A112" s="298"/>
      <c r="B112" s="100" t="s">
        <v>118</v>
      </c>
      <c r="C112" s="279" t="s">
        <v>145</v>
      </c>
      <c r="D112" s="280"/>
      <c r="E112" s="101">
        <v>14.28</v>
      </c>
      <c r="F112" s="102">
        <v>2488</v>
      </c>
      <c r="G112" s="121">
        <f t="shared" si="47"/>
        <v>35528.639999999999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3179.7244846451667</v>
      </c>
      <c r="N112" s="106">
        <f t="shared" si="41"/>
        <v>1059.908161548389</v>
      </c>
      <c r="O112" s="108">
        <f t="shared" si="42"/>
        <v>0</v>
      </c>
      <c r="P112" s="109">
        <f t="shared" si="43"/>
        <v>-140.09183845161101</v>
      </c>
      <c r="Q112" s="110">
        <f t="shared" si="44"/>
        <v>0.88325680129032413</v>
      </c>
      <c r="R112" s="290"/>
      <c r="S112" s="47">
        <v>0.81805555555555531</v>
      </c>
      <c r="T112" s="120">
        <v>0.85064814814814793</v>
      </c>
      <c r="U112" s="111">
        <v>15</v>
      </c>
      <c r="V112" s="112">
        <v>46.94746375696085</v>
      </c>
      <c r="W112" s="113"/>
      <c r="X112" s="116"/>
      <c r="Y112" s="281"/>
      <c r="Z112" s="282"/>
      <c r="AA112" s="117">
        <f t="shared" si="45"/>
        <v>-420.27551535483326</v>
      </c>
      <c r="AB112" s="110">
        <f t="shared" si="46"/>
        <v>0.88325680129032413</v>
      </c>
      <c r="AC112" s="295"/>
    </row>
    <row r="113" spans="1:29" ht="15.75" customHeight="1">
      <c r="A113" s="298"/>
      <c r="B113" s="100" t="s">
        <v>118</v>
      </c>
      <c r="C113" s="279" t="s">
        <v>137</v>
      </c>
      <c r="D113" s="280"/>
      <c r="E113" s="101">
        <v>22.28</v>
      </c>
      <c r="F113" s="102">
        <v>1183</v>
      </c>
      <c r="G113" s="121">
        <f t="shared" si="47"/>
        <v>26357.24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2975.9947543400776</v>
      </c>
      <c r="N113" s="106">
        <f t="shared" si="41"/>
        <v>595.19895086801557</v>
      </c>
      <c r="O113" s="123">
        <f t="shared" si="42"/>
        <v>0</v>
      </c>
      <c r="P113" s="124">
        <f t="shared" si="43"/>
        <v>-64.801049131984428</v>
      </c>
      <c r="Q113" s="125">
        <f t="shared" si="44"/>
        <v>0.90181659222426602</v>
      </c>
      <c r="R113" s="290"/>
      <c r="S113" s="47">
        <v>0.86041666666666639</v>
      </c>
      <c r="T113" s="120">
        <v>0.87697916666666642</v>
      </c>
      <c r="U113" s="111">
        <v>15</v>
      </c>
      <c r="V113" s="112">
        <v>23.850848492419374</v>
      </c>
      <c r="W113" s="113"/>
      <c r="X113" s="116"/>
      <c r="Y113" s="281"/>
      <c r="Z113" s="282"/>
      <c r="AA113" s="117">
        <f t="shared" si="45"/>
        <v>-324.00524565992237</v>
      </c>
      <c r="AB113" s="110">
        <f t="shared" si="46"/>
        <v>0.90181659222426591</v>
      </c>
      <c r="AC113" s="295"/>
    </row>
    <row r="114" spans="1:29" ht="15.75" customHeight="1">
      <c r="A114" s="298"/>
      <c r="B114" s="100" t="s">
        <v>118</v>
      </c>
      <c r="C114" s="279" t="s">
        <v>150</v>
      </c>
      <c r="D114" s="280"/>
      <c r="E114" s="101">
        <v>25.03</v>
      </c>
      <c r="F114" s="102">
        <v>1158</v>
      </c>
      <c r="G114" s="121">
        <f t="shared" si="47"/>
        <v>28984.74</v>
      </c>
      <c r="H114" s="26"/>
      <c r="I114" s="104">
        <v>5</v>
      </c>
      <c r="J114" s="105">
        <v>3600</v>
      </c>
      <c r="K114" s="106">
        <f t="shared" si="37"/>
        <v>720</v>
      </c>
      <c r="L114" s="118">
        <v>5</v>
      </c>
      <c r="M114" s="105">
        <f t="shared" si="48"/>
        <v>3196.9774918322196</v>
      </c>
      <c r="N114" s="106">
        <f t="shared" si="41"/>
        <v>639.39549836644392</v>
      </c>
      <c r="O114" s="123">
        <f t="shared" si="42"/>
        <v>0</v>
      </c>
      <c r="P114" s="124">
        <f t="shared" si="43"/>
        <v>-80.604501633556083</v>
      </c>
      <c r="Q114" s="125">
        <f t="shared" si="44"/>
        <v>0.88804930328672771</v>
      </c>
      <c r="R114" s="290"/>
      <c r="S114" s="47">
        <v>0.88680555555555529</v>
      </c>
      <c r="T114" s="120">
        <v>0.9018865740740738</v>
      </c>
      <c r="U114" s="111">
        <v>15</v>
      </c>
      <c r="V114" s="112">
        <v>21.733027579177705</v>
      </c>
      <c r="W114" s="113"/>
      <c r="X114" s="116"/>
      <c r="Y114" s="281"/>
      <c r="Z114" s="282"/>
      <c r="AA114" s="117">
        <f t="shared" si="45"/>
        <v>-403.02250816778042</v>
      </c>
      <c r="AB114" s="110">
        <f t="shared" si="46"/>
        <v>0.88804930328672771</v>
      </c>
      <c r="AC114" s="295"/>
    </row>
    <row r="115" spans="1:29" ht="15.75" customHeight="1">
      <c r="A115" s="298"/>
      <c r="B115" s="100" t="s">
        <v>118</v>
      </c>
      <c r="C115" s="279" t="s">
        <v>148</v>
      </c>
      <c r="D115" s="280"/>
      <c r="E115" s="101">
        <v>18.18</v>
      </c>
      <c r="F115" s="102">
        <v>733</v>
      </c>
      <c r="G115" s="121">
        <f t="shared" si="47"/>
        <v>13325.94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3193.7960598015243</v>
      </c>
      <c r="N115" s="106">
        <f t="shared" si="41"/>
        <v>1064.598686600508</v>
      </c>
      <c r="O115" s="123">
        <f t="shared" si="42"/>
        <v>0</v>
      </c>
      <c r="P115" s="124">
        <f t="shared" si="43"/>
        <v>-135.40131339949198</v>
      </c>
      <c r="Q115" s="125">
        <f t="shared" si="44"/>
        <v>0.88716557216709002</v>
      </c>
      <c r="R115" s="290"/>
      <c r="S115" s="47">
        <v>0.9118055555555552</v>
      </c>
      <c r="T115" s="120">
        <v>0.9213657407407404</v>
      </c>
      <c r="U115" s="111">
        <v>15</v>
      </c>
      <c r="V115" s="112">
        <v>13.770447197161705</v>
      </c>
      <c r="W115" s="113"/>
      <c r="X115" s="116"/>
      <c r="Y115" s="281"/>
      <c r="Z115" s="282"/>
      <c r="AA115" s="117">
        <f t="shared" si="45"/>
        <v>-406.20394019847572</v>
      </c>
      <c r="AB115" s="110">
        <f t="shared" si="46"/>
        <v>0.88716557216709013</v>
      </c>
      <c r="AC115" s="295"/>
    </row>
    <row r="116" spans="1:29" ht="15.75" customHeight="1">
      <c r="A116" s="298"/>
      <c r="B116" s="100" t="s">
        <v>118</v>
      </c>
      <c r="C116" s="279" t="s">
        <v>144</v>
      </c>
      <c r="D116" s="280"/>
      <c r="E116" s="101">
        <v>18.18</v>
      </c>
      <c r="F116" s="102">
        <v>1138</v>
      </c>
      <c r="G116" s="121">
        <f t="shared" si="47"/>
        <v>20688.84</v>
      </c>
      <c r="H116" s="26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2713.3606521991651</v>
      </c>
      <c r="N116" s="106">
        <f t="shared" si="41"/>
        <v>904.45355073305507</v>
      </c>
      <c r="O116" s="123">
        <f t="shared" si="42"/>
        <v>0</v>
      </c>
      <c r="P116" s="124">
        <f t="shared" si="43"/>
        <v>-95.546449266944933</v>
      </c>
      <c r="Q116" s="125">
        <f t="shared" si="44"/>
        <v>0.90445355073305511</v>
      </c>
      <c r="R116" s="290"/>
      <c r="S116" s="47">
        <v>0.93124999999999958</v>
      </c>
      <c r="T116" s="120">
        <v>0.94871527777777731</v>
      </c>
      <c r="U116" s="111">
        <v>15</v>
      </c>
      <c r="V116" s="112">
        <v>25.164365800270378</v>
      </c>
      <c r="W116" s="113"/>
      <c r="X116" s="116"/>
      <c r="Y116" s="281"/>
      <c r="Z116" s="282"/>
      <c r="AA116" s="117">
        <f t="shared" si="45"/>
        <v>-286.63934780083491</v>
      </c>
      <c r="AB116" s="110">
        <f t="shared" si="46"/>
        <v>0.904453550733055</v>
      </c>
      <c r="AC116" s="295"/>
    </row>
    <row r="117" spans="1:29" ht="15.75" customHeight="1">
      <c r="A117" s="298"/>
      <c r="B117" s="100" t="s">
        <v>118</v>
      </c>
      <c r="C117" s="279" t="s">
        <v>143</v>
      </c>
      <c r="D117" s="280"/>
      <c r="E117" s="101">
        <v>14.03</v>
      </c>
      <c r="F117" s="102">
        <v>5165</v>
      </c>
      <c r="G117" s="121">
        <f t="shared" si="47"/>
        <v>72464.95</v>
      </c>
      <c r="H117" s="26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2713.2250361065094</v>
      </c>
      <c r="N117" s="106">
        <f t="shared" si="41"/>
        <v>904.40834536883642</v>
      </c>
      <c r="O117" s="123">
        <f t="shared" si="42"/>
        <v>0</v>
      </c>
      <c r="P117" s="124">
        <f t="shared" si="43"/>
        <v>-95.591654631163578</v>
      </c>
      <c r="Q117" s="125">
        <f t="shared" si="44"/>
        <v>0.90440834536883641</v>
      </c>
      <c r="R117" s="290"/>
      <c r="S117" s="47">
        <v>0.95902777777777737</v>
      </c>
      <c r="T117" s="120">
        <v>1.0383449074074069</v>
      </c>
      <c r="U117" s="111">
        <v>14.850000000000083</v>
      </c>
      <c r="V117" s="112">
        <v>114.21831800752803</v>
      </c>
      <c r="W117" s="126"/>
      <c r="X117" s="127"/>
      <c r="Y117" s="281"/>
      <c r="Z117" s="282"/>
      <c r="AA117" s="117">
        <f t="shared" si="45"/>
        <v>-286.77496389349062</v>
      </c>
      <c r="AB117" s="110">
        <f t="shared" si="46"/>
        <v>0.90440834536883641</v>
      </c>
      <c r="AC117" s="295"/>
    </row>
    <row r="118" spans="1:29" ht="15.75" customHeight="1">
      <c r="A118" s="298"/>
      <c r="B118" s="100" t="s">
        <v>118</v>
      </c>
      <c r="C118" s="279" t="s">
        <v>145</v>
      </c>
      <c r="D118" s="280"/>
      <c r="E118" s="101">
        <v>14.28</v>
      </c>
      <c r="F118" s="102">
        <v>6589</v>
      </c>
      <c r="G118" s="121">
        <f t="shared" si="47"/>
        <v>94090.92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3179.7244846451672</v>
      </c>
      <c r="N118" s="106">
        <f t="shared" si="41"/>
        <v>1059.908161548389</v>
      </c>
      <c r="O118" s="123">
        <f t="shared" si="42"/>
        <v>0</v>
      </c>
      <c r="P118" s="124">
        <f t="shared" si="43"/>
        <v>-140.09183845161101</v>
      </c>
      <c r="Q118" s="125">
        <f t="shared" si="44"/>
        <v>0.88325680129032413</v>
      </c>
      <c r="R118" s="290"/>
      <c r="S118" s="47">
        <v>1.0486111111111107</v>
      </c>
      <c r="T118" s="120">
        <v>1.1349421296296291</v>
      </c>
      <c r="U118" s="111">
        <v>14.783333333333459</v>
      </c>
      <c r="V118" s="112">
        <v>124.33152680651729</v>
      </c>
      <c r="W118" s="126"/>
      <c r="X118" s="127"/>
      <c r="Y118" s="281"/>
      <c r="Z118" s="282"/>
      <c r="AA118" s="117">
        <f t="shared" si="45"/>
        <v>-420.27551535483281</v>
      </c>
      <c r="AB118" s="110">
        <f t="shared" si="46"/>
        <v>0.88325680129032424</v>
      </c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9">AVERAGE(I107:I122)</f>
        <v>3.6666666666666665</v>
      </c>
      <c r="J123" s="137">
        <f t="shared" si="49"/>
        <v>3350</v>
      </c>
      <c r="K123" s="138">
        <f t="shared" ref="K123" si="50">J123/I123</f>
        <v>913.63636363636363</v>
      </c>
      <c r="L123" s="136">
        <f t="shared" ref="L123:M123" si="51">AVERAGE(L107:L122)</f>
        <v>3.6666666666666665</v>
      </c>
      <c r="M123" s="137">
        <f t="shared" si="51"/>
        <v>2995.513079820777</v>
      </c>
      <c r="N123" s="138">
        <f t="shared" ref="N123:N135" si="52">M123/L123</f>
        <v>816.95811267839372</v>
      </c>
      <c r="O123" s="139">
        <f t="shared" ref="O123:O135" si="53">L123-I123</f>
        <v>0</v>
      </c>
      <c r="P123" s="140">
        <f t="shared" ref="P123:P135" si="54">N123-K123</f>
        <v>-96.678250957969908</v>
      </c>
      <c r="Q123" s="141">
        <f t="shared" ref="Q123:Q135" si="55">N123/K123</f>
        <v>0.89418300890172453</v>
      </c>
      <c r="R123" s="291"/>
      <c r="S123" s="142">
        <f>S107</f>
        <v>0.70833333333333337</v>
      </c>
      <c r="T123" s="143">
        <f>INDEX(T107:T122,COUNTA(T107:T122))</f>
        <v>1.1349421296296291</v>
      </c>
      <c r="U123" s="144"/>
      <c r="V123" s="166"/>
      <c r="W123" s="99"/>
      <c r="X123" s="69"/>
      <c r="Y123" s="277"/>
      <c r="Z123" s="278"/>
      <c r="AA123" s="168">
        <f t="shared" ref="AA123:AA135" si="56">M123-J123</f>
        <v>-354.48692017922303</v>
      </c>
      <c r="AB123" s="141">
        <f t="shared" ref="AB123:AB135" si="57">M123/J123</f>
        <v>0.89418300890172442</v>
      </c>
      <c r="AC123" s="296"/>
    </row>
    <row r="124" spans="1:29" ht="15.75" customHeight="1">
      <c r="A124" s="283" t="s">
        <v>146</v>
      </c>
      <c r="B124" s="114" t="s">
        <v>118</v>
      </c>
      <c r="C124" s="287" t="s">
        <v>209</v>
      </c>
      <c r="D124" s="288"/>
      <c r="E124" s="147">
        <v>30</v>
      </c>
      <c r="F124" s="97">
        <v>782</v>
      </c>
      <c r="G124" s="148">
        <f t="shared" ref="G124:G135" si="58">E124*F124</f>
        <v>23460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3194.9999999999986</v>
      </c>
      <c r="N124" s="152">
        <f t="shared" si="52"/>
        <v>798.74999999999966</v>
      </c>
      <c r="O124" s="154">
        <f t="shared" si="53"/>
        <v>0</v>
      </c>
      <c r="P124" s="155">
        <f t="shared" si="54"/>
        <v>-101.25000000000034</v>
      </c>
      <c r="Q124" s="156">
        <f t="shared" si="55"/>
        <v>0.88749999999999962</v>
      </c>
      <c r="R124" s="289">
        <f>Q140</f>
        <v>0.88656819913891927</v>
      </c>
      <c r="S124" s="157">
        <v>0.70833333333333337</v>
      </c>
      <c r="T124" s="158">
        <v>0.7185300925925926</v>
      </c>
      <c r="U124" s="159"/>
      <c r="V124" s="160">
        <v>14.685446009389677</v>
      </c>
      <c r="W124" s="158"/>
      <c r="X124" s="169"/>
      <c r="Y124" s="292"/>
      <c r="Z124" s="293"/>
      <c r="AA124" s="171">
        <f t="shared" si="56"/>
        <v>-405.00000000000136</v>
      </c>
      <c r="AB124" s="156">
        <f t="shared" si="57"/>
        <v>0.88749999999999962</v>
      </c>
      <c r="AC124" s="294">
        <f>AB140</f>
        <v>0.88656819913891927</v>
      </c>
    </row>
    <row r="125" spans="1:29" ht="15.75" customHeight="1">
      <c r="A125" s="284"/>
      <c r="B125" s="100" t="s">
        <v>118</v>
      </c>
      <c r="C125" s="279" t="s">
        <v>147</v>
      </c>
      <c r="D125" s="280"/>
      <c r="E125" s="101">
        <v>18.18</v>
      </c>
      <c r="F125" s="102">
        <v>927</v>
      </c>
      <c r="G125" s="103">
        <f t="shared" si="58"/>
        <v>16852.86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3190.6834037646659</v>
      </c>
      <c r="N125" s="106">
        <f t="shared" si="52"/>
        <v>1063.5611345882219</v>
      </c>
      <c r="O125" s="108">
        <f t="shared" si="53"/>
        <v>0</v>
      </c>
      <c r="P125" s="109">
        <f t="shared" si="54"/>
        <v>-136.43886541177812</v>
      </c>
      <c r="Q125" s="110">
        <f t="shared" si="55"/>
        <v>0.8863009454901849</v>
      </c>
      <c r="R125" s="290"/>
      <c r="S125" s="47">
        <v>0.72847222222222219</v>
      </c>
      <c r="T125" s="48">
        <v>0.74056712962962956</v>
      </c>
      <c r="U125" s="111">
        <v>15</v>
      </c>
      <c r="V125" s="112">
        <v>17.432002164293184</v>
      </c>
      <c r="W125" s="113"/>
      <c r="X125" s="13"/>
      <c r="Y125" s="281"/>
      <c r="Z125" s="282"/>
      <c r="AA125" s="172">
        <f t="shared" si="56"/>
        <v>-409.31659623533415</v>
      </c>
      <c r="AB125" s="110">
        <f t="shared" si="57"/>
        <v>0.88630094549018501</v>
      </c>
      <c r="AC125" s="295"/>
    </row>
    <row r="126" spans="1:29" ht="15.75" customHeight="1">
      <c r="A126" s="284"/>
      <c r="B126" s="100" t="s">
        <v>118</v>
      </c>
      <c r="C126" s="279" t="s">
        <v>136</v>
      </c>
      <c r="D126" s="280"/>
      <c r="E126" s="101">
        <v>16.7</v>
      </c>
      <c r="F126" s="102">
        <v>512</v>
      </c>
      <c r="G126" s="103">
        <f t="shared" si="58"/>
        <v>8550.4</v>
      </c>
      <c r="H126" s="26">
        <v>2</v>
      </c>
      <c r="I126" s="104">
        <v>3</v>
      </c>
      <c r="J126" s="105">
        <v>3600</v>
      </c>
      <c r="K126" s="106">
        <f t="shared" si="37"/>
        <v>1200</v>
      </c>
      <c r="L126" s="107">
        <v>3</v>
      </c>
      <c r="M126" s="105">
        <f t="shared" si="59"/>
        <v>3199.7623507222042</v>
      </c>
      <c r="N126" s="106">
        <f t="shared" si="52"/>
        <v>1066.5874502407348</v>
      </c>
      <c r="O126" s="108">
        <f t="shared" si="53"/>
        <v>0</v>
      </c>
      <c r="P126" s="109">
        <f t="shared" si="54"/>
        <v>-133.41254975926518</v>
      </c>
      <c r="Q126" s="110">
        <f t="shared" si="55"/>
        <v>0.88882287520061232</v>
      </c>
      <c r="R126" s="290"/>
      <c r="S126" s="47">
        <v>0.75069444444444433</v>
      </c>
      <c r="T126" s="48">
        <v>0.75736111111111104</v>
      </c>
      <c r="U126" s="111">
        <v>14.583333333333268</v>
      </c>
      <c r="V126" s="112">
        <v>9.6007130007846744</v>
      </c>
      <c r="W126" s="113"/>
      <c r="X126" s="13"/>
      <c r="Y126" s="281"/>
      <c r="Z126" s="282"/>
      <c r="AA126" s="172">
        <f t="shared" si="56"/>
        <v>-400.23764927779575</v>
      </c>
      <c r="AB126" s="110">
        <f t="shared" si="57"/>
        <v>0.88882287520061232</v>
      </c>
      <c r="AC126" s="295"/>
    </row>
    <row r="127" spans="1:29" ht="15.75" customHeight="1">
      <c r="A127" s="284"/>
      <c r="B127" s="100" t="s">
        <v>118</v>
      </c>
      <c r="C127" s="279" t="s">
        <v>149</v>
      </c>
      <c r="D127" s="280"/>
      <c r="E127" s="101">
        <v>24.82</v>
      </c>
      <c r="F127" s="102">
        <v>773</v>
      </c>
      <c r="G127" s="103">
        <f t="shared" si="58"/>
        <v>19185.86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3189.0317796373838</v>
      </c>
      <c r="N127" s="106">
        <f t="shared" si="52"/>
        <v>637.80635592747672</v>
      </c>
      <c r="O127" s="108">
        <f t="shared" si="53"/>
        <v>0</v>
      </c>
      <c r="P127" s="109">
        <f t="shared" si="54"/>
        <v>-82.193644072523284</v>
      </c>
      <c r="Q127" s="110">
        <f t="shared" si="55"/>
        <v>0.88584216101038438</v>
      </c>
      <c r="R127" s="290"/>
      <c r="S127" s="47">
        <v>0.76736111111111094</v>
      </c>
      <c r="T127" s="48">
        <v>0.77745370370370348</v>
      </c>
      <c r="U127" s="111">
        <v>15</v>
      </c>
      <c r="V127" s="112">
        <v>14.543599187736456</v>
      </c>
      <c r="W127" s="113"/>
      <c r="X127" s="13"/>
      <c r="Y127" s="281"/>
      <c r="Z127" s="282"/>
      <c r="AA127" s="172">
        <f t="shared" si="56"/>
        <v>-410.96822036261619</v>
      </c>
      <c r="AB127" s="110">
        <f t="shared" si="57"/>
        <v>0.88584216101038438</v>
      </c>
      <c r="AC127" s="295"/>
    </row>
    <row r="128" spans="1:29" ht="15.75" customHeight="1">
      <c r="A128" s="285"/>
      <c r="B128" s="100" t="s">
        <v>118</v>
      </c>
      <c r="C128" s="279" t="s">
        <v>140</v>
      </c>
      <c r="D128" s="280"/>
      <c r="E128" s="101">
        <v>17.89</v>
      </c>
      <c r="F128" s="102">
        <v>1353</v>
      </c>
      <c r="G128" s="103">
        <f t="shared" si="58"/>
        <v>24205.170000000002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3187.6476699049476</v>
      </c>
      <c r="N128" s="106">
        <f t="shared" si="52"/>
        <v>796.91191747623691</v>
      </c>
      <c r="O128" s="108">
        <f t="shared" si="53"/>
        <v>0</v>
      </c>
      <c r="P128" s="109">
        <f t="shared" si="54"/>
        <v>-103.08808252376309</v>
      </c>
      <c r="Q128" s="110">
        <f t="shared" si="55"/>
        <v>0.88545768608470765</v>
      </c>
      <c r="R128" s="290"/>
      <c r="S128" s="47">
        <v>0.78749999999999976</v>
      </c>
      <c r="T128" s="48">
        <v>0.80518518518518489</v>
      </c>
      <c r="U128" s="111">
        <v>15</v>
      </c>
      <c r="V128" s="112">
        <v>25.467055461126513</v>
      </c>
      <c r="W128" s="113"/>
      <c r="X128" s="116"/>
      <c r="Y128" s="281"/>
      <c r="Z128" s="282"/>
      <c r="AA128" s="172">
        <f t="shared" si="56"/>
        <v>-412.35233009505237</v>
      </c>
      <c r="AB128" s="110">
        <f t="shared" si="57"/>
        <v>0.88545768608470765</v>
      </c>
      <c r="AC128" s="295"/>
    </row>
    <row r="129" spans="1:29" ht="15.75" customHeight="1">
      <c r="A129" s="285"/>
      <c r="B129" s="100" t="s">
        <v>118</v>
      </c>
      <c r="C129" s="279" t="s">
        <v>141</v>
      </c>
      <c r="D129" s="280"/>
      <c r="E129" s="101">
        <v>16.66</v>
      </c>
      <c r="F129" s="102">
        <v>2158</v>
      </c>
      <c r="G129" s="121">
        <f t="shared" si="58"/>
        <v>35952.28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3187.7478973714556</v>
      </c>
      <c r="N129" s="106">
        <f t="shared" si="52"/>
        <v>637.54957947429114</v>
      </c>
      <c r="O129" s="108">
        <f t="shared" si="53"/>
        <v>0</v>
      </c>
      <c r="P129" s="109">
        <f t="shared" si="54"/>
        <v>-82.450420525708864</v>
      </c>
      <c r="Q129" s="110">
        <f t="shared" si="55"/>
        <v>0.88548552704762662</v>
      </c>
      <c r="R129" s="290"/>
      <c r="S129" s="47">
        <v>0.81527777777777755</v>
      </c>
      <c r="T129" s="120">
        <v>0.84348379629629611</v>
      </c>
      <c r="U129" s="111">
        <v>14.53333333333342</v>
      </c>
      <c r="V129" s="112">
        <v>40.618017537323531</v>
      </c>
      <c r="W129" s="113"/>
      <c r="X129" s="50"/>
      <c r="Y129" s="281"/>
      <c r="Z129" s="282"/>
      <c r="AA129" s="172">
        <f t="shared" si="56"/>
        <v>-412.25210262854443</v>
      </c>
      <c r="AB129" s="110">
        <f t="shared" si="57"/>
        <v>0.88548552704762651</v>
      </c>
      <c r="AC129" s="295"/>
    </row>
    <row r="130" spans="1:29" ht="15.75" customHeight="1">
      <c r="A130" s="285"/>
      <c r="B130" s="100" t="s">
        <v>118</v>
      </c>
      <c r="C130" s="279" t="s">
        <v>209</v>
      </c>
      <c r="D130" s="280"/>
      <c r="E130" s="101">
        <v>30</v>
      </c>
      <c r="F130" s="102">
        <v>1842</v>
      </c>
      <c r="G130" s="121">
        <f t="shared" si="58"/>
        <v>55260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3194.9999999999986</v>
      </c>
      <c r="N130" s="106">
        <f t="shared" si="52"/>
        <v>798.74999999999966</v>
      </c>
      <c r="O130" s="123">
        <f t="shared" si="53"/>
        <v>0</v>
      </c>
      <c r="P130" s="124">
        <f t="shared" si="54"/>
        <v>-101.25000000000034</v>
      </c>
      <c r="Q130" s="125">
        <f t="shared" si="55"/>
        <v>0.88749999999999962</v>
      </c>
      <c r="R130" s="290"/>
      <c r="S130" s="47">
        <v>0.85347222222222197</v>
      </c>
      <c r="T130" s="120">
        <v>0.87748842592592569</v>
      </c>
      <c r="U130" s="111">
        <v>15</v>
      </c>
      <c r="V130" s="112">
        <v>34.591549295774662</v>
      </c>
      <c r="W130" s="113"/>
      <c r="X130" s="116"/>
      <c r="Y130" s="281"/>
      <c r="Z130" s="282"/>
      <c r="AA130" s="172">
        <f t="shared" si="56"/>
        <v>-405.00000000000136</v>
      </c>
      <c r="AB130" s="110">
        <f t="shared" si="57"/>
        <v>0.88749999999999962</v>
      </c>
      <c r="AC130" s="295"/>
    </row>
    <row r="131" spans="1:29" ht="15.75" customHeight="1">
      <c r="A131" s="285"/>
      <c r="B131" s="100" t="s">
        <v>118</v>
      </c>
      <c r="C131" s="279" t="s">
        <v>147</v>
      </c>
      <c r="D131" s="280"/>
      <c r="E131" s="101">
        <v>18.18</v>
      </c>
      <c r="F131" s="102">
        <v>2267</v>
      </c>
      <c r="G131" s="121">
        <f t="shared" si="58"/>
        <v>41214.06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3190.6834037646663</v>
      </c>
      <c r="N131" s="106">
        <f t="shared" si="52"/>
        <v>1063.5611345882221</v>
      </c>
      <c r="O131" s="123">
        <f t="shared" si="53"/>
        <v>0</v>
      </c>
      <c r="P131" s="124">
        <f t="shared" si="54"/>
        <v>-136.4388654117779</v>
      </c>
      <c r="Q131" s="125">
        <f t="shared" si="55"/>
        <v>0.88630094549018512</v>
      </c>
      <c r="R131" s="290"/>
      <c r="S131" s="47">
        <v>0.88749999999999973</v>
      </c>
      <c r="T131" s="120">
        <v>0.91709490740740718</v>
      </c>
      <c r="U131" s="111">
        <v>15</v>
      </c>
      <c r="V131" s="112">
        <v>42.630365594878796</v>
      </c>
      <c r="W131" s="113"/>
      <c r="X131" s="116"/>
      <c r="Y131" s="281"/>
      <c r="Z131" s="282"/>
      <c r="AA131" s="172">
        <f t="shared" si="56"/>
        <v>-409.31659623533369</v>
      </c>
      <c r="AB131" s="110">
        <f t="shared" si="57"/>
        <v>0.88630094549018512</v>
      </c>
      <c r="AC131" s="295"/>
    </row>
    <row r="132" spans="1:29" ht="15.75" customHeight="1">
      <c r="A132" s="285"/>
      <c r="B132" s="100" t="s">
        <v>118</v>
      </c>
      <c r="C132" s="279" t="s">
        <v>136</v>
      </c>
      <c r="D132" s="280"/>
      <c r="E132" s="101">
        <v>16.7</v>
      </c>
      <c r="F132" s="102">
        <v>1185</v>
      </c>
      <c r="G132" s="121">
        <f t="shared" si="58"/>
        <v>19789.5</v>
      </c>
      <c r="H132" s="26"/>
      <c r="I132" s="104">
        <v>3</v>
      </c>
      <c r="J132" s="105">
        <v>3600</v>
      </c>
      <c r="K132" s="106">
        <f t="shared" si="37"/>
        <v>1200</v>
      </c>
      <c r="L132" s="118">
        <v>3</v>
      </c>
      <c r="M132" s="105">
        <f t="shared" si="59"/>
        <v>3199.7623507222047</v>
      </c>
      <c r="N132" s="106">
        <f t="shared" si="52"/>
        <v>1066.5874502407348</v>
      </c>
      <c r="O132" s="123">
        <f t="shared" si="53"/>
        <v>0</v>
      </c>
      <c r="P132" s="124">
        <f t="shared" si="54"/>
        <v>-133.41254975926518</v>
      </c>
      <c r="Q132" s="125">
        <f t="shared" si="55"/>
        <v>0.88882287520061232</v>
      </c>
      <c r="R132" s="290"/>
      <c r="S132" s="47">
        <v>0.92708333333333304</v>
      </c>
      <c r="T132" s="120">
        <v>0.94251157407407382</v>
      </c>
      <c r="U132" s="111">
        <v>15</v>
      </c>
      <c r="V132" s="112">
        <v>22.220400206894215</v>
      </c>
      <c r="W132" s="126"/>
      <c r="X132" s="127"/>
      <c r="Y132" s="281"/>
      <c r="Z132" s="282"/>
      <c r="AA132" s="172">
        <f t="shared" si="56"/>
        <v>-400.2376492777953</v>
      </c>
      <c r="AB132" s="110">
        <f t="shared" si="57"/>
        <v>0.88882287520061243</v>
      </c>
      <c r="AC132" s="295"/>
    </row>
    <row r="133" spans="1:29" ht="15.75" customHeight="1">
      <c r="A133" s="285"/>
      <c r="B133" s="100" t="s">
        <v>118</v>
      </c>
      <c r="C133" s="279" t="s">
        <v>149</v>
      </c>
      <c r="D133" s="280"/>
      <c r="E133" s="101">
        <v>24.82</v>
      </c>
      <c r="F133" s="102">
        <v>1693</v>
      </c>
      <c r="G133" s="121">
        <f t="shared" si="58"/>
        <v>42020.26</v>
      </c>
      <c r="H133" s="26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3189.0317796373838</v>
      </c>
      <c r="N133" s="106">
        <f t="shared" si="52"/>
        <v>637.80635592747672</v>
      </c>
      <c r="O133" s="123">
        <f t="shared" si="53"/>
        <v>0</v>
      </c>
      <c r="P133" s="124">
        <f t="shared" si="54"/>
        <v>-82.193644072523284</v>
      </c>
      <c r="Q133" s="125">
        <f t="shared" si="55"/>
        <v>0.88584216101038438</v>
      </c>
      <c r="R133" s="290"/>
      <c r="S133" s="47">
        <v>0.95277777777777739</v>
      </c>
      <c r="T133" s="120">
        <v>0.97489583333333296</v>
      </c>
      <c r="U133" s="111">
        <v>14.78333333333314</v>
      </c>
      <c r="V133" s="112">
        <v>31.852928104576741</v>
      </c>
      <c r="W133" s="126"/>
      <c r="X133" s="127"/>
      <c r="Y133" s="281"/>
      <c r="Z133" s="282"/>
      <c r="AA133" s="172">
        <f t="shared" si="56"/>
        <v>-410.96822036261619</v>
      </c>
      <c r="AB133" s="110">
        <f t="shared" si="57"/>
        <v>0.88584216101038438</v>
      </c>
      <c r="AC133" s="295"/>
    </row>
    <row r="134" spans="1:29" ht="15.75" customHeight="1">
      <c r="A134" s="285"/>
      <c r="B134" s="100" t="s">
        <v>118</v>
      </c>
      <c r="C134" s="279" t="s">
        <v>140</v>
      </c>
      <c r="D134" s="280"/>
      <c r="E134" s="101">
        <v>17.89</v>
      </c>
      <c r="F134" s="102">
        <v>3351</v>
      </c>
      <c r="G134" s="121">
        <f t="shared" si="58"/>
        <v>59949.39</v>
      </c>
      <c r="H134" s="26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3187.6476699049481</v>
      </c>
      <c r="N134" s="106">
        <f t="shared" si="52"/>
        <v>796.91191747623702</v>
      </c>
      <c r="O134" s="123">
        <f t="shared" si="53"/>
        <v>0</v>
      </c>
      <c r="P134" s="124">
        <f t="shared" si="54"/>
        <v>-103.08808252376298</v>
      </c>
      <c r="Q134" s="125">
        <f t="shared" si="55"/>
        <v>0.88545768608470776</v>
      </c>
      <c r="R134" s="290"/>
      <c r="S134" s="47">
        <v>0.98472222222222183</v>
      </c>
      <c r="T134" s="120">
        <v>1.0285185185185182</v>
      </c>
      <c r="U134" s="111">
        <v>15</v>
      </c>
      <c r="V134" s="112">
        <v>63.07472494474127</v>
      </c>
      <c r="W134" s="126"/>
      <c r="X134" s="127"/>
      <c r="Y134" s="281"/>
      <c r="Z134" s="282"/>
      <c r="AA134" s="172">
        <f t="shared" si="56"/>
        <v>-412.35233009505191</v>
      </c>
      <c r="AB134" s="110">
        <f t="shared" si="57"/>
        <v>0.88545768608470776</v>
      </c>
      <c r="AC134" s="295"/>
    </row>
    <row r="135" spans="1:29" ht="15.75" customHeight="1">
      <c r="A135" s="285"/>
      <c r="B135" s="100" t="s">
        <v>118</v>
      </c>
      <c r="C135" s="279" t="s">
        <v>141</v>
      </c>
      <c r="D135" s="280"/>
      <c r="E135" s="101">
        <v>16.66</v>
      </c>
      <c r="F135" s="102">
        <v>5448</v>
      </c>
      <c r="G135" s="121">
        <f t="shared" si="58"/>
        <v>90763.680000000008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3187.7478973714565</v>
      </c>
      <c r="N135" s="106">
        <f t="shared" si="52"/>
        <v>637.54957947429125</v>
      </c>
      <c r="O135" s="123">
        <f t="shared" si="53"/>
        <v>0</v>
      </c>
      <c r="P135" s="124">
        <f t="shared" si="54"/>
        <v>-82.450420525708751</v>
      </c>
      <c r="Q135" s="125">
        <f t="shared" si="55"/>
        <v>0.88548552704762673</v>
      </c>
      <c r="R135" s="290"/>
      <c r="S135" s="47">
        <v>1.0388888888888885</v>
      </c>
      <c r="T135" s="120">
        <v>1.1100925925925922</v>
      </c>
      <c r="U135" s="111">
        <v>14.933333333333323</v>
      </c>
      <c r="V135" s="112">
        <v>102.542613319434</v>
      </c>
      <c r="W135" s="126"/>
      <c r="X135" s="127"/>
      <c r="Y135" s="281"/>
      <c r="Z135" s="282"/>
      <c r="AA135" s="172">
        <f t="shared" si="56"/>
        <v>-412.25210262854353</v>
      </c>
      <c r="AB135" s="110">
        <f t="shared" si="57"/>
        <v>0.88548552704762684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72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13"/>
      <c r="X137" s="116"/>
      <c r="Y137" s="281"/>
      <c r="Z137" s="282"/>
      <c r="AA137" s="172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72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73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60">AVERAGE(I124:I139)</f>
        <v>4</v>
      </c>
      <c r="J140" s="137">
        <f t="shared" si="60"/>
        <v>3600</v>
      </c>
      <c r="K140" s="138">
        <f t="shared" ref="K140" si="61">J140/I140</f>
        <v>900</v>
      </c>
      <c r="L140" s="136">
        <f t="shared" ref="L140:M140" si="62">AVERAGE(L124:L139)</f>
        <v>4</v>
      </c>
      <c r="M140" s="137">
        <f t="shared" si="62"/>
        <v>3191.6455169001092</v>
      </c>
      <c r="N140" s="138">
        <f>M140/L140</f>
        <v>797.9113792250273</v>
      </c>
      <c r="O140" s="139">
        <f>L140-I140</f>
        <v>0</v>
      </c>
      <c r="P140" s="140">
        <f>N140-K140</f>
        <v>-102.0886207749727</v>
      </c>
      <c r="Q140" s="141">
        <f>N140/K140</f>
        <v>0.88656819913891927</v>
      </c>
      <c r="R140" s="291"/>
      <c r="S140" s="142">
        <f>S124</f>
        <v>0.70833333333333337</v>
      </c>
      <c r="T140" s="143">
        <f>INDEX(T124:T139,COUNTA(T124:T139))</f>
        <v>1.1100925925925922</v>
      </c>
      <c r="U140" s="144"/>
      <c r="V140" s="166"/>
      <c r="W140" s="167"/>
      <c r="X140" s="138"/>
      <c r="Y140" s="277"/>
      <c r="Z140" s="278"/>
      <c r="AA140" s="174">
        <f>M140-J140</f>
        <v>-408.35448309989079</v>
      </c>
      <c r="AB140" s="141">
        <f>M140/J140</f>
        <v>0.88656819913891927</v>
      </c>
      <c r="AC140" s="296"/>
    </row>
    <row r="142" spans="1:29">
      <c r="Y142" s="275" t="s">
        <v>151</v>
      </c>
      <c r="Z142" s="275"/>
    </row>
    <row r="143" spans="1:29">
      <c r="Y143" s="275" t="s">
        <v>152</v>
      </c>
      <c r="Z143" s="275"/>
    </row>
    <row r="144" spans="1:29">
      <c r="Y144" s="275" t="s">
        <v>153</v>
      </c>
      <c r="Z144" s="275"/>
    </row>
    <row r="145" spans="25:26">
      <c r="Y145" s="275" t="s">
        <v>154</v>
      </c>
      <c r="Z145" s="275"/>
    </row>
    <row r="146" spans="25:26">
      <c r="Y146" s="275" t="s">
        <v>155</v>
      </c>
      <c r="Z146" s="275"/>
    </row>
    <row r="147" spans="25:26">
      <c r="Y147" s="275" t="s">
        <v>156</v>
      </c>
      <c r="Z147" s="275"/>
    </row>
    <row r="148" spans="25:26">
      <c r="Y148" s="275" t="s">
        <v>157</v>
      </c>
      <c r="Z148" s="275"/>
    </row>
    <row r="149" spans="25:26">
      <c r="Y149" s="275" t="s">
        <v>158</v>
      </c>
      <c r="Z149" s="275"/>
    </row>
    <row r="150" spans="25:26">
      <c r="Y150" s="275" t="s">
        <v>159</v>
      </c>
      <c r="Z150" s="275"/>
    </row>
    <row r="151" spans="25:26">
      <c r="Y151" s="275" t="s">
        <v>160</v>
      </c>
      <c r="Z151" s="275"/>
    </row>
    <row r="152" spans="25:26">
      <c r="Y152" s="275" t="s">
        <v>161</v>
      </c>
      <c r="Z152" s="275"/>
    </row>
    <row r="153" spans="25:26">
      <c r="Y153" s="275" t="s">
        <v>162</v>
      </c>
      <c r="Z153" s="275"/>
    </row>
    <row r="154" spans="25:26">
      <c r="Y154" s="275" t="s">
        <v>163</v>
      </c>
      <c r="Z154" s="275"/>
    </row>
  </sheetData>
  <dataConsolidate/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675" priority="1" operator="greaterThan">
      <formula>0</formula>
    </cfRule>
  </conditionalFormatting>
  <conditionalFormatting sqref="P5:P140 AA5:AA140">
    <cfRule type="cellIs" dxfId="674" priority="4" operator="lessThan">
      <formula>0</formula>
    </cfRule>
  </conditionalFormatting>
  <conditionalFormatting sqref="Q5:Q140 AB5:AB140">
    <cfRule type="cellIs" dxfId="673" priority="2" operator="greaterThan">
      <formula>1</formula>
    </cfRule>
    <cfRule type="cellIs" dxfId="672" priority="3" operator="lessThan">
      <formula>0.8</formula>
    </cfRule>
  </conditionalFormatting>
  <conditionalFormatting sqref="AC5:AC6 R5:R140 AC73:AC78">
    <cfRule type="cellIs" dxfId="671" priority="5" operator="lessThan">
      <formula>0.8</formula>
    </cfRule>
  </conditionalFormatting>
  <conditionalFormatting sqref="AC12:AC20">
    <cfRule type="cellIs" dxfId="670" priority="12" operator="lessThan">
      <formula>0.8</formula>
    </cfRule>
  </conditionalFormatting>
  <conditionalFormatting sqref="AC22">
    <cfRule type="cellIs" dxfId="669" priority="11" operator="lessThan">
      <formula>0.8</formula>
    </cfRule>
  </conditionalFormatting>
  <conditionalFormatting sqref="AC39">
    <cfRule type="cellIs" dxfId="668" priority="7" operator="lessThan">
      <formula>0.8</formula>
    </cfRule>
  </conditionalFormatting>
  <conditionalFormatting sqref="AC56:AC61">
    <cfRule type="cellIs" dxfId="667" priority="6" operator="lessThan">
      <formula>0.8</formula>
    </cfRule>
  </conditionalFormatting>
  <conditionalFormatting sqref="AC90">
    <cfRule type="cellIs" dxfId="666" priority="10" operator="lessThan">
      <formula>0.8</formula>
    </cfRule>
  </conditionalFormatting>
  <conditionalFormatting sqref="AC107">
    <cfRule type="cellIs" dxfId="665" priority="9" operator="lessThan">
      <formula>0.8</formula>
    </cfRule>
  </conditionalFormatting>
  <conditionalFormatting sqref="AC124:AC129">
    <cfRule type="cellIs" dxfId="664" priority="8" operator="lessThan">
      <formula>0.8</formula>
    </cfRule>
  </conditionalFormatting>
  <dataValidations count="1">
    <dataValidation type="list" allowBlank="1" showInputMessage="1" showErrorMessage="1" sqref="Y5:Z140" xr:uid="{33C66290-20D0-48A4-857A-F0F8DDFE5B1D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BD1A-2FFE-4E57-BE2E-7026A8759BA8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87715</v>
      </c>
      <c r="E1" s="88" t="s">
        <v>3</v>
      </c>
      <c r="F1" s="89">
        <f>SUM(G5:G140)</f>
        <v>3702805.1799999997</v>
      </c>
      <c r="G1" s="90" t="s">
        <v>84</v>
      </c>
      <c r="H1" s="91">
        <f>L21+L38+L55+L72+L89+L106+L123+L140</f>
        <v>140.9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46171</v>
      </c>
      <c r="B2" s="335"/>
      <c r="C2" s="92" t="s">
        <v>40</v>
      </c>
      <c r="D2" s="93">
        <f>AVERAGE(N21,N38,N55,N72,N89,N106,N123,N140)</f>
        <v>172.86868988816406</v>
      </c>
      <c r="E2" s="93" t="s">
        <v>91</v>
      </c>
      <c r="F2" s="94">
        <f>F1/D1</f>
        <v>42.214047540329474</v>
      </c>
      <c r="G2" s="95" t="s">
        <v>92</v>
      </c>
      <c r="H2" s="96">
        <f>COUNT(H5:H140)</f>
        <v>3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0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170</v>
      </c>
      <c r="C5" s="365" t="s">
        <v>171</v>
      </c>
      <c r="D5" s="365"/>
      <c r="E5" s="147">
        <v>29.97</v>
      </c>
      <c r="F5" s="151">
        <v>1985</v>
      </c>
      <c r="G5" s="148">
        <f t="shared" ref="G5:G8" si="0">E5*F5</f>
        <v>59490.45</v>
      </c>
      <c r="H5" s="149"/>
      <c r="I5" s="150">
        <v>21</v>
      </c>
      <c r="J5" s="151">
        <v>2790</v>
      </c>
      <c r="K5" s="152">
        <f>J5/I5</f>
        <v>132.85714285714286</v>
      </c>
      <c r="L5" s="153">
        <v>25</v>
      </c>
      <c r="M5" s="151">
        <f>F5/V5*60</f>
        <v>2964.9807692307695</v>
      </c>
      <c r="N5" s="152">
        <f>M5/L5</f>
        <v>118.59923076923079</v>
      </c>
      <c r="O5" s="154">
        <f>L5-I5</f>
        <v>4</v>
      </c>
      <c r="P5" s="155">
        <f>N5-K5</f>
        <v>-14.257912087912075</v>
      </c>
      <c r="Q5" s="156">
        <f>N5/K5</f>
        <v>0.89268238213399509</v>
      </c>
      <c r="R5" s="289">
        <f>Q21</f>
        <v>0.90926905749614562</v>
      </c>
      <c r="S5" s="157">
        <v>0.25</v>
      </c>
      <c r="T5" s="158">
        <v>0.27789351851851851</v>
      </c>
      <c r="U5" s="159"/>
      <c r="V5" s="160">
        <v>40.168894596540383</v>
      </c>
      <c r="W5" s="181"/>
      <c r="X5" s="152"/>
      <c r="Y5" s="12"/>
      <c r="Z5" s="198"/>
      <c r="AA5" s="292"/>
      <c r="AB5" s="293"/>
      <c r="AC5" s="12"/>
      <c r="AD5" s="198"/>
      <c r="AE5" s="178">
        <f>M5-J5</f>
        <v>174.98076923076951</v>
      </c>
      <c r="AF5" s="132">
        <f>M5/J5</f>
        <v>1.0627171215880895</v>
      </c>
      <c r="AG5" s="368">
        <f>AF21</f>
        <v>0.94880249477858669</v>
      </c>
    </row>
    <row r="6" spans="1:33" ht="15.75" customHeight="1">
      <c r="A6" s="298"/>
      <c r="B6" s="100" t="s">
        <v>173</v>
      </c>
      <c r="C6" s="364" t="s">
        <v>174</v>
      </c>
      <c r="D6" s="364"/>
      <c r="E6" s="101">
        <v>56.77</v>
      </c>
      <c r="F6" s="102">
        <v>2837</v>
      </c>
      <c r="G6" s="103">
        <f t="shared" si="0"/>
        <v>161056.49000000002</v>
      </c>
      <c r="H6" s="26"/>
      <c r="I6" s="104">
        <v>24</v>
      </c>
      <c r="J6" s="105">
        <v>2000</v>
      </c>
      <c r="K6" s="106">
        <f t="shared" ref="K6:K43" si="1">J6/I6</f>
        <v>83.333333333333329</v>
      </c>
      <c r="L6" s="107">
        <v>24</v>
      </c>
      <c r="M6" s="105">
        <f>F6/V6*60</f>
        <v>1791.3622576585772</v>
      </c>
      <c r="N6" s="106">
        <f>M6/L6</f>
        <v>74.640094069107377</v>
      </c>
      <c r="O6" s="108">
        <f>L6-I6</f>
        <v>0</v>
      </c>
      <c r="P6" s="109">
        <f>N6-K6</f>
        <v>-8.6932392642259515</v>
      </c>
      <c r="Q6" s="110">
        <f>N6/K6</f>
        <v>0.89568112882928863</v>
      </c>
      <c r="R6" s="290"/>
      <c r="S6" s="47">
        <v>0.28194444444444444</v>
      </c>
      <c r="T6" s="48">
        <v>0.34792824074074075</v>
      </c>
      <c r="U6" s="111">
        <v>5.8333333333333393</v>
      </c>
      <c r="V6" s="112">
        <v>95.022656233970352</v>
      </c>
      <c r="W6" s="113"/>
      <c r="X6" s="116"/>
      <c r="Y6" s="12"/>
      <c r="Z6" s="198"/>
      <c r="AA6" s="281"/>
      <c r="AB6" s="282"/>
      <c r="AC6" s="12"/>
      <c r="AD6" s="198"/>
      <c r="AE6" s="117">
        <f>M6-J6</f>
        <v>-208.63774234142284</v>
      </c>
      <c r="AF6" s="110">
        <f>M6/J6</f>
        <v>0.89568112882928863</v>
      </c>
      <c r="AG6" s="362"/>
    </row>
    <row r="7" spans="1:33" ht="15.75" customHeight="1">
      <c r="A7" s="298"/>
      <c r="B7" s="100" t="s">
        <v>175</v>
      </c>
      <c r="C7" s="364" t="s">
        <v>178</v>
      </c>
      <c r="D7" s="364"/>
      <c r="E7" s="101">
        <v>59.52</v>
      </c>
      <c r="F7" s="102">
        <v>3796</v>
      </c>
      <c r="G7" s="103">
        <f t="shared" si="0"/>
        <v>225937.92000000001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1793.8116725059651</v>
      </c>
      <c r="N7" s="106">
        <f>M7/L7</f>
        <v>74.742153021081876</v>
      </c>
      <c r="O7" s="108">
        <f>L7-I7</f>
        <v>0</v>
      </c>
      <c r="P7" s="109">
        <f>N7-K7</f>
        <v>-8.5911803122514527</v>
      </c>
      <c r="Q7" s="110">
        <f>N7/K7</f>
        <v>0.89690583625298259</v>
      </c>
      <c r="R7" s="290"/>
      <c r="S7" s="47">
        <v>0.35138888888888886</v>
      </c>
      <c r="T7" s="48">
        <v>0.43956018518518514</v>
      </c>
      <c r="U7" s="111">
        <v>4.9833333333332863</v>
      </c>
      <c r="V7" s="112">
        <v>126.96985056509192</v>
      </c>
      <c r="W7" s="113">
        <v>0.43956018518518514</v>
      </c>
      <c r="X7" s="116">
        <v>0.47777777777777775</v>
      </c>
      <c r="Y7" s="12"/>
      <c r="Z7" s="198"/>
      <c r="AA7" s="281"/>
      <c r="AB7" s="282"/>
      <c r="AC7" s="12"/>
      <c r="AD7" s="198"/>
      <c r="AE7" s="117">
        <f>M7-J7</f>
        <v>-206.18832749403487</v>
      </c>
      <c r="AF7" s="110">
        <f>M7/J7</f>
        <v>0.89690583625298259</v>
      </c>
      <c r="AG7" s="362"/>
    </row>
    <row r="8" spans="1:33" ht="15.75" customHeight="1">
      <c r="A8" s="298"/>
      <c r="B8" s="100" t="s">
        <v>175</v>
      </c>
      <c r="C8" s="364" t="s">
        <v>176</v>
      </c>
      <c r="D8" s="364"/>
      <c r="E8" s="101">
        <v>77.34</v>
      </c>
      <c r="F8" s="102">
        <v>1901</v>
      </c>
      <c r="G8" s="103">
        <f t="shared" si="0"/>
        <v>147023.34</v>
      </c>
      <c r="H8" s="26"/>
      <c r="I8" s="104">
        <v>23</v>
      </c>
      <c r="J8" s="105">
        <v>2000</v>
      </c>
      <c r="K8" s="106">
        <f t="shared" si="1"/>
        <v>86.956521739130437</v>
      </c>
      <c r="L8" s="107">
        <v>23</v>
      </c>
      <c r="M8" s="105">
        <f>F8/V8*60</f>
        <v>1789.8192297084656</v>
      </c>
      <c r="N8" s="106">
        <f>M8/L8</f>
        <v>77.818227378628947</v>
      </c>
      <c r="O8" s="108">
        <f>L8-I8</f>
        <v>0</v>
      </c>
      <c r="P8" s="109">
        <f>N8-K8</f>
        <v>-9.1382943605014901</v>
      </c>
      <c r="Q8" s="110">
        <f>N8/K8</f>
        <v>0.89490961485423282</v>
      </c>
      <c r="R8" s="290"/>
      <c r="S8" s="47">
        <v>0.47777777777777775</v>
      </c>
      <c r="T8" s="48">
        <v>0.52202546296296293</v>
      </c>
      <c r="U8" s="111">
        <v>55.03333333333336</v>
      </c>
      <c r="V8" s="112">
        <v>63.727106127124713</v>
      </c>
      <c r="W8" s="113"/>
      <c r="X8" s="116"/>
      <c r="Y8" s="12"/>
      <c r="Z8" s="198"/>
      <c r="AA8" s="281"/>
      <c r="AB8" s="282"/>
      <c r="AC8" s="12"/>
      <c r="AD8" s="198"/>
      <c r="AE8" s="117">
        <f>M8-J8</f>
        <v>-210.18077029153437</v>
      </c>
      <c r="AF8" s="110">
        <f>M8/J8</f>
        <v>0.89490961485423282</v>
      </c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</v>
      </c>
      <c r="J21" s="137">
        <f t="shared" si="2"/>
        <v>2197.5</v>
      </c>
      <c r="K21" s="138">
        <f t="shared" ref="K21" si="3">J21/I21</f>
        <v>95.543478260869563</v>
      </c>
      <c r="L21" s="136">
        <f t="shared" ref="L21:M21" si="4">AVERAGE(L5:L20)</f>
        <v>24</v>
      </c>
      <c r="M21" s="137">
        <f t="shared" si="4"/>
        <v>2084.9934822759442</v>
      </c>
      <c r="N21" s="138">
        <f>M21/L21</f>
        <v>86.874728428164346</v>
      </c>
      <c r="O21" s="139">
        <f>L21-I21</f>
        <v>1</v>
      </c>
      <c r="P21" s="140">
        <f>N21-K21</f>
        <v>-8.6687498327052168</v>
      </c>
      <c r="Q21" s="141">
        <f>N21/K21</f>
        <v>0.90926905749614562</v>
      </c>
      <c r="R21" s="291"/>
      <c r="S21" s="142">
        <f>S5</f>
        <v>0.25</v>
      </c>
      <c r="T21" s="143">
        <f>INDEX(T5:T20,COUNTA(T5:T20))</f>
        <v>0.52202546296296293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0</v>
      </c>
      <c r="AD21" s="180">
        <f>SUM(AD5:AD20)</f>
        <v>0</v>
      </c>
      <c r="AE21" s="168">
        <f>M21-J21</f>
        <v>-112.50651772405581</v>
      </c>
      <c r="AF21" s="141">
        <f>M21/J21</f>
        <v>0.94880249477858669</v>
      </c>
      <c r="AG21" s="363"/>
    </row>
    <row r="22" spans="1:33" ht="15.75" customHeight="1">
      <c r="A22" s="283" t="s">
        <v>179</v>
      </c>
      <c r="B22" s="146" t="s">
        <v>197</v>
      </c>
      <c r="C22" s="287" t="s">
        <v>257</v>
      </c>
      <c r="D22" s="288"/>
      <c r="E22" s="147">
        <v>36.450000000000003</v>
      </c>
      <c r="F22" s="159">
        <v>4468</v>
      </c>
      <c r="G22" s="148">
        <f t="shared" ref="G22:G25" si="5">E22*F22</f>
        <v>162858.6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>F22/V22*60</f>
        <v>1817.8937107199997</v>
      </c>
      <c r="N22" s="152">
        <f>M22/L22</f>
        <v>90.894685535999983</v>
      </c>
      <c r="O22" s="154">
        <f>L22-I22</f>
        <v>0</v>
      </c>
      <c r="P22" s="155">
        <f>N22-K22</f>
        <v>-14.105314464000017</v>
      </c>
      <c r="Q22" s="156">
        <f>N22/K22</f>
        <v>0.86566367177142844</v>
      </c>
      <c r="R22" s="289">
        <f>Q38</f>
        <v>0.88639903302415779</v>
      </c>
      <c r="S22" s="157">
        <v>0.25</v>
      </c>
      <c r="T22" s="158">
        <v>0.35240740740740739</v>
      </c>
      <c r="U22" s="159"/>
      <c r="V22" s="160">
        <v>147.46736754693075</v>
      </c>
      <c r="W22" s="97"/>
      <c r="X22" s="98"/>
      <c r="Y22" s="12"/>
      <c r="Z22" s="198"/>
      <c r="AA22" s="292"/>
      <c r="AB22" s="293"/>
      <c r="AC22" s="12"/>
      <c r="AD22" s="198"/>
      <c r="AE22" s="115">
        <f>M22-J22</f>
        <v>-282.10628928000028</v>
      </c>
      <c r="AF22" s="156">
        <f>M22/J22</f>
        <v>0.86566367177142844</v>
      </c>
      <c r="AG22" s="361">
        <f>AF38</f>
        <v>0.8863990330241579</v>
      </c>
    </row>
    <row r="23" spans="1:33" ht="15.75" customHeight="1">
      <c r="A23" s="284"/>
      <c r="B23" s="163" t="s">
        <v>175</v>
      </c>
      <c r="C23" s="279" t="s">
        <v>184</v>
      </c>
      <c r="D23" s="280"/>
      <c r="E23" s="101">
        <v>53.76</v>
      </c>
      <c r="F23" s="111">
        <v>2334</v>
      </c>
      <c r="G23" s="103">
        <f t="shared" si="5"/>
        <v>125475.84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1785.1466606172173</v>
      </c>
      <c r="N23" s="106">
        <f>M23/L23</f>
        <v>89.257333030860863</v>
      </c>
      <c r="O23" s="108">
        <f>L23-I23</f>
        <v>0</v>
      </c>
      <c r="P23" s="109">
        <f>N23-K23</f>
        <v>-10.742666969139137</v>
      </c>
      <c r="Q23" s="110">
        <f>N23/K23</f>
        <v>0.89257333030860864</v>
      </c>
      <c r="R23" s="290"/>
      <c r="S23" s="47">
        <v>0.35624999999999996</v>
      </c>
      <c r="T23" s="48">
        <v>0.41071759259259255</v>
      </c>
      <c r="U23" s="111">
        <v>5.5333333333332924</v>
      </c>
      <c r="V23" s="112">
        <v>78.447336058977328</v>
      </c>
      <c r="W23" s="113"/>
      <c r="X23" s="116"/>
      <c r="Y23" s="12"/>
      <c r="Z23" s="198"/>
      <c r="AA23" s="281"/>
      <c r="AB23" s="282"/>
      <c r="AC23" s="12"/>
      <c r="AD23" s="198"/>
      <c r="AE23" s="117">
        <f>M23-J23</f>
        <v>-214.85333938278268</v>
      </c>
      <c r="AF23" s="110">
        <f>M23/J23</f>
        <v>0.89257333030860864</v>
      </c>
      <c r="AG23" s="362"/>
    </row>
    <row r="24" spans="1:33" ht="15.75" customHeight="1">
      <c r="A24" s="284"/>
      <c r="B24" s="163" t="s">
        <v>175</v>
      </c>
      <c r="C24" s="279" t="s">
        <v>237</v>
      </c>
      <c r="D24" s="280"/>
      <c r="E24" s="101">
        <v>61.09</v>
      </c>
      <c r="F24" s="111">
        <v>2374</v>
      </c>
      <c r="G24" s="103">
        <f t="shared" si="5"/>
        <v>145027.66</v>
      </c>
      <c r="H24" s="26"/>
      <c r="I24" s="107">
        <v>20</v>
      </c>
      <c r="J24" s="105">
        <v>2000</v>
      </c>
      <c r="K24" s="106">
        <f t="shared" si="1"/>
        <v>100</v>
      </c>
      <c r="L24" s="107">
        <v>20</v>
      </c>
      <c r="M24" s="105">
        <f>F24/V24*60</f>
        <v>1789.9455858679717</v>
      </c>
      <c r="N24" s="106">
        <f>M24/L24</f>
        <v>89.497279293398577</v>
      </c>
      <c r="O24" s="108">
        <f>L24-I24</f>
        <v>0</v>
      </c>
      <c r="P24" s="109">
        <f>N24-K24</f>
        <v>-10.502720706601423</v>
      </c>
      <c r="Q24" s="110">
        <f>N24/K24</f>
        <v>0.89497279293398579</v>
      </c>
      <c r="R24" s="290"/>
      <c r="S24" s="47">
        <v>0.4145833333333333</v>
      </c>
      <c r="T24" s="48">
        <v>0.46983796296296293</v>
      </c>
      <c r="U24" s="111">
        <v>5.5666666666666842</v>
      </c>
      <c r="V24" s="112">
        <v>79.57783807764676</v>
      </c>
      <c r="W24" s="113">
        <v>0.46983796296296293</v>
      </c>
      <c r="X24" s="116">
        <v>0.50902777777777775</v>
      </c>
      <c r="Y24" s="12"/>
      <c r="Z24" s="198"/>
      <c r="AA24" s="281"/>
      <c r="AB24" s="282"/>
      <c r="AC24" s="12"/>
      <c r="AD24" s="198"/>
      <c r="AE24" s="117">
        <f>M24-J24</f>
        <v>-210.05441413202834</v>
      </c>
      <c r="AF24" s="110">
        <f>M24/J24</f>
        <v>0.89497279293398579</v>
      </c>
      <c r="AG24" s="362"/>
    </row>
    <row r="25" spans="1:33" ht="15.75" customHeight="1">
      <c r="A25" s="284"/>
      <c r="B25" s="163" t="s">
        <v>175</v>
      </c>
      <c r="C25" s="279" t="s">
        <v>185</v>
      </c>
      <c r="D25" s="280"/>
      <c r="E25" s="101">
        <v>71.55</v>
      </c>
      <c r="F25" s="111">
        <v>1722</v>
      </c>
      <c r="G25" s="103">
        <f t="shared" si="5"/>
        <v>123209.09999999999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1786.8462102904909</v>
      </c>
      <c r="N25" s="106">
        <f>M25/L25</f>
        <v>81.220282285931404</v>
      </c>
      <c r="O25" s="108">
        <f>L25-I25</f>
        <v>0</v>
      </c>
      <c r="P25" s="109">
        <f>N25-K25</f>
        <v>-9.6888086231595025</v>
      </c>
      <c r="Q25" s="110">
        <f>N25/K25</f>
        <v>0.89342310514524548</v>
      </c>
      <c r="R25" s="290"/>
      <c r="S25" s="47">
        <v>0.50902777777777775</v>
      </c>
      <c r="T25" s="48">
        <v>0.54917824074074073</v>
      </c>
      <c r="U25" s="111">
        <v>56.433333333333337</v>
      </c>
      <c r="V25" s="112">
        <v>57.822547572912313</v>
      </c>
      <c r="W25" s="113"/>
      <c r="X25" s="116"/>
      <c r="Y25" s="12"/>
      <c r="Z25" s="198"/>
      <c r="AA25" s="281"/>
      <c r="AB25" s="282"/>
      <c r="AC25" s="12"/>
      <c r="AD25" s="198"/>
      <c r="AE25" s="117">
        <f>M25-J25</f>
        <v>-213.15378970950906</v>
      </c>
      <c r="AF25" s="110">
        <f>M25/J25</f>
        <v>0.89342310514524548</v>
      </c>
      <c r="AG25" s="362"/>
    </row>
    <row r="26" spans="1:33" ht="15.75" customHeight="1">
      <c r="A26" s="285"/>
      <c r="B26" s="163"/>
      <c r="C26" s="279"/>
      <c r="D26" s="280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81"/>
      <c r="AB26" s="282"/>
      <c r="AC26" s="12"/>
      <c r="AD26" s="198"/>
      <c r="AE26" s="117"/>
      <c r="AF26" s="110"/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6">AVERAGE(I22:I37)</f>
        <v>20.5</v>
      </c>
      <c r="J38" s="137">
        <f t="shared" si="6"/>
        <v>2025</v>
      </c>
      <c r="K38" s="138">
        <f t="shared" ref="K38" si="7">J38/I38</f>
        <v>98.780487804878049</v>
      </c>
      <c r="L38" s="136">
        <f t="shared" ref="L38:M38" si="8">AVERAGE(L22:L37)</f>
        <v>20.5</v>
      </c>
      <c r="M38" s="137">
        <f t="shared" si="8"/>
        <v>1794.9580418739197</v>
      </c>
      <c r="N38" s="138">
        <f t="shared" ref="N38:N43" si="9">M38/L38</f>
        <v>87.558928871898516</v>
      </c>
      <c r="O38" s="139">
        <f t="shared" ref="O38:O43" si="10">L38-I38</f>
        <v>0</v>
      </c>
      <c r="P38" s="140">
        <f t="shared" ref="P38:P43" si="11">N38-K38</f>
        <v>-11.221558932979534</v>
      </c>
      <c r="Q38" s="141">
        <f t="shared" ref="Q38:Q43" si="12">N38/K38</f>
        <v>0.88639903302415779</v>
      </c>
      <c r="R38" s="291"/>
      <c r="S38" s="142">
        <f>S22</f>
        <v>0.25</v>
      </c>
      <c r="T38" s="143">
        <f>INDEX(T22:T37,COUNTA(T22:T37))</f>
        <v>0.54917824074074073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0</v>
      </c>
      <c r="AD38" s="180">
        <f>SUM(AD22:AD37)</f>
        <v>0</v>
      </c>
      <c r="AE38" s="168">
        <f t="shared" ref="AE38:AE43" si="13">M38-J38</f>
        <v>-230.04195812608032</v>
      </c>
      <c r="AF38" s="141">
        <f t="shared" ref="AF38:AF43" si="14">M38/J38</f>
        <v>0.8863990330241579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3240</v>
      </c>
      <c r="G39" s="148">
        <f t="shared" ref="G39:G43" si="15">E39*F39</f>
        <v>63828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>F39/V39*60</f>
        <v>1079.9277035037912</v>
      </c>
      <c r="N39" s="152">
        <f t="shared" si="9"/>
        <v>83.071361807983948</v>
      </c>
      <c r="O39" s="154">
        <f t="shared" si="10"/>
        <v>0</v>
      </c>
      <c r="P39" s="155">
        <f t="shared" si="11"/>
        <v>-9.2363304997083588</v>
      </c>
      <c r="Q39" s="156">
        <f t="shared" si="12"/>
        <v>0.89993975291982609</v>
      </c>
      <c r="R39" s="289">
        <f>Q55</f>
        <v>0.8959902977308476</v>
      </c>
      <c r="S39" s="157">
        <v>0.20833333333333334</v>
      </c>
      <c r="T39" s="158">
        <v>0.33333333333333337</v>
      </c>
      <c r="U39" s="159"/>
      <c r="V39" s="160">
        <v>180.01205022269116</v>
      </c>
      <c r="W39" s="158"/>
      <c r="X39" s="169"/>
      <c r="Y39" s="12"/>
      <c r="Z39" s="198"/>
      <c r="AA39" s="292"/>
      <c r="AB39" s="293"/>
      <c r="AC39" s="12"/>
      <c r="AD39" s="198"/>
      <c r="AE39" s="115">
        <f t="shared" si="13"/>
        <v>-120.07229649620876</v>
      </c>
      <c r="AF39" s="156">
        <f t="shared" si="14"/>
        <v>0.89993975291982597</v>
      </c>
      <c r="AG39" s="294">
        <f>AF55</f>
        <v>0.8959902977308476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889</v>
      </c>
      <c r="G40" s="103">
        <f t="shared" si="15"/>
        <v>68764.149999999994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1791.7662025924174</v>
      </c>
      <c r="N40" s="106">
        <f t="shared" si="9"/>
        <v>68.914084715092969</v>
      </c>
      <c r="O40" s="108">
        <f t="shared" si="10"/>
        <v>0</v>
      </c>
      <c r="P40" s="109">
        <f t="shared" si="11"/>
        <v>-8.0089922079839511</v>
      </c>
      <c r="Q40" s="110">
        <f t="shared" si="12"/>
        <v>0.89588310129620863</v>
      </c>
      <c r="R40" s="290"/>
      <c r="S40" s="47">
        <v>0.33750000000000002</v>
      </c>
      <c r="T40" s="48">
        <v>0.35817129629629629</v>
      </c>
      <c r="U40" s="111">
        <v>5.9999999999999787</v>
      </c>
      <c r="V40" s="112">
        <v>29.769508947554097</v>
      </c>
      <c r="W40" s="113"/>
      <c r="X40" s="116"/>
      <c r="Y40" s="12"/>
      <c r="Z40" s="198"/>
      <c r="AA40" s="281"/>
      <c r="AB40" s="282"/>
      <c r="AC40" s="12"/>
      <c r="AD40" s="198"/>
      <c r="AE40" s="117">
        <f t="shared" si="13"/>
        <v>-208.23379740758264</v>
      </c>
      <c r="AF40" s="110">
        <f t="shared" si="14"/>
        <v>0.89588310129620863</v>
      </c>
      <c r="AG40" s="295"/>
    </row>
    <row r="41" spans="1:33" ht="15.75" customHeight="1">
      <c r="A41" s="298"/>
      <c r="B41" s="163" t="s">
        <v>175</v>
      </c>
      <c r="C41" s="279" t="s">
        <v>180</v>
      </c>
      <c r="D41" s="280"/>
      <c r="E41" s="101">
        <v>59.34</v>
      </c>
      <c r="F41" s="102">
        <v>976</v>
      </c>
      <c r="G41" s="103">
        <f t="shared" si="15"/>
        <v>57915.840000000004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1788.4082313195086</v>
      </c>
      <c r="N41" s="106">
        <f t="shared" si="9"/>
        <v>74.517009638312857</v>
      </c>
      <c r="O41" s="108">
        <f t="shared" si="10"/>
        <v>0</v>
      </c>
      <c r="P41" s="109">
        <f t="shared" si="11"/>
        <v>-8.816323695020472</v>
      </c>
      <c r="Q41" s="110">
        <f t="shared" si="12"/>
        <v>0.89420411565975433</v>
      </c>
      <c r="R41" s="290"/>
      <c r="S41" s="47">
        <v>0.36180555555555555</v>
      </c>
      <c r="T41" s="48">
        <v>0.38453703703703701</v>
      </c>
      <c r="U41" s="111">
        <v>5.2333333333333254</v>
      </c>
      <c r="V41" s="112">
        <v>32.744201784842907</v>
      </c>
      <c r="W41" s="113"/>
      <c r="X41" s="116"/>
      <c r="Y41" s="12"/>
      <c r="Z41" s="198"/>
      <c r="AA41" s="281"/>
      <c r="AB41" s="282"/>
      <c r="AC41" s="12"/>
      <c r="AD41" s="198"/>
      <c r="AE41" s="117">
        <f t="shared" si="13"/>
        <v>-211.59176868049144</v>
      </c>
      <c r="AF41" s="110">
        <f t="shared" si="14"/>
        <v>0.89420411565975433</v>
      </c>
      <c r="AG41" s="295"/>
    </row>
    <row r="42" spans="1:33" ht="15.75" customHeight="1">
      <c r="A42" s="298"/>
      <c r="B42" s="163" t="s">
        <v>175</v>
      </c>
      <c r="C42" s="279" t="s">
        <v>177</v>
      </c>
      <c r="D42" s="280"/>
      <c r="E42" s="101">
        <v>58.67</v>
      </c>
      <c r="F42" s="102">
        <v>3003</v>
      </c>
      <c r="G42" s="103">
        <f t="shared" si="15"/>
        <v>176186.01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1791.3270052556099</v>
      </c>
      <c r="N42" s="106">
        <f t="shared" si="9"/>
        <v>77.883782837200428</v>
      </c>
      <c r="O42" s="108">
        <f t="shared" si="10"/>
        <v>0</v>
      </c>
      <c r="P42" s="109">
        <f t="shared" si="11"/>
        <v>-9.0727389019300091</v>
      </c>
      <c r="Q42" s="110">
        <f t="shared" si="12"/>
        <v>0.89566350262780492</v>
      </c>
      <c r="R42" s="290"/>
      <c r="S42" s="47">
        <v>0.38749999999999996</v>
      </c>
      <c r="T42" s="48">
        <v>0.45734953703703701</v>
      </c>
      <c r="U42" s="111">
        <v>5</v>
      </c>
      <c r="V42" s="112">
        <v>100.58465007861005</v>
      </c>
      <c r="W42" s="113">
        <v>0.45734953703703701</v>
      </c>
      <c r="X42" s="116">
        <v>0.49652777777777768</v>
      </c>
      <c r="Y42" s="12"/>
      <c r="Z42" s="198"/>
      <c r="AA42" s="281"/>
      <c r="AB42" s="282"/>
      <c r="AC42" s="12"/>
      <c r="AD42" s="198"/>
      <c r="AE42" s="117">
        <f t="shared" si="13"/>
        <v>-208.67299474439005</v>
      </c>
      <c r="AF42" s="110">
        <f t="shared" si="14"/>
        <v>0.89566350262780492</v>
      </c>
      <c r="AG42" s="295"/>
    </row>
    <row r="43" spans="1:33" ht="15.75" customHeight="1">
      <c r="A43" s="298"/>
      <c r="B43" s="163" t="s">
        <v>175</v>
      </c>
      <c r="C43" s="279" t="s">
        <v>183</v>
      </c>
      <c r="D43" s="280"/>
      <c r="E43" s="101">
        <v>59.54</v>
      </c>
      <c r="F43" s="102">
        <v>2183</v>
      </c>
      <c r="G43" s="103">
        <f t="shared" si="15"/>
        <v>129975.81999999999</v>
      </c>
      <c r="H43" s="13"/>
      <c r="I43" s="104">
        <v>23</v>
      </c>
      <c r="J43" s="105">
        <v>2000</v>
      </c>
      <c r="K43" s="106">
        <f t="shared" si="1"/>
        <v>86.956521739130437</v>
      </c>
      <c r="L43" s="107">
        <v>23</v>
      </c>
      <c r="M43" s="105">
        <f>F43/V43*60</f>
        <v>1791.6815964524719</v>
      </c>
      <c r="N43" s="106">
        <f t="shared" si="9"/>
        <v>77.899199845759654</v>
      </c>
      <c r="O43" s="108">
        <f t="shared" si="10"/>
        <v>0</v>
      </c>
      <c r="P43" s="109">
        <f t="shared" si="11"/>
        <v>-9.0573218933707835</v>
      </c>
      <c r="Q43" s="110">
        <f t="shared" si="12"/>
        <v>0.89584079822623597</v>
      </c>
      <c r="R43" s="290"/>
      <c r="S43" s="47">
        <v>0.49652777777777768</v>
      </c>
      <c r="T43" s="48">
        <v>0.54729166666666651</v>
      </c>
      <c r="U43" s="111">
        <v>56.416666666666558</v>
      </c>
      <c r="V43" s="112">
        <v>73.104507106251631</v>
      </c>
      <c r="W43" s="113"/>
      <c r="X43" s="116"/>
      <c r="Y43" s="12"/>
      <c r="Z43" s="198"/>
      <c r="AA43" s="281"/>
      <c r="AB43" s="282"/>
      <c r="AC43" s="12"/>
      <c r="AD43" s="198"/>
      <c r="AE43" s="117">
        <f t="shared" si="13"/>
        <v>-208.31840354752808</v>
      </c>
      <c r="AF43" s="110">
        <f t="shared" si="14"/>
        <v>0.89584079822623597</v>
      </c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6">AVERAGE(I39:I54)</f>
        <v>21.8</v>
      </c>
      <c r="J55" s="137">
        <f t="shared" si="16"/>
        <v>1840</v>
      </c>
      <c r="K55" s="138">
        <f t="shared" ref="K55" si="17">J55/I55</f>
        <v>84.403669724770637</v>
      </c>
      <c r="L55" s="136">
        <f t="shared" ref="L55:M55" si="18">AVERAGE(L39:L54)</f>
        <v>21.8</v>
      </c>
      <c r="M55" s="137">
        <f t="shared" si="18"/>
        <v>1648.6221478247596</v>
      </c>
      <c r="N55" s="138">
        <f t="shared" ref="N55:N65" si="19">M55/L55</f>
        <v>75.624869166273371</v>
      </c>
      <c r="O55" s="139">
        <f t="shared" ref="O55:O65" si="20">L55-I55</f>
        <v>0</v>
      </c>
      <c r="P55" s="140">
        <f t="shared" ref="P55:P65" si="21">N55-K55</f>
        <v>-8.7788005584972666</v>
      </c>
      <c r="Q55" s="141">
        <f t="shared" ref="Q55:Q65" si="22">N55/K55</f>
        <v>0.8959902977308476</v>
      </c>
      <c r="R55" s="291"/>
      <c r="S55" s="142">
        <f>S39</f>
        <v>0.20833333333333334</v>
      </c>
      <c r="T55" s="143">
        <f>INDEX(T39:T54,COUNTA(T39:T54))</f>
        <v>0.54729166666666651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0</v>
      </c>
      <c r="AD55" s="191">
        <f>SUM(AD39:AD54)</f>
        <v>0</v>
      </c>
      <c r="AE55" s="168">
        <f t="shared" ref="AE55:AE65" si="23">M55-J55</f>
        <v>-191.37785217524038</v>
      </c>
      <c r="AF55" s="141">
        <f t="shared" ref="AF55:AF65" si="24">M55/J55</f>
        <v>0.8959902977308476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3186</v>
      </c>
      <c r="G56" s="148">
        <f t="shared" ref="G56:G65" si="25">E56*F56</f>
        <v>91947.959999999992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5" si="26">F56/V56*60</f>
        <v>3179.2439149225929</v>
      </c>
      <c r="N56" s="152">
        <f t="shared" si="19"/>
        <v>167.32862710118911</v>
      </c>
      <c r="O56" s="154">
        <f t="shared" si="20"/>
        <v>0</v>
      </c>
      <c r="P56" s="155">
        <f t="shared" si="21"/>
        <v>-22.145057109337216</v>
      </c>
      <c r="Q56" s="156">
        <f t="shared" si="22"/>
        <v>0.88312330970072028</v>
      </c>
      <c r="R56" s="289">
        <f>Q72</f>
        <v>0.89605230126768687</v>
      </c>
      <c r="S56" s="157">
        <v>0.16666666666666666</v>
      </c>
      <c r="T56" s="158">
        <v>0.20841435185185184</v>
      </c>
      <c r="U56" s="159"/>
      <c r="V56" s="160">
        <v>60.127503618939635</v>
      </c>
      <c r="W56" s="158"/>
      <c r="X56" s="169"/>
      <c r="Y56" s="12"/>
      <c r="Z56" s="198"/>
      <c r="AA56" s="292"/>
      <c r="AB56" s="293"/>
      <c r="AC56" s="12"/>
      <c r="AD56" s="198"/>
      <c r="AE56" s="115">
        <f t="shared" si="23"/>
        <v>-420.75608507740708</v>
      </c>
      <c r="AF56" s="156">
        <f t="shared" si="24"/>
        <v>0.88312330970072028</v>
      </c>
      <c r="AG56" s="294">
        <f>AF72</f>
        <v>0.89605230126768698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4860</v>
      </c>
      <c r="G57" s="103">
        <f t="shared" si="25"/>
        <v>151194.6</v>
      </c>
      <c r="H57" s="26"/>
      <c r="I57" s="104">
        <v>19</v>
      </c>
      <c r="J57" s="105">
        <v>3600</v>
      </c>
      <c r="K57" s="106">
        <f t="shared" ref="K57:K91" si="27">J57/I57</f>
        <v>189.47368421052633</v>
      </c>
      <c r="L57" s="107">
        <v>19</v>
      </c>
      <c r="M57" s="105">
        <f t="shared" si="26"/>
        <v>3181.9570890825617</v>
      </c>
      <c r="N57" s="106">
        <f t="shared" si="19"/>
        <v>167.47142574118746</v>
      </c>
      <c r="O57" s="108">
        <f t="shared" si="20"/>
        <v>0</v>
      </c>
      <c r="P57" s="109">
        <f t="shared" si="21"/>
        <v>-22.002258469338869</v>
      </c>
      <c r="Q57" s="110">
        <f t="shared" si="22"/>
        <v>0.88387696918960046</v>
      </c>
      <c r="R57" s="290"/>
      <c r="S57" s="47">
        <v>0.21180555555555552</v>
      </c>
      <c r="T57" s="48">
        <v>0.27543981481481478</v>
      </c>
      <c r="U57" s="111">
        <v>4.8833333333333107</v>
      </c>
      <c r="V57" s="112">
        <v>91.641713522942453</v>
      </c>
      <c r="W57" s="113"/>
      <c r="X57" s="116"/>
      <c r="Y57" s="12"/>
      <c r="Z57" s="198"/>
      <c r="AA57" s="281"/>
      <c r="AB57" s="282"/>
      <c r="AC57" s="12"/>
      <c r="AD57" s="198"/>
      <c r="AE57" s="117">
        <f t="shared" si="23"/>
        <v>-418.04291091743835</v>
      </c>
      <c r="AF57" s="110">
        <f t="shared" si="24"/>
        <v>0.88387696918960046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2460</v>
      </c>
      <c r="G58" s="103">
        <f t="shared" si="25"/>
        <v>95915.400000000009</v>
      </c>
      <c r="H58" s="26"/>
      <c r="I58" s="104">
        <v>19</v>
      </c>
      <c r="J58" s="105">
        <v>3600</v>
      </c>
      <c r="K58" s="106">
        <f t="shared" si="27"/>
        <v>189.47368421052633</v>
      </c>
      <c r="L58" s="107">
        <v>19</v>
      </c>
      <c r="M58" s="105">
        <f t="shared" si="26"/>
        <v>3182.9952992136905</v>
      </c>
      <c r="N58" s="106">
        <f t="shared" si="19"/>
        <v>167.52606837966792</v>
      </c>
      <c r="O58" s="108">
        <f t="shared" si="20"/>
        <v>0</v>
      </c>
      <c r="P58" s="109">
        <f t="shared" si="21"/>
        <v>-21.94761583085841</v>
      </c>
      <c r="Q58" s="110">
        <f t="shared" si="22"/>
        <v>0.88416536089269171</v>
      </c>
      <c r="R58" s="290"/>
      <c r="S58" s="47">
        <v>0.27847222222222218</v>
      </c>
      <c r="T58" s="48">
        <v>0.31067129629629625</v>
      </c>
      <c r="U58" s="111">
        <v>5</v>
      </c>
      <c r="V58" s="112">
        <v>46.371416268337654</v>
      </c>
      <c r="W58" s="113"/>
      <c r="X58" s="116"/>
      <c r="Y58" s="12"/>
      <c r="Z58" s="198"/>
      <c r="AA58" s="281"/>
      <c r="AB58" s="282"/>
      <c r="AC58" s="12"/>
      <c r="AD58" s="198"/>
      <c r="AE58" s="117">
        <f t="shared" si="23"/>
        <v>-417.00470078630951</v>
      </c>
      <c r="AF58" s="110">
        <f t="shared" si="24"/>
        <v>0.88416536089269182</v>
      </c>
      <c r="AG58" s="295"/>
    </row>
    <row r="59" spans="1:33" ht="15.75" customHeight="1">
      <c r="A59" s="284"/>
      <c r="B59" s="100" t="s">
        <v>212</v>
      </c>
      <c r="C59" s="364" t="s">
        <v>258</v>
      </c>
      <c r="D59" s="364"/>
      <c r="E59" s="101">
        <v>35.89</v>
      </c>
      <c r="F59" s="102">
        <v>7571</v>
      </c>
      <c r="G59" s="103">
        <f t="shared" si="25"/>
        <v>271723.19</v>
      </c>
      <c r="H59" s="26"/>
      <c r="I59" s="104">
        <v>19</v>
      </c>
      <c r="J59" s="105">
        <v>3600</v>
      </c>
      <c r="K59" s="106">
        <f t="shared" si="27"/>
        <v>189.47368421052633</v>
      </c>
      <c r="L59" s="107">
        <v>19</v>
      </c>
      <c r="M59" s="105">
        <f t="shared" si="26"/>
        <v>3181.0371251531164</v>
      </c>
      <c r="N59" s="106">
        <f t="shared" si="19"/>
        <v>167.42300658700614</v>
      </c>
      <c r="O59" s="108">
        <f t="shared" si="20"/>
        <v>0</v>
      </c>
      <c r="P59" s="109">
        <f t="shared" si="21"/>
        <v>-22.050677623520187</v>
      </c>
      <c r="Q59" s="110">
        <f t="shared" si="22"/>
        <v>0.88362142365364349</v>
      </c>
      <c r="R59" s="290"/>
      <c r="S59" s="47">
        <v>0.31458333333333327</v>
      </c>
      <c r="T59" s="48">
        <v>0.41374999999999995</v>
      </c>
      <c r="U59" s="111">
        <v>5.633333333333308</v>
      </c>
      <c r="V59" s="112">
        <v>142.802483004072</v>
      </c>
      <c r="W59" s="113"/>
      <c r="X59" s="116"/>
      <c r="Y59" s="12"/>
      <c r="Z59" s="198"/>
      <c r="AA59" s="281"/>
      <c r="AB59" s="282"/>
      <c r="AC59" s="12"/>
      <c r="AD59" s="198"/>
      <c r="AE59" s="199">
        <f t="shared" si="23"/>
        <v>-418.96287484688355</v>
      </c>
      <c r="AF59" s="200">
        <f t="shared" si="24"/>
        <v>0.88362142365364349</v>
      </c>
      <c r="AG59" s="295"/>
    </row>
    <row r="60" spans="1:33" ht="15.75" customHeight="1">
      <c r="A60" s="285"/>
      <c r="B60" s="100" t="s">
        <v>212</v>
      </c>
      <c r="C60" s="364" t="s">
        <v>248</v>
      </c>
      <c r="D60" s="364"/>
      <c r="E60" s="101">
        <v>46.93</v>
      </c>
      <c r="F60" s="105">
        <v>974</v>
      </c>
      <c r="G60" s="103">
        <f t="shared" si="25"/>
        <v>45709.82</v>
      </c>
      <c r="H60" s="26">
        <v>2</v>
      </c>
      <c r="I60" s="104">
        <v>24</v>
      </c>
      <c r="J60" s="105">
        <v>3600</v>
      </c>
      <c r="K60" s="106">
        <f t="shared" si="27"/>
        <v>150</v>
      </c>
      <c r="L60" s="107">
        <v>24</v>
      </c>
      <c r="M60" s="105">
        <f t="shared" si="26"/>
        <v>3259.0379729030783</v>
      </c>
      <c r="N60" s="106">
        <f t="shared" si="19"/>
        <v>135.79324887096161</v>
      </c>
      <c r="O60" s="108">
        <f t="shared" si="20"/>
        <v>0</v>
      </c>
      <c r="P60" s="109">
        <f t="shared" si="21"/>
        <v>-14.206751129038395</v>
      </c>
      <c r="Q60" s="110">
        <f t="shared" si="22"/>
        <v>0.90528832580641072</v>
      </c>
      <c r="R60" s="290"/>
      <c r="S60" s="47">
        <v>0.41736111111111102</v>
      </c>
      <c r="T60" s="48">
        <v>0.42980324074074067</v>
      </c>
      <c r="U60" s="111">
        <v>5.1999999999999336</v>
      </c>
      <c r="V60" s="112">
        <v>17.931672010542101</v>
      </c>
      <c r="W60" s="113"/>
      <c r="X60" s="116"/>
      <c r="Y60" s="12"/>
      <c r="Z60" s="198"/>
      <c r="AA60" s="281"/>
      <c r="AB60" s="282"/>
      <c r="AC60" s="12"/>
      <c r="AD60" s="198"/>
      <c r="AE60" s="199">
        <f t="shared" si="23"/>
        <v>-340.9620270969217</v>
      </c>
      <c r="AF60" s="200">
        <f t="shared" si="24"/>
        <v>0.90528832580641061</v>
      </c>
      <c r="AG60" s="295"/>
    </row>
    <row r="61" spans="1:33" ht="15.75" customHeight="1">
      <c r="A61" s="285"/>
      <c r="B61" s="100" t="s">
        <v>212</v>
      </c>
      <c r="C61" s="364" t="s">
        <v>214</v>
      </c>
      <c r="D61" s="364"/>
      <c r="E61" s="101">
        <v>38.479999999999997</v>
      </c>
      <c r="F61" s="105">
        <v>2151</v>
      </c>
      <c r="G61" s="121">
        <f t="shared" si="25"/>
        <v>82770.48</v>
      </c>
      <c r="H61" s="26">
        <v>2</v>
      </c>
      <c r="I61" s="104">
        <v>20</v>
      </c>
      <c r="J61" s="105">
        <v>3600</v>
      </c>
      <c r="K61" s="106">
        <f t="shared" si="27"/>
        <v>180</v>
      </c>
      <c r="L61" s="107">
        <v>20</v>
      </c>
      <c r="M61" s="105">
        <f t="shared" si="26"/>
        <v>3253.8914299206986</v>
      </c>
      <c r="N61" s="106">
        <f t="shared" si="19"/>
        <v>162.69457149603494</v>
      </c>
      <c r="O61" s="108">
        <f t="shared" si="20"/>
        <v>0</v>
      </c>
      <c r="P61" s="109">
        <f t="shared" si="21"/>
        <v>-17.305428503965061</v>
      </c>
      <c r="Q61" s="110">
        <f t="shared" si="22"/>
        <v>0.90385873053352739</v>
      </c>
      <c r="R61" s="290"/>
      <c r="S61" s="47">
        <v>0.4326388888888888</v>
      </c>
      <c r="T61" s="120">
        <v>0.46017361111111099</v>
      </c>
      <c r="U61" s="111">
        <v>5</v>
      </c>
      <c r="V61" s="112">
        <v>39.663277887285062</v>
      </c>
      <c r="W61" s="113"/>
      <c r="X61" s="116"/>
      <c r="Y61" s="12"/>
      <c r="Z61" s="198"/>
      <c r="AA61" s="281"/>
      <c r="AB61" s="282"/>
      <c r="AC61" s="12"/>
      <c r="AD61" s="198"/>
      <c r="AE61" s="199">
        <f t="shared" si="23"/>
        <v>-346.10857007930144</v>
      </c>
      <c r="AF61" s="200">
        <f t="shared" si="24"/>
        <v>0.90385873053352739</v>
      </c>
      <c r="AG61" s="295"/>
    </row>
    <row r="62" spans="1:33" ht="15.75" customHeight="1">
      <c r="A62" s="285"/>
      <c r="B62" s="100" t="s">
        <v>212</v>
      </c>
      <c r="C62" s="364" t="s">
        <v>215</v>
      </c>
      <c r="D62" s="364"/>
      <c r="E62" s="101">
        <v>37.799999999999997</v>
      </c>
      <c r="F62" s="105">
        <v>2582</v>
      </c>
      <c r="G62" s="121">
        <f t="shared" si="25"/>
        <v>97599.599999999991</v>
      </c>
      <c r="H62" s="26">
        <v>2</v>
      </c>
      <c r="I62" s="104">
        <v>21</v>
      </c>
      <c r="J62" s="105">
        <v>3600</v>
      </c>
      <c r="K62" s="106">
        <f t="shared" si="27"/>
        <v>171.42857142857142</v>
      </c>
      <c r="L62" s="107">
        <v>21</v>
      </c>
      <c r="M62" s="105">
        <f t="shared" si="26"/>
        <v>3256.3323791053663</v>
      </c>
      <c r="N62" s="106">
        <f t="shared" si="19"/>
        <v>155.06344662406505</v>
      </c>
      <c r="O62" s="123">
        <f t="shared" si="20"/>
        <v>0</v>
      </c>
      <c r="P62" s="124">
        <f t="shared" si="21"/>
        <v>-16.365124804506365</v>
      </c>
      <c r="Q62" s="125">
        <f t="shared" si="22"/>
        <v>0.90453677197371285</v>
      </c>
      <c r="R62" s="290"/>
      <c r="S62" s="47">
        <v>0.4638888888888888</v>
      </c>
      <c r="T62" s="120">
        <v>0.49692129629629622</v>
      </c>
      <c r="U62" s="111">
        <v>5.3500000000000369</v>
      </c>
      <c r="V62" s="112">
        <v>47.574996027451661</v>
      </c>
      <c r="W62" s="113">
        <v>0.49692129629629622</v>
      </c>
      <c r="X62" s="116">
        <v>0.53541666666666654</v>
      </c>
      <c r="Y62" s="12"/>
      <c r="Z62" s="198"/>
      <c r="AA62" s="281"/>
      <c r="AB62" s="282"/>
      <c r="AC62" s="12"/>
      <c r="AD62" s="198"/>
      <c r="AE62" s="199">
        <f t="shared" si="23"/>
        <v>-343.66762089463373</v>
      </c>
      <c r="AF62" s="200">
        <f t="shared" si="24"/>
        <v>0.90453677197371285</v>
      </c>
      <c r="AG62" s="295"/>
    </row>
    <row r="63" spans="1:33" ht="15.75" customHeight="1">
      <c r="A63" s="285"/>
      <c r="B63" s="100" t="s">
        <v>212</v>
      </c>
      <c r="C63" s="364" t="s">
        <v>248</v>
      </c>
      <c r="D63" s="364"/>
      <c r="E63" s="101">
        <v>46.93</v>
      </c>
      <c r="F63" s="105">
        <v>2556</v>
      </c>
      <c r="G63" s="121">
        <f t="shared" si="25"/>
        <v>119953.08</v>
      </c>
      <c r="H63" s="26"/>
      <c r="I63" s="104">
        <v>24</v>
      </c>
      <c r="J63" s="105">
        <v>3600</v>
      </c>
      <c r="K63" s="106">
        <f t="shared" si="27"/>
        <v>150</v>
      </c>
      <c r="L63" s="118">
        <v>24</v>
      </c>
      <c r="M63" s="105">
        <f t="shared" si="26"/>
        <v>3253.1638263095583</v>
      </c>
      <c r="N63" s="106">
        <f t="shared" si="19"/>
        <v>135.54849276289826</v>
      </c>
      <c r="O63" s="123">
        <f t="shared" si="20"/>
        <v>0</v>
      </c>
      <c r="P63" s="124">
        <f t="shared" si="21"/>
        <v>-14.451507237101737</v>
      </c>
      <c r="Q63" s="125">
        <f t="shared" si="22"/>
        <v>0.90365661841932177</v>
      </c>
      <c r="R63" s="290"/>
      <c r="S63" s="47">
        <v>0.53541666666666654</v>
      </c>
      <c r="T63" s="120">
        <v>0.56814814814814807</v>
      </c>
      <c r="U63" s="111">
        <v>55.433333333333259</v>
      </c>
      <c r="V63" s="112">
        <v>47.141800471196703</v>
      </c>
      <c r="W63" s="113"/>
      <c r="X63" s="116"/>
      <c r="Y63" s="12"/>
      <c r="Z63" s="198"/>
      <c r="AA63" s="281"/>
      <c r="AB63" s="282"/>
      <c r="AC63" s="12"/>
      <c r="AD63" s="198"/>
      <c r="AE63" s="199">
        <f t="shared" si="23"/>
        <v>-346.83617369044168</v>
      </c>
      <c r="AF63" s="200">
        <f t="shared" si="24"/>
        <v>0.90365661841932177</v>
      </c>
      <c r="AG63" s="295"/>
    </row>
    <row r="64" spans="1:33" ht="15.75" customHeight="1">
      <c r="A64" s="285"/>
      <c r="B64" s="100" t="s">
        <v>212</v>
      </c>
      <c r="C64" s="364" t="s">
        <v>214</v>
      </c>
      <c r="D64" s="364"/>
      <c r="E64" s="101">
        <v>38.479999999999997</v>
      </c>
      <c r="F64" s="105">
        <v>5449</v>
      </c>
      <c r="G64" s="121">
        <f t="shared" si="25"/>
        <v>209677.52</v>
      </c>
      <c r="H64" s="26"/>
      <c r="I64" s="104">
        <v>20</v>
      </c>
      <c r="J64" s="105">
        <v>3600</v>
      </c>
      <c r="K64" s="106">
        <f t="shared" si="27"/>
        <v>180</v>
      </c>
      <c r="L64" s="118">
        <v>20</v>
      </c>
      <c r="M64" s="105">
        <f t="shared" si="26"/>
        <v>3253.8914299206986</v>
      </c>
      <c r="N64" s="106">
        <f t="shared" si="19"/>
        <v>162.69457149603494</v>
      </c>
      <c r="O64" s="123">
        <f t="shared" si="20"/>
        <v>0</v>
      </c>
      <c r="P64" s="124">
        <f t="shared" si="21"/>
        <v>-17.305428503965061</v>
      </c>
      <c r="Q64" s="125">
        <f t="shared" si="22"/>
        <v>0.90385873053352739</v>
      </c>
      <c r="R64" s="290"/>
      <c r="S64" s="47">
        <v>0.57152777777777763</v>
      </c>
      <c r="T64" s="120">
        <v>0.64129629629629614</v>
      </c>
      <c r="U64" s="111">
        <v>4.8666666666665748</v>
      </c>
      <c r="V64" s="112">
        <v>100.47661608917541</v>
      </c>
      <c r="W64" s="113"/>
      <c r="X64" s="116"/>
      <c r="Y64" s="12"/>
      <c r="Z64" s="198"/>
      <c r="AA64" s="281"/>
      <c r="AB64" s="282"/>
      <c r="AC64" s="12"/>
      <c r="AD64" s="198"/>
      <c r="AE64" s="199">
        <f t="shared" si="23"/>
        <v>-346.10857007930144</v>
      </c>
      <c r="AF64" s="200">
        <f t="shared" si="24"/>
        <v>0.90385873053352739</v>
      </c>
      <c r="AG64" s="295"/>
    </row>
    <row r="65" spans="1:33" ht="15.75" customHeight="1">
      <c r="A65" s="285"/>
      <c r="B65" s="100" t="s">
        <v>212</v>
      </c>
      <c r="C65" s="364" t="s">
        <v>215</v>
      </c>
      <c r="D65" s="364"/>
      <c r="E65" s="101">
        <v>37.799999999999997</v>
      </c>
      <c r="F65" s="105">
        <v>6815</v>
      </c>
      <c r="G65" s="121">
        <f t="shared" si="25"/>
        <v>257606.99999999997</v>
      </c>
      <c r="H65" s="26"/>
      <c r="I65" s="104">
        <v>21</v>
      </c>
      <c r="J65" s="105">
        <v>3600</v>
      </c>
      <c r="K65" s="106">
        <f t="shared" si="27"/>
        <v>171.42857142857142</v>
      </c>
      <c r="L65" s="118">
        <v>21</v>
      </c>
      <c r="M65" s="105">
        <f t="shared" si="26"/>
        <v>3256.3323791053663</v>
      </c>
      <c r="N65" s="106">
        <f t="shared" si="19"/>
        <v>155.06344662406505</v>
      </c>
      <c r="O65" s="123">
        <f t="shared" si="20"/>
        <v>0</v>
      </c>
      <c r="P65" s="124">
        <f t="shared" si="21"/>
        <v>-16.365124804506365</v>
      </c>
      <c r="Q65" s="125">
        <f t="shared" si="22"/>
        <v>0.90453677197371285</v>
      </c>
      <c r="R65" s="290"/>
      <c r="S65" s="47">
        <v>0.64444444444444426</v>
      </c>
      <c r="T65" s="120">
        <v>0.73164351851851839</v>
      </c>
      <c r="U65" s="111">
        <v>4.5333333333332959</v>
      </c>
      <c r="V65" s="112">
        <v>125.57071956897096</v>
      </c>
      <c r="W65" s="113"/>
      <c r="X65" s="116"/>
      <c r="Y65" s="12"/>
      <c r="Z65" s="198"/>
      <c r="AA65" s="281"/>
      <c r="AB65" s="282"/>
      <c r="AC65" s="12"/>
      <c r="AD65" s="198"/>
      <c r="AE65" s="199">
        <f t="shared" si="23"/>
        <v>-343.66762089463373</v>
      </c>
      <c r="AF65" s="200">
        <f t="shared" si="24"/>
        <v>0.90453677197371285</v>
      </c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8">AVERAGE(I56:I71)</f>
        <v>20.6</v>
      </c>
      <c r="J72" s="137">
        <f t="shared" si="28"/>
        <v>3600</v>
      </c>
      <c r="K72" s="138">
        <f t="shared" ref="K72:K75" si="29">J72/I72</f>
        <v>174.75728155339806</v>
      </c>
      <c r="L72" s="136">
        <f t="shared" ref="L72:M72" si="30">AVERAGE(L56:L71)</f>
        <v>20.6</v>
      </c>
      <c r="M72" s="137">
        <f t="shared" si="30"/>
        <v>3225.7882845636732</v>
      </c>
      <c r="N72" s="138">
        <f>M72/L72</f>
        <v>156.59166429920742</v>
      </c>
      <c r="O72" s="139">
        <f>L72-I72</f>
        <v>0</v>
      </c>
      <c r="P72" s="140">
        <f>N72-K72</f>
        <v>-18.165617254190636</v>
      </c>
      <c r="Q72" s="141">
        <f>N72/K72</f>
        <v>0.89605230126768687</v>
      </c>
      <c r="R72" s="291"/>
      <c r="S72" s="142">
        <f>S56</f>
        <v>0.16666666666666666</v>
      </c>
      <c r="T72" s="143">
        <f>INDEX(T56:T71,COUNTA(T56:T71))</f>
        <v>0.73164351851851839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0</v>
      </c>
      <c r="AD72" s="191">
        <f>SUM(AD56:AD71)</f>
        <v>0</v>
      </c>
      <c r="AE72" s="168">
        <f>M72-J72</f>
        <v>-374.21171543632681</v>
      </c>
      <c r="AF72" s="141">
        <f>M72/J72</f>
        <v>0.89605230126768698</v>
      </c>
      <c r="AG72" s="296"/>
    </row>
    <row r="73" spans="1:33" ht="15.75" customHeight="1">
      <c r="A73" s="297" t="s">
        <v>116</v>
      </c>
      <c r="B73" s="100" t="s">
        <v>197</v>
      </c>
      <c r="C73" s="279" t="s">
        <v>216</v>
      </c>
      <c r="D73" s="280"/>
      <c r="E73" s="101">
        <v>23.19</v>
      </c>
      <c r="F73" s="102">
        <v>301</v>
      </c>
      <c r="G73" s="103">
        <f t="shared" ref="G73:G75" si="31">E73*F73</f>
        <v>6980.1900000000005</v>
      </c>
      <c r="H73" s="13"/>
      <c r="I73" s="104">
        <v>6</v>
      </c>
      <c r="J73" s="105">
        <v>2500</v>
      </c>
      <c r="K73" s="106">
        <f t="shared" si="29"/>
        <v>416.66666666666669</v>
      </c>
      <c r="L73" s="107">
        <v>6</v>
      </c>
      <c r="M73" s="105">
        <f>F73/V73*60</f>
        <v>2266.8779963765514</v>
      </c>
      <c r="N73" s="106">
        <f>M73/L73</f>
        <v>377.81299939609193</v>
      </c>
      <c r="O73" s="108">
        <f>L73-I73</f>
        <v>0</v>
      </c>
      <c r="P73" s="109">
        <f>N73-K73</f>
        <v>-38.853667270574761</v>
      </c>
      <c r="Q73" s="110">
        <f>N73/K73</f>
        <v>0.90675119855062059</v>
      </c>
      <c r="R73" s="289">
        <f>Q89</f>
        <v>0.90534642905338825</v>
      </c>
      <c r="S73" s="47">
        <v>0.37986111111111104</v>
      </c>
      <c r="T73" s="48">
        <v>0.38539351851851844</v>
      </c>
      <c r="U73" s="111">
        <v>4.8499999999999588</v>
      </c>
      <c r="V73" s="112">
        <v>7.9669042748959882</v>
      </c>
      <c r="W73" s="113"/>
      <c r="X73" s="162"/>
      <c r="Y73" s="12"/>
      <c r="Z73" s="198"/>
      <c r="AA73" s="292"/>
      <c r="AB73" s="293"/>
      <c r="AC73" s="12"/>
      <c r="AD73" s="198"/>
      <c r="AE73" s="115">
        <f>M73-J73</f>
        <v>-233.12200362344856</v>
      </c>
      <c r="AF73" s="156">
        <f>M73/J73</f>
        <v>0.90675119855062059</v>
      </c>
      <c r="AG73" s="294">
        <f>AF89</f>
        <v>0.90534642905338825</v>
      </c>
    </row>
    <row r="74" spans="1:33" ht="15.75" customHeight="1">
      <c r="A74" s="298"/>
      <c r="B74" s="100" t="s">
        <v>197</v>
      </c>
      <c r="C74" s="279" t="s">
        <v>220</v>
      </c>
      <c r="D74" s="280"/>
      <c r="E74" s="101">
        <v>23.55</v>
      </c>
      <c r="F74" s="102">
        <v>544</v>
      </c>
      <c r="G74" s="121">
        <f t="shared" si="31"/>
        <v>12811.2</v>
      </c>
      <c r="H74" s="122"/>
      <c r="I74" s="104">
        <v>6</v>
      </c>
      <c r="J74" s="105">
        <v>2500</v>
      </c>
      <c r="K74" s="106">
        <f t="shared" si="29"/>
        <v>416.66666666666669</v>
      </c>
      <c r="L74" s="107">
        <v>6</v>
      </c>
      <c r="M74" s="105">
        <f>F74/V74*60</f>
        <v>2264.3568335899395</v>
      </c>
      <c r="N74" s="106">
        <f>M74/L74</f>
        <v>377.39280559832326</v>
      </c>
      <c r="O74" s="108">
        <f>L74-I74</f>
        <v>0</v>
      </c>
      <c r="P74" s="109">
        <f>N74-K74</f>
        <v>-39.273861068343422</v>
      </c>
      <c r="Q74" s="110">
        <f>N74/K74</f>
        <v>0.90574273343597578</v>
      </c>
      <c r="R74" s="290"/>
      <c r="S74" s="47">
        <v>0.38888888888888878</v>
      </c>
      <c r="T74" s="120">
        <v>0.39888888888888879</v>
      </c>
      <c r="U74" s="111">
        <v>5.0333333333332941</v>
      </c>
      <c r="V74" s="112">
        <v>14.414689202607763</v>
      </c>
      <c r="W74" s="113"/>
      <c r="X74" s="116"/>
      <c r="Y74" s="12"/>
      <c r="Z74" s="198"/>
      <c r="AA74" s="281"/>
      <c r="AB74" s="282"/>
      <c r="AC74" s="12"/>
      <c r="AD74" s="198"/>
      <c r="AE74" s="117">
        <f>M74-J74</f>
        <v>-235.64316641006053</v>
      </c>
      <c r="AF74" s="110">
        <f>M74/J74</f>
        <v>0.90574273343597578</v>
      </c>
      <c r="AG74" s="295"/>
    </row>
    <row r="75" spans="1:33" ht="15.75" customHeight="1">
      <c r="A75" s="298"/>
      <c r="B75" s="100" t="s">
        <v>197</v>
      </c>
      <c r="C75" s="279" t="s">
        <v>249</v>
      </c>
      <c r="D75" s="280"/>
      <c r="E75" s="101">
        <v>27.05</v>
      </c>
      <c r="F75" s="102">
        <v>2600</v>
      </c>
      <c r="G75" s="121">
        <f t="shared" si="31"/>
        <v>70330</v>
      </c>
      <c r="H75" s="62"/>
      <c r="I75" s="104">
        <v>6</v>
      </c>
      <c r="J75" s="105">
        <v>3273</v>
      </c>
      <c r="K75" s="106">
        <f t="shared" si="29"/>
        <v>545.5</v>
      </c>
      <c r="L75" s="107">
        <v>6</v>
      </c>
      <c r="M75" s="105">
        <f>F75/V75*60</f>
        <v>2958.6961775921891</v>
      </c>
      <c r="N75" s="106">
        <f>M75/L75</f>
        <v>493.11602959869816</v>
      </c>
      <c r="O75" s="123">
        <f>L75-I75</f>
        <v>0</v>
      </c>
      <c r="P75" s="124">
        <f>N75-K75</f>
        <v>-52.383970401301838</v>
      </c>
      <c r="Q75" s="125">
        <f>N75/K75</f>
        <v>0.90397072337066575</v>
      </c>
      <c r="R75" s="290"/>
      <c r="S75" s="47">
        <v>0.40208333333333324</v>
      </c>
      <c r="T75" s="120">
        <v>0.43869212962962956</v>
      </c>
      <c r="U75" s="111">
        <v>4.5999999999999996</v>
      </c>
      <c r="V75" s="112">
        <v>52.725927447864578</v>
      </c>
      <c r="W75" s="113"/>
      <c r="X75" s="116"/>
      <c r="Y75" s="12"/>
      <c r="Z75" s="198"/>
      <c r="AA75" s="281"/>
      <c r="AB75" s="282"/>
      <c r="AC75" s="12"/>
      <c r="AD75" s="198"/>
      <c r="AE75" s="117">
        <f>M75-J75</f>
        <v>-314.30382240781091</v>
      </c>
      <c r="AF75" s="110">
        <f>M75/J75</f>
        <v>0.90397072337066575</v>
      </c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120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2757.6666666666665</v>
      </c>
      <c r="K89" s="138">
        <f t="shared" ref="K89" si="33">J89/I89</f>
        <v>459.61111111111109</v>
      </c>
      <c r="L89" s="136">
        <f t="shared" ref="L89:M89" si="34">AVERAGE(L73:L88)</f>
        <v>6</v>
      </c>
      <c r="M89" s="137">
        <f t="shared" si="34"/>
        <v>2496.6436691862268</v>
      </c>
      <c r="N89" s="138">
        <f>M89/L89</f>
        <v>416.10727819770449</v>
      </c>
      <c r="O89" s="139">
        <f>L89-I89</f>
        <v>0</v>
      </c>
      <c r="P89" s="140">
        <f>N89-K89</f>
        <v>-43.503832913406598</v>
      </c>
      <c r="Q89" s="141">
        <f>N89/K89</f>
        <v>0.90534642905338825</v>
      </c>
      <c r="R89" s="291"/>
      <c r="S89" s="142">
        <f>S73</f>
        <v>0.37986111111111104</v>
      </c>
      <c r="T89" s="143">
        <f>INDEX(T73:T88,COUNTA(T73:T88))</f>
        <v>0.43869212962962956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0</v>
      </c>
      <c r="AD89" s="191">
        <f>SUM(AD73:AD88)</f>
        <v>0</v>
      </c>
      <c r="AE89" s="168">
        <f>M89-J89</f>
        <v>-261.0229974804397</v>
      </c>
      <c r="AF89" s="141">
        <f>M89/J89</f>
        <v>0.90534642905338825</v>
      </c>
      <c r="AG89" s="296"/>
    </row>
    <row r="90" spans="1:33" ht="15.75" customHeight="1">
      <c r="A90" s="283" t="s">
        <v>120</v>
      </c>
      <c r="B90" s="114" t="s">
        <v>197</v>
      </c>
      <c r="C90" s="287" t="s">
        <v>238</v>
      </c>
      <c r="D90" s="288"/>
      <c r="E90" s="147">
        <v>15.51</v>
      </c>
      <c r="F90" s="97">
        <v>2602</v>
      </c>
      <c r="G90" s="148">
        <f t="shared" ref="G90:G91" si="35">E90*F90</f>
        <v>40357.019999999997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2348.5587562395394</v>
      </c>
      <c r="N90" s="152">
        <f>M90/L90</f>
        <v>391.42645937325659</v>
      </c>
      <c r="O90" s="154">
        <f>L90-I90</f>
        <v>0</v>
      </c>
      <c r="P90" s="155">
        <f>N90-K90</f>
        <v>-41.906873960076723</v>
      </c>
      <c r="Q90" s="156">
        <f>N90/K90</f>
        <v>0.90329182932289986</v>
      </c>
      <c r="R90" s="289">
        <f>Q106</f>
        <v>0.90331067780109797</v>
      </c>
      <c r="S90" s="157">
        <v>0.25</v>
      </c>
      <c r="T90" s="158">
        <v>0.29615740740740742</v>
      </c>
      <c r="U90" s="159"/>
      <c r="V90" s="160">
        <v>66.474811236988543</v>
      </c>
      <c r="W90" s="158"/>
      <c r="X90" s="169"/>
      <c r="Y90" s="12"/>
      <c r="Z90" s="198"/>
      <c r="AA90" s="292"/>
      <c r="AB90" s="293"/>
      <c r="AC90" s="12"/>
      <c r="AD90" s="198"/>
      <c r="AE90" s="115">
        <f>M90-J90</f>
        <v>-251.44124376046057</v>
      </c>
      <c r="AF90" s="156">
        <f>M90/J90</f>
        <v>0.90329182932289975</v>
      </c>
      <c r="AG90" s="294">
        <f>AF106</f>
        <v>0.90331067780109797</v>
      </c>
    </row>
    <row r="91" spans="1:33" ht="15.75" customHeight="1">
      <c r="A91" s="284"/>
      <c r="B91" s="100" t="s">
        <v>197</v>
      </c>
      <c r="C91" s="279" t="s">
        <v>239</v>
      </c>
      <c r="D91" s="280"/>
      <c r="E91" s="101">
        <v>15.01</v>
      </c>
      <c r="F91" s="102">
        <v>2678</v>
      </c>
      <c r="G91" s="103">
        <f t="shared" si="35"/>
        <v>40196.78</v>
      </c>
      <c r="H91" s="26"/>
      <c r="I91" s="104">
        <v>6</v>
      </c>
      <c r="J91" s="105">
        <v>2600</v>
      </c>
      <c r="K91" s="106">
        <f t="shared" si="27"/>
        <v>433.33333333333331</v>
      </c>
      <c r="L91" s="107">
        <v>6</v>
      </c>
      <c r="M91" s="105">
        <f>F91/V91*60</f>
        <v>2348.6567683261701</v>
      </c>
      <c r="N91" s="106">
        <f>M91/L91</f>
        <v>391.44279472102835</v>
      </c>
      <c r="O91" s="108">
        <f>L91-I91</f>
        <v>0</v>
      </c>
      <c r="P91" s="109">
        <f>N91-K91</f>
        <v>-41.890538612304965</v>
      </c>
      <c r="Q91" s="110">
        <f>N91/K91</f>
        <v>0.90332952627929619</v>
      </c>
      <c r="R91" s="290"/>
      <c r="S91" s="47">
        <v>0.29930555555555555</v>
      </c>
      <c r="T91" s="48">
        <v>0.34680555555555553</v>
      </c>
      <c r="U91" s="111">
        <v>4.5333333333332959</v>
      </c>
      <c r="V91" s="112">
        <v>68.413572458487693</v>
      </c>
      <c r="W91" s="113"/>
      <c r="X91" s="13"/>
      <c r="Y91" s="12"/>
      <c r="Z91" s="198"/>
      <c r="AA91" s="281"/>
      <c r="AB91" s="282"/>
      <c r="AC91" s="12"/>
      <c r="AD91" s="198"/>
      <c r="AE91" s="117">
        <f>M91-J91</f>
        <v>-251.34323167382991</v>
      </c>
      <c r="AF91" s="110">
        <f>M91/J91</f>
        <v>0.90332952627929619</v>
      </c>
      <c r="AG91" s="295"/>
    </row>
    <row r="92" spans="1:33" ht="15.75" customHeight="1">
      <c r="A92" s="284"/>
      <c r="B92" s="100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3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3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31"/>
      <c r="W98" s="113"/>
      <c r="X98" s="116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31"/>
      <c r="W99" s="126"/>
      <c r="X99" s="127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31"/>
      <c r="W100" s="126"/>
      <c r="X100" s="127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31"/>
      <c r="W101" s="126"/>
      <c r="X101" s="127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31"/>
      <c r="W102" s="126"/>
      <c r="X102" s="127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31"/>
      <c r="W103" s="126"/>
      <c r="X103" s="127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31"/>
      <c r="W104" s="126"/>
      <c r="X104" s="127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6">AVERAGE(I90:I105)</f>
        <v>6</v>
      </c>
      <c r="J106" s="137">
        <f t="shared" si="36"/>
        <v>2600</v>
      </c>
      <c r="K106" s="138">
        <f t="shared" ref="K106" si="37">J106/I106</f>
        <v>433.33333333333331</v>
      </c>
      <c r="L106" s="136">
        <f t="shared" ref="L106:M106" si="38">AVERAGE(L90:L105)</f>
        <v>6</v>
      </c>
      <c r="M106" s="137">
        <f t="shared" si="38"/>
        <v>2348.6077622828548</v>
      </c>
      <c r="N106" s="138">
        <f>M106/L106</f>
        <v>391.43462704714244</v>
      </c>
      <c r="O106" s="139">
        <f>L106-I106</f>
        <v>0</v>
      </c>
      <c r="P106" s="140">
        <f>N106-K106</f>
        <v>-41.898706286190873</v>
      </c>
      <c r="Q106" s="141">
        <f>N106/K106</f>
        <v>0.90331067780109797</v>
      </c>
      <c r="R106" s="291"/>
      <c r="S106" s="142">
        <f>S90</f>
        <v>0.25</v>
      </c>
      <c r="T106" s="143">
        <f>INDEX(T90:T105,COUNTA(T90:T105))</f>
        <v>0.34680555555555553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277"/>
      <c r="AB106" s="278"/>
      <c r="AC106" s="179">
        <f>SUM(AC90:AC105)</f>
        <v>0</v>
      </c>
      <c r="AD106" s="191">
        <f>SUM(AD90:AD105)</f>
        <v>0</v>
      </c>
      <c r="AE106" s="168">
        <f>M106-J106</f>
        <v>-251.39223771714524</v>
      </c>
      <c r="AF106" s="141">
        <f>M106/J106</f>
        <v>0.90331067780109797</v>
      </c>
      <c r="AG106" s="296"/>
    </row>
    <row r="107" spans="1:33" ht="15.75" customHeight="1">
      <c r="A107" s="297" t="s">
        <v>199</v>
      </c>
      <c r="B107" s="146" t="s">
        <v>173</v>
      </c>
      <c r="C107" s="287" t="s">
        <v>200</v>
      </c>
      <c r="D107" s="288"/>
      <c r="E107" s="147">
        <v>44.98</v>
      </c>
      <c r="F107" s="97">
        <v>1082</v>
      </c>
      <c r="G107" s="148">
        <f t="shared" ref="G107:G109" si="39">E107*F107</f>
        <v>48668.359999999993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1610.753357207406</v>
      </c>
      <c r="N107" s="152">
        <f>M107/L107</f>
        <v>76.702540819400284</v>
      </c>
      <c r="O107" s="154">
        <f>L107-I107</f>
        <v>0</v>
      </c>
      <c r="P107" s="155">
        <f>N107-K107</f>
        <v>-9.0117448948854246</v>
      </c>
      <c r="Q107" s="156">
        <f>N107/K107</f>
        <v>0.8948629762263367</v>
      </c>
      <c r="R107" s="289">
        <f>Q123</f>
        <v>0.92564563846109205</v>
      </c>
      <c r="S107" s="157">
        <v>0.70833333333333337</v>
      </c>
      <c r="T107" s="158">
        <v>0.73631944444444453</v>
      </c>
      <c r="U107" s="159"/>
      <c r="V107" s="160">
        <v>40.30412211125423</v>
      </c>
      <c r="W107" s="158"/>
      <c r="X107" s="169"/>
      <c r="Y107" s="196"/>
      <c r="Z107" s="197"/>
      <c r="AA107" s="292"/>
      <c r="AB107" s="293"/>
      <c r="AC107" s="196"/>
      <c r="AD107" s="197"/>
      <c r="AE107" s="115">
        <f>M107-J107</f>
        <v>-189.246642792594</v>
      </c>
      <c r="AF107" s="156">
        <f>M107/J107</f>
        <v>0.8948629762263367</v>
      </c>
      <c r="AG107" s="294">
        <f>AF123</f>
        <v>0.89426782020817353</v>
      </c>
    </row>
    <row r="108" spans="1:33" ht="15.75" customHeight="1">
      <c r="A108" s="298"/>
      <c r="B108" s="163" t="s">
        <v>173</v>
      </c>
      <c r="C108" s="279" t="s">
        <v>201</v>
      </c>
      <c r="D108" s="280"/>
      <c r="E108" s="101">
        <v>50.67</v>
      </c>
      <c r="F108" s="102">
        <v>1253</v>
      </c>
      <c r="G108" s="103">
        <f t="shared" si="39"/>
        <v>63489.51</v>
      </c>
      <c r="H108" s="26"/>
      <c r="I108" s="104">
        <v>20</v>
      </c>
      <c r="J108" s="105">
        <v>2000</v>
      </c>
      <c r="K108" s="106">
        <f t="shared" ref="K108:K109" si="40">J108/I108</f>
        <v>100</v>
      </c>
      <c r="L108" s="107">
        <v>19</v>
      </c>
      <c r="M108" s="105">
        <f>F108/V108*60</f>
        <v>1787.9999999999998</v>
      </c>
      <c r="N108" s="106">
        <f>M108/L108</f>
        <v>94.105263157894726</v>
      </c>
      <c r="O108" s="108">
        <f>L108-I108</f>
        <v>-1</v>
      </c>
      <c r="P108" s="109">
        <f>N108-K108</f>
        <v>-5.8947368421052744</v>
      </c>
      <c r="Q108" s="110">
        <f>N108/K108</f>
        <v>0.94105263157894725</v>
      </c>
      <c r="R108" s="290"/>
      <c r="S108" s="47">
        <v>0.73958333333333337</v>
      </c>
      <c r="T108" s="48">
        <v>0.76877314814814823</v>
      </c>
      <c r="U108" s="111">
        <v>4.6999999999999353</v>
      </c>
      <c r="V108" s="112">
        <v>42.046979865771817</v>
      </c>
      <c r="W108" s="113"/>
      <c r="X108" s="116"/>
      <c r="Y108" s="12"/>
      <c r="Z108" s="198"/>
      <c r="AA108" s="281"/>
      <c r="AB108" s="282"/>
      <c r="AC108" s="12"/>
      <c r="AD108" s="198"/>
      <c r="AE108" s="117">
        <f>M108-J108</f>
        <v>-212.00000000000023</v>
      </c>
      <c r="AF108" s="110">
        <f>M108/J108</f>
        <v>0.89399999999999991</v>
      </c>
      <c r="AG108" s="295"/>
    </row>
    <row r="109" spans="1:33" ht="15.75" customHeight="1">
      <c r="A109" s="298"/>
      <c r="B109" s="163" t="s">
        <v>173</v>
      </c>
      <c r="C109" s="279" t="s">
        <v>234</v>
      </c>
      <c r="D109" s="280"/>
      <c r="E109" s="101">
        <v>58.17</v>
      </c>
      <c r="F109" s="102">
        <v>1941</v>
      </c>
      <c r="G109" s="103">
        <f t="shared" si="39"/>
        <v>112907.97</v>
      </c>
      <c r="H109" s="26"/>
      <c r="I109" s="104">
        <v>18</v>
      </c>
      <c r="J109" s="105">
        <v>2000</v>
      </c>
      <c r="K109" s="106">
        <f t="shared" si="40"/>
        <v>111.11111111111111</v>
      </c>
      <c r="L109" s="107">
        <v>17</v>
      </c>
      <c r="M109" s="105">
        <f>F109/V109*60</f>
        <v>1788</v>
      </c>
      <c r="N109" s="106">
        <f>M109/L109</f>
        <v>105.17647058823529</v>
      </c>
      <c r="O109" s="108">
        <f>L109-I109</f>
        <v>-1</v>
      </c>
      <c r="P109" s="109">
        <f>N109-K109</f>
        <v>-5.9346405228758243</v>
      </c>
      <c r="Q109" s="110">
        <f>N109/K109</f>
        <v>0.94658823529411762</v>
      </c>
      <c r="R109" s="290"/>
      <c r="S109" s="47">
        <v>0.77222222222222225</v>
      </c>
      <c r="T109" s="48">
        <v>0.81745370370370374</v>
      </c>
      <c r="U109" s="111">
        <v>4.9666666666665904</v>
      </c>
      <c r="V109" s="112">
        <v>65.134228187919462</v>
      </c>
      <c r="W109" s="113"/>
      <c r="X109" s="116"/>
      <c r="Y109" s="12"/>
      <c r="Z109" s="198"/>
      <c r="AA109" s="281"/>
      <c r="AB109" s="282"/>
      <c r="AC109" s="12"/>
      <c r="AD109" s="198"/>
      <c r="AE109" s="117">
        <f>M109-J109</f>
        <v>-212</v>
      </c>
      <c r="AF109" s="110">
        <f>M109/J109</f>
        <v>0.89400000000000002</v>
      </c>
      <c r="AG109" s="295"/>
    </row>
    <row r="110" spans="1:33" ht="15.75" customHeight="1">
      <c r="A110" s="298"/>
      <c r="B110" s="163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295"/>
    </row>
    <row r="111" spans="1:33" ht="15.75" customHeight="1">
      <c r="A111" s="298"/>
      <c r="B111" s="163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295"/>
    </row>
    <row r="112" spans="1:33" ht="15.75" customHeight="1">
      <c r="A112" s="298"/>
      <c r="B112" s="163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295"/>
    </row>
    <row r="113" spans="1:33" ht="15.75" customHeight="1">
      <c r="A113" s="298"/>
      <c r="B113" s="163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81"/>
      <c r="AB113" s="282"/>
      <c r="AC113" s="12"/>
      <c r="AD113" s="198"/>
      <c r="AE113" s="117"/>
      <c r="AF113" s="110"/>
      <c r="AG113" s="295"/>
    </row>
    <row r="114" spans="1:33" ht="15.75" customHeight="1">
      <c r="A114" s="298"/>
      <c r="B114" s="163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81"/>
      <c r="AB114" s="282"/>
      <c r="AC114" s="12"/>
      <c r="AD114" s="198"/>
      <c r="AE114" s="117"/>
      <c r="AF114" s="110"/>
      <c r="AG114" s="295"/>
    </row>
    <row r="115" spans="1:33" ht="15.75" customHeight="1">
      <c r="A115" s="298"/>
      <c r="B115" s="163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81"/>
      <c r="AB115" s="282"/>
      <c r="AC115" s="12"/>
      <c r="AD115" s="198"/>
      <c r="AE115" s="117"/>
      <c r="AF115" s="110"/>
      <c r="AG115" s="295"/>
    </row>
    <row r="116" spans="1:33" ht="15.75" customHeight="1">
      <c r="A116" s="298"/>
      <c r="B116" s="163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81"/>
      <c r="AB116" s="282"/>
      <c r="AC116" s="12"/>
      <c r="AD116" s="198"/>
      <c r="AE116" s="117"/>
      <c r="AF116" s="110"/>
      <c r="AG116" s="295"/>
    </row>
    <row r="117" spans="1:33" ht="15.75" customHeight="1">
      <c r="A117" s="298"/>
      <c r="B117" s="163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81"/>
      <c r="AB117" s="282"/>
      <c r="AC117" s="12"/>
      <c r="AD117" s="198"/>
      <c r="AE117" s="117"/>
      <c r="AF117" s="110"/>
      <c r="AG117" s="295"/>
    </row>
    <row r="118" spans="1:33" ht="15.75" customHeight="1">
      <c r="A118" s="298"/>
      <c r="B118" s="163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81"/>
      <c r="AB118" s="282"/>
      <c r="AC118" s="12"/>
      <c r="AD118" s="198"/>
      <c r="AE118" s="117"/>
      <c r="AF118" s="110"/>
      <c r="AG118" s="295"/>
    </row>
    <row r="119" spans="1:33" ht="15.75" customHeight="1">
      <c r="A119" s="298"/>
      <c r="B119" s="163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81"/>
      <c r="AB119" s="282"/>
      <c r="AC119" s="12"/>
      <c r="AD119" s="198"/>
      <c r="AE119" s="117"/>
      <c r="AF119" s="110"/>
      <c r="AG119" s="295"/>
    </row>
    <row r="120" spans="1:33" ht="15.75" customHeight="1">
      <c r="A120" s="298"/>
      <c r="B120" s="163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81"/>
      <c r="AB120" s="282"/>
      <c r="AC120" s="12"/>
      <c r="AD120" s="198"/>
      <c r="AE120" s="117"/>
      <c r="AF120" s="110"/>
      <c r="AG120" s="295"/>
    </row>
    <row r="121" spans="1:33" ht="15.75" customHeight="1">
      <c r="A121" s="298"/>
      <c r="B121" s="163"/>
      <c r="C121" s="279"/>
      <c r="D121" s="280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81"/>
      <c r="AB121" s="282"/>
      <c r="AC121" s="12"/>
      <c r="AD121" s="198"/>
      <c r="AE121" s="117"/>
      <c r="AF121" s="110"/>
      <c r="AG121" s="295"/>
    </row>
    <row r="122" spans="1:33" ht="15.75" customHeight="1">
      <c r="A122" s="298"/>
      <c r="B122" s="163"/>
      <c r="C122" s="279"/>
      <c r="D122" s="280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81"/>
      <c r="AB122" s="282"/>
      <c r="AC122" s="12"/>
      <c r="AD122" s="198"/>
      <c r="AE122" s="165"/>
      <c r="AF122" s="125"/>
      <c r="AG122" s="295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41">AVERAGE(I107:I122)</f>
        <v>19.666666666666668</v>
      </c>
      <c r="J123" s="137">
        <f t="shared" si="41"/>
        <v>1933.3333333333333</v>
      </c>
      <c r="K123" s="138">
        <f t="shared" ref="K123" si="42">J123/I123</f>
        <v>98.305084745762699</v>
      </c>
      <c r="L123" s="136">
        <f t="shared" ref="L123:M123" si="43">AVERAGE(L107:L122)</f>
        <v>19</v>
      </c>
      <c r="M123" s="137">
        <f t="shared" si="43"/>
        <v>1728.917785735802</v>
      </c>
      <c r="N123" s="138">
        <f>M123/L123</f>
        <v>90.995672933463268</v>
      </c>
      <c r="O123" s="139">
        <f>L123-I123</f>
        <v>-0.66666666666666785</v>
      </c>
      <c r="P123" s="140">
        <f>N123-K123</f>
        <v>-7.3094118122994303</v>
      </c>
      <c r="Q123" s="141">
        <f>N123/K123</f>
        <v>0.92564563846109205</v>
      </c>
      <c r="R123" s="291"/>
      <c r="S123" s="142">
        <f>S107</f>
        <v>0.70833333333333337</v>
      </c>
      <c r="T123" s="143">
        <f>INDEX(T107:T122,COUNTA(T107:T122))</f>
        <v>0.81745370370370374</v>
      </c>
      <c r="U123" s="144"/>
      <c r="V123" s="166"/>
      <c r="W123" s="167"/>
      <c r="X123" s="138"/>
      <c r="Y123" s="179">
        <f t="shared" ref="Y123:Z123" si="44">SUM(Y107:Y122)</f>
        <v>0</v>
      </c>
      <c r="Z123" s="180">
        <f t="shared" si="44"/>
        <v>0</v>
      </c>
      <c r="AA123" s="277"/>
      <c r="AB123" s="278"/>
      <c r="AC123" s="179">
        <f t="shared" ref="AC123:AD123" si="45">SUM(AC107:AC122)</f>
        <v>0</v>
      </c>
      <c r="AD123" s="180">
        <f t="shared" si="45"/>
        <v>0</v>
      </c>
      <c r="AE123" s="168">
        <f>M123-J123</f>
        <v>-204.41554759753126</v>
      </c>
      <c r="AF123" s="141">
        <f>M123/J123</f>
        <v>0.89426782020817353</v>
      </c>
      <c r="AG123" s="296"/>
    </row>
    <row r="124" spans="1:33" ht="15.75" customHeight="1">
      <c r="A124" s="283" t="s">
        <v>186</v>
      </c>
      <c r="B124" s="146" t="s">
        <v>173</v>
      </c>
      <c r="C124" s="287" t="s">
        <v>189</v>
      </c>
      <c r="D124" s="288"/>
      <c r="E124" s="147">
        <v>47.6</v>
      </c>
      <c r="F124" s="159">
        <v>1510</v>
      </c>
      <c r="G124" s="148">
        <f t="shared" ref="G124:G126" si="46">E124*F124</f>
        <v>71876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1787.9999999999995</v>
      </c>
      <c r="N124" s="152">
        <f>M124/L124</f>
        <v>77.739130434782595</v>
      </c>
      <c r="O124" s="154">
        <f>L124-I124</f>
        <v>0</v>
      </c>
      <c r="P124" s="155">
        <f>N124-K124</f>
        <v>-9.2173913043478422</v>
      </c>
      <c r="Q124" s="156">
        <f>N124/K124</f>
        <v>0.89399999999999979</v>
      </c>
      <c r="R124" s="289">
        <f>Q140</f>
        <v>0.89426012685677547</v>
      </c>
      <c r="S124" s="157">
        <v>0.70833333333333337</v>
      </c>
      <c r="T124" s="158">
        <v>0.74351851851851858</v>
      </c>
      <c r="U124" s="159"/>
      <c r="V124" s="160">
        <v>50.671140939597329</v>
      </c>
      <c r="W124" s="97"/>
      <c r="X124" s="98"/>
      <c r="Y124" s="196"/>
      <c r="Z124" s="197"/>
      <c r="AA124" s="292"/>
      <c r="AB124" s="293"/>
      <c r="AC124" s="196"/>
      <c r="AD124" s="197"/>
      <c r="AE124" s="115">
        <f>M124-J124</f>
        <v>-212.00000000000045</v>
      </c>
      <c r="AF124" s="156">
        <f>M124/J124</f>
        <v>0.89399999999999979</v>
      </c>
      <c r="AG124" s="361">
        <f>AF140</f>
        <v>0.89426012685677547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11">
        <v>1295</v>
      </c>
      <c r="G125" s="103">
        <f t="shared" si="46"/>
        <v>73646.649999999994</v>
      </c>
      <c r="H125" s="26"/>
      <c r="I125" s="104">
        <v>23</v>
      </c>
      <c r="J125" s="105">
        <v>2000</v>
      </c>
      <c r="K125" s="106">
        <f t="shared" ref="K125:K126" si="47">J125/I125</f>
        <v>86.956521739130437</v>
      </c>
      <c r="L125" s="107">
        <v>23</v>
      </c>
      <c r="M125" s="105">
        <f>F125/V125*60</f>
        <v>1790.3607611406549</v>
      </c>
      <c r="N125" s="106">
        <f>M125/L125</f>
        <v>77.841772223506737</v>
      </c>
      <c r="O125" s="108">
        <f>L125-I125</f>
        <v>0</v>
      </c>
      <c r="P125" s="109">
        <f>N125-K125</f>
        <v>-9.1147495156236999</v>
      </c>
      <c r="Q125" s="110">
        <f>N125/K125</f>
        <v>0.89518038057032745</v>
      </c>
      <c r="R125" s="290"/>
      <c r="S125" s="47">
        <v>0.74722222222222223</v>
      </c>
      <c r="T125" s="48">
        <v>0.77734953703703702</v>
      </c>
      <c r="U125" s="111">
        <v>5.3333333333332611</v>
      </c>
      <c r="V125" s="112">
        <v>43.399074469492191</v>
      </c>
      <c r="W125" s="113"/>
      <c r="X125" s="116"/>
      <c r="Y125" s="12"/>
      <c r="Z125" s="198"/>
      <c r="AA125" s="281"/>
      <c r="AB125" s="282"/>
      <c r="AC125" s="12"/>
      <c r="AD125" s="198"/>
      <c r="AE125" s="117">
        <f>M125-J125</f>
        <v>-209.63923885934514</v>
      </c>
      <c r="AF125" s="110">
        <f>M125/J125</f>
        <v>0.89518038057032745</v>
      </c>
      <c r="AG125" s="362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11">
        <v>1597</v>
      </c>
      <c r="G126" s="103">
        <f t="shared" si="46"/>
        <v>90693.63</v>
      </c>
      <c r="H126" s="26"/>
      <c r="I126" s="104">
        <v>23</v>
      </c>
      <c r="J126" s="105">
        <v>2000</v>
      </c>
      <c r="K126" s="106">
        <f t="shared" si="47"/>
        <v>86.956521739130437</v>
      </c>
      <c r="L126" s="107">
        <v>23</v>
      </c>
      <c r="M126" s="105">
        <f>F126/V126*60</f>
        <v>1787.1999999999987</v>
      </c>
      <c r="N126" s="106">
        <f>M126/L126</f>
        <v>77.704347826086902</v>
      </c>
      <c r="O126" s="108">
        <f>L126-I126</f>
        <v>0</v>
      </c>
      <c r="P126" s="109">
        <f>N126-K126</f>
        <v>-9.252173913043535</v>
      </c>
      <c r="Q126" s="110">
        <f>N126/K126</f>
        <v>0.89359999999999939</v>
      </c>
      <c r="R126" s="290"/>
      <c r="S126" s="47">
        <v>0.78055555555555556</v>
      </c>
      <c r="T126" s="48">
        <v>0.81777777777777783</v>
      </c>
      <c r="U126" s="111">
        <v>4.6166666666666956</v>
      </c>
      <c r="V126" s="112">
        <v>53.614592658907831</v>
      </c>
      <c r="W126" s="113"/>
      <c r="X126" s="116"/>
      <c r="Y126" s="12"/>
      <c r="Z126" s="198"/>
      <c r="AA126" s="281"/>
      <c r="AB126" s="282"/>
      <c r="AC126" s="12"/>
      <c r="AD126" s="198"/>
      <c r="AE126" s="117">
        <f>M126-J126</f>
        <v>-212.80000000000132</v>
      </c>
      <c r="AF126" s="110">
        <f>M126/J126</f>
        <v>0.89359999999999939</v>
      </c>
      <c r="AG126" s="362"/>
    </row>
    <row r="127" spans="1:33" ht="15.75" customHeight="1">
      <c r="A127" s="284"/>
      <c r="B127" s="163"/>
      <c r="C127" s="279"/>
      <c r="D127" s="280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362"/>
    </row>
    <row r="128" spans="1:33" ht="15.75" customHeight="1">
      <c r="A128" s="285"/>
      <c r="B128" s="163"/>
      <c r="C128" s="279"/>
      <c r="D128" s="280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362"/>
    </row>
    <row r="129" spans="1:33" ht="15.75" customHeight="1">
      <c r="A129" s="285"/>
      <c r="B129" s="163"/>
      <c r="C129" s="279"/>
      <c r="D129" s="280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362"/>
    </row>
    <row r="130" spans="1:33" ht="15.75" customHeight="1">
      <c r="A130" s="285"/>
      <c r="B130" s="163"/>
      <c r="C130" s="279"/>
      <c r="D130" s="280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47"/>
      <c r="T130" s="120"/>
      <c r="U130" s="111"/>
      <c r="V130" s="112"/>
      <c r="W130" s="113"/>
      <c r="X130" s="116"/>
      <c r="Y130" s="12"/>
      <c r="Z130" s="198"/>
      <c r="AA130" s="281"/>
      <c r="AB130" s="282"/>
      <c r="AC130" s="12"/>
      <c r="AD130" s="198"/>
      <c r="AE130" s="117"/>
      <c r="AF130" s="110"/>
      <c r="AG130" s="362"/>
    </row>
    <row r="131" spans="1:33" ht="15.75" customHeight="1">
      <c r="A131" s="285"/>
      <c r="B131" s="163"/>
      <c r="C131" s="279"/>
      <c r="D131" s="280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120"/>
      <c r="U131" s="111"/>
      <c r="V131" s="112"/>
      <c r="W131" s="113"/>
      <c r="X131" s="116"/>
      <c r="Y131" s="12"/>
      <c r="Z131" s="198"/>
      <c r="AA131" s="281"/>
      <c r="AB131" s="282"/>
      <c r="AC131" s="12"/>
      <c r="AD131" s="198"/>
      <c r="AE131" s="117"/>
      <c r="AF131" s="110"/>
      <c r="AG131" s="362"/>
    </row>
    <row r="132" spans="1:33" ht="15.75" customHeight="1">
      <c r="A132" s="285"/>
      <c r="B132" s="163"/>
      <c r="C132" s="279"/>
      <c r="D132" s="280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120"/>
      <c r="U132" s="111"/>
      <c r="V132" s="112"/>
      <c r="W132" s="113"/>
      <c r="X132" s="116"/>
      <c r="Y132" s="12"/>
      <c r="Z132" s="198"/>
      <c r="AA132" s="281"/>
      <c r="AB132" s="282"/>
      <c r="AC132" s="12"/>
      <c r="AD132" s="198"/>
      <c r="AE132" s="117"/>
      <c r="AF132" s="110"/>
      <c r="AG132" s="362"/>
    </row>
    <row r="133" spans="1:33" ht="15.75" customHeight="1">
      <c r="A133" s="285"/>
      <c r="B133" s="163"/>
      <c r="C133" s="279"/>
      <c r="D133" s="280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120"/>
      <c r="U133" s="111"/>
      <c r="V133" s="112"/>
      <c r="W133" s="113"/>
      <c r="X133" s="116"/>
      <c r="Y133" s="12"/>
      <c r="Z133" s="198"/>
      <c r="AA133" s="281"/>
      <c r="AB133" s="282"/>
      <c r="AC133" s="12"/>
      <c r="AD133" s="198"/>
      <c r="AE133" s="117"/>
      <c r="AF133" s="110"/>
      <c r="AG133" s="362"/>
    </row>
    <row r="134" spans="1:33" ht="15.75" customHeight="1">
      <c r="A134" s="285"/>
      <c r="B134" s="163"/>
      <c r="C134" s="279"/>
      <c r="D134" s="280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120"/>
      <c r="U134" s="111"/>
      <c r="V134" s="112"/>
      <c r="W134" s="113"/>
      <c r="X134" s="116"/>
      <c r="Y134" s="12"/>
      <c r="Z134" s="198"/>
      <c r="AA134" s="281"/>
      <c r="AB134" s="282"/>
      <c r="AC134" s="12"/>
      <c r="AD134" s="198"/>
      <c r="AE134" s="117"/>
      <c r="AF134" s="110"/>
      <c r="AG134" s="362"/>
    </row>
    <row r="135" spans="1:33" ht="15.75" customHeight="1">
      <c r="A135" s="285"/>
      <c r="B135" s="163"/>
      <c r="C135" s="279"/>
      <c r="D135" s="280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120"/>
      <c r="U135" s="111"/>
      <c r="V135" s="112"/>
      <c r="W135" s="113"/>
      <c r="X135" s="116"/>
      <c r="Y135" s="12"/>
      <c r="Z135" s="198"/>
      <c r="AA135" s="281"/>
      <c r="AB135" s="282"/>
      <c r="AC135" s="12"/>
      <c r="AD135" s="198"/>
      <c r="AE135" s="117"/>
      <c r="AF135" s="110"/>
      <c r="AG135" s="362"/>
    </row>
    <row r="136" spans="1:33" ht="15.75" customHeight="1">
      <c r="A136" s="285"/>
      <c r="B136" s="163"/>
      <c r="C136" s="279"/>
      <c r="D136" s="280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13"/>
      <c r="X136" s="116"/>
      <c r="Y136" s="12"/>
      <c r="Z136" s="198"/>
      <c r="AA136" s="281"/>
      <c r="AB136" s="282"/>
      <c r="AC136" s="12"/>
      <c r="AD136" s="198"/>
      <c r="AE136" s="117"/>
      <c r="AF136" s="110"/>
      <c r="AG136" s="362"/>
    </row>
    <row r="137" spans="1:33" ht="15.75" customHeight="1">
      <c r="A137" s="285"/>
      <c r="B137" s="163"/>
      <c r="C137" s="279"/>
      <c r="D137" s="280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83"/>
      <c r="X137" s="184"/>
      <c r="Y137" s="12"/>
      <c r="Z137" s="198"/>
      <c r="AA137" s="281"/>
      <c r="AB137" s="282"/>
      <c r="AC137" s="12"/>
      <c r="AD137" s="198"/>
      <c r="AE137" s="117"/>
      <c r="AF137" s="110"/>
      <c r="AG137" s="362"/>
    </row>
    <row r="138" spans="1:33" ht="15.75" customHeight="1">
      <c r="A138" s="285"/>
      <c r="B138" s="163"/>
      <c r="C138" s="279"/>
      <c r="D138" s="280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85"/>
      <c r="X138" s="186"/>
      <c r="Y138" s="12"/>
      <c r="Z138" s="198"/>
      <c r="AA138" s="281"/>
      <c r="AB138" s="282"/>
      <c r="AC138" s="12"/>
      <c r="AD138" s="198"/>
      <c r="AE138" s="117"/>
      <c r="AF138" s="110"/>
      <c r="AG138" s="362"/>
    </row>
    <row r="139" spans="1:33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47"/>
      <c r="T139" s="120"/>
      <c r="U139" s="130"/>
      <c r="V139" s="112"/>
      <c r="W139" s="185"/>
      <c r="X139" s="186"/>
      <c r="Y139" s="12"/>
      <c r="Z139" s="198"/>
      <c r="AA139" s="281"/>
      <c r="AB139" s="282"/>
      <c r="AC139" s="12"/>
      <c r="AD139" s="198"/>
      <c r="AE139" s="117"/>
      <c r="AF139" s="110"/>
      <c r="AG139" s="362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48">AVERAGE(I124:I139)</f>
        <v>23</v>
      </c>
      <c r="J140" s="137">
        <f t="shared" si="48"/>
        <v>2000</v>
      </c>
      <c r="K140" s="138">
        <f t="shared" ref="K140" si="49">J140/I140</f>
        <v>86.956521739130437</v>
      </c>
      <c r="L140" s="136">
        <f t="shared" ref="L140:M140" si="50">AVERAGE(L124:L139)</f>
        <v>23</v>
      </c>
      <c r="M140" s="137">
        <f t="shared" si="50"/>
        <v>1788.520253713551</v>
      </c>
      <c r="N140" s="138">
        <f>M140/L140</f>
        <v>77.761750161458735</v>
      </c>
      <c r="O140" s="139">
        <f>L140-I140</f>
        <v>0</v>
      </c>
      <c r="P140" s="140">
        <f>N140-K140</f>
        <v>-9.1947715776717018</v>
      </c>
      <c r="Q140" s="141">
        <f>N140/K140</f>
        <v>0.89426012685677547</v>
      </c>
      <c r="R140" s="291"/>
      <c r="S140" s="142">
        <f>S124</f>
        <v>0.70833333333333337</v>
      </c>
      <c r="T140" s="143">
        <f>INDEX(T124:T139,COUNTA(T124:T139))</f>
        <v>0.81777777777777783</v>
      </c>
      <c r="U140" s="144"/>
      <c r="V140" s="166"/>
      <c r="W140" s="187"/>
      <c r="X140" s="188"/>
      <c r="Y140" s="179">
        <f t="shared" ref="Y140:Z140" si="51">SUM(Y124:Y139)</f>
        <v>0</v>
      </c>
      <c r="Z140" s="180">
        <f t="shared" si="51"/>
        <v>0</v>
      </c>
      <c r="AA140" s="277"/>
      <c r="AB140" s="278"/>
      <c r="AC140" s="179">
        <f t="shared" ref="AC140:AD140" si="52">SUM(AC124:AC139)</f>
        <v>0</v>
      </c>
      <c r="AD140" s="180">
        <f t="shared" si="52"/>
        <v>0</v>
      </c>
      <c r="AE140" s="168">
        <f>M140-J140</f>
        <v>-211.47974628644897</v>
      </c>
      <c r="AF140" s="141">
        <f>M140/J140</f>
        <v>0.89426012685677547</v>
      </c>
      <c r="AG140" s="363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dataConsolidate/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663" priority="2" operator="greaterThan">
      <formula>0</formula>
    </cfRule>
  </conditionalFormatting>
  <conditionalFormatting sqref="P5:P140 AE5:AE140">
    <cfRule type="cellIs" dxfId="662" priority="5" operator="lessThan">
      <formula>0</formula>
    </cfRule>
  </conditionalFormatting>
  <conditionalFormatting sqref="Q5:Q140 AF5:AF140">
    <cfRule type="cellIs" dxfId="661" priority="3" operator="greaterThan">
      <formula>1</formula>
    </cfRule>
    <cfRule type="cellIs" dxfId="660" priority="4" operator="lessThan">
      <formula>0.8</formula>
    </cfRule>
  </conditionalFormatting>
  <conditionalFormatting sqref="AG5 R5:R140 AG107:AG124">
    <cfRule type="cellIs" dxfId="659" priority="6" operator="lessThan">
      <formula>0.8</formula>
    </cfRule>
  </conditionalFormatting>
  <conditionalFormatting sqref="AG22">
    <cfRule type="cellIs" dxfId="658" priority="11" operator="lessThan">
      <formula>0.8</formula>
    </cfRule>
  </conditionalFormatting>
  <conditionalFormatting sqref="AG37">
    <cfRule type="cellIs" dxfId="657" priority="10" operator="lessThan">
      <formula>0.8</formula>
    </cfRule>
  </conditionalFormatting>
  <conditionalFormatting sqref="AG39:AG74">
    <cfRule type="cellIs" dxfId="656" priority="8" operator="lessThan">
      <formula>0.8</formula>
    </cfRule>
  </conditionalFormatting>
  <conditionalFormatting sqref="AG80:AG88">
    <cfRule type="cellIs" dxfId="655" priority="9" operator="lessThan">
      <formula>0.8</formula>
    </cfRule>
  </conditionalFormatting>
  <conditionalFormatting sqref="AG90:AG95">
    <cfRule type="cellIs" dxfId="654" priority="7" operator="lessThan">
      <formula>0.8</formula>
    </cfRule>
  </conditionalFormatting>
  <conditionalFormatting sqref="AG139">
    <cfRule type="cellIs" dxfId="653" priority="1" operator="lessThan">
      <formula>0.8</formula>
    </cfRule>
  </conditionalFormatting>
  <dataValidations count="1">
    <dataValidation type="list" allowBlank="1" showInputMessage="1" showErrorMessage="1" sqref="AA5:AB140" xr:uid="{63D93022-F6DF-4F0C-AF2F-BA5067EFBEED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6D783-EF75-479D-AEE3-D058260859CF}">
  <sheetPr>
    <tabColor theme="9" tint="0.59999389629810485"/>
  </sheetPr>
  <dimension ref="B1:AR42"/>
  <sheetViews>
    <sheetView zoomScale="70" zoomScaleNormal="70" workbookViewId="0">
      <selection activeCell="S27" sqref="S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260</v>
      </c>
      <c r="D3" s="265"/>
      <c r="E3" s="3" t="s">
        <v>2</v>
      </c>
      <c r="F3" s="266">
        <f>'0528(18度C)'!D1+'0528(4度C)'!D1</f>
        <v>210315</v>
      </c>
      <c r="G3" s="267"/>
      <c r="H3" s="3" t="s">
        <v>3</v>
      </c>
      <c r="I3" s="268">
        <f>'0528(18度C)'!F1+'0528(4度C)'!F1</f>
        <v>6322728.4300000016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476.31385114975143</v>
      </c>
      <c r="F6" s="241" t="e">
        <f>AVERAGE(#REF!,D14:K14)</f>
        <v>#REF!</v>
      </c>
      <c r="G6" s="242">
        <f>AVERAGE(D14:K14)</f>
        <v>224.94900970949013</v>
      </c>
      <c r="H6" s="243"/>
      <c r="I6" s="242">
        <f>AVERAGE(L14:O14)</f>
        <v>92.630803242446575</v>
      </c>
      <c r="J6" s="243"/>
      <c r="K6" s="242">
        <f>AVERAGE(D32:O32)</f>
        <v>802.35739750445623</v>
      </c>
      <c r="L6" s="243"/>
      <c r="M6" s="242">
        <f>AVERAGE(P32:X32)</f>
        <v>719.15909090909088</v>
      </c>
      <c r="N6" s="243"/>
      <c r="O6" s="231">
        <f>'0528(4度C)'!Y2</f>
        <v>0</v>
      </c>
      <c r="P6" s="231">
        <f>'0528(4度C)'!Z2</f>
        <v>0</v>
      </c>
      <c r="Q6" s="231">
        <f>'0528(4度C)'!AC2</f>
        <v>0</v>
      </c>
      <c r="R6" s="231">
        <f>'0528(4度C)'!AD2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426.32681447089033</v>
      </c>
      <c r="F7" s="237" t="e">
        <f>AVERAGE(#REF!,D15:K15)</f>
        <v>#REF!</v>
      </c>
      <c r="G7" s="238">
        <f>AVERAGE(D15:K15)</f>
        <v>202.69956177883194</v>
      </c>
      <c r="H7" s="239"/>
      <c r="I7" s="238">
        <f>AVERAGE(L15:O15)</f>
        <v>84.387536871641018</v>
      </c>
      <c r="J7" s="239"/>
      <c r="K7" s="238">
        <f>AVERAGE(D33:O33)</f>
        <v>716.58364088665451</v>
      </c>
      <c r="L7" s="239"/>
      <c r="M7" s="238">
        <f>AVERAGE(P33:X33)</f>
        <v>642.48050589283855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0.89608421411473183</v>
      </c>
      <c r="F8" s="245" t="e">
        <f>AVERAGE(D16:K16,#REF!)</f>
        <v>#REF!</v>
      </c>
      <c r="G8" s="224">
        <f>AVERAGE(D16:K16)</f>
        <v>0.89812681523695392</v>
      </c>
      <c r="H8" s="225"/>
      <c r="I8" s="224">
        <f>AVERAGE(L16:O16)</f>
        <v>0.91005227769825625</v>
      </c>
      <c r="J8" s="225"/>
      <c r="K8" s="224">
        <f>AVERAGE(D34:O34)</f>
        <v>0.88968523380416453</v>
      </c>
      <c r="L8" s="225"/>
      <c r="M8" s="224">
        <f>AVERAGE(P34:X34)</f>
        <v>0.8924352609502042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95.543478260869563</v>
      </c>
      <c r="F14" s="28">
        <v>98.780487804878049</v>
      </c>
      <c r="G14" s="28">
        <v>84.403669724770637</v>
      </c>
      <c r="H14" s="28">
        <v>178.02197802197801</v>
      </c>
      <c r="I14" s="28">
        <v>459.61111111111109</v>
      </c>
      <c r="J14" s="28">
        <v>433.33333333333331</v>
      </c>
      <c r="K14" s="29" t="s">
        <v>42</v>
      </c>
      <c r="L14" s="27" t="s">
        <v>42</v>
      </c>
      <c r="M14" s="30">
        <v>98.305084745762699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86.878895094831009</v>
      </c>
      <c r="F15" s="35">
        <v>87.109477960679015</v>
      </c>
      <c r="G15" s="35">
        <v>75.631107698383474</v>
      </c>
      <c r="H15" s="35">
        <v>158.89124022980661</v>
      </c>
      <c r="I15" s="35">
        <v>416.05702264214892</v>
      </c>
      <c r="J15" s="35">
        <v>391.62962704714249</v>
      </c>
      <c r="K15" s="36" t="s">
        <v>42</v>
      </c>
      <c r="L15" s="34" t="s">
        <v>42</v>
      </c>
      <c r="M15" s="37">
        <v>90.998830828200113</v>
      </c>
      <c r="N15" s="35">
        <v>77.776242915081923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J16" si="0">E15/E14</f>
        <v>0.90931266765920971</v>
      </c>
      <c r="F16" s="43">
        <f t="shared" si="0"/>
        <v>0.88184903614514554</v>
      </c>
      <c r="G16" s="43">
        <f t="shared" si="0"/>
        <v>0.89606421077432596</v>
      </c>
      <c r="H16" s="43">
        <f t="shared" si="0"/>
        <v>0.89253721363656802</v>
      </c>
      <c r="I16" s="43">
        <f t="shared" si="0"/>
        <v>0.90523708540537662</v>
      </c>
      <c r="J16" s="43">
        <f t="shared" si="0"/>
        <v>0.90376067780109814</v>
      </c>
      <c r="K16" s="44" t="s">
        <v>42</v>
      </c>
      <c r="L16" s="42" t="s">
        <v>42</v>
      </c>
      <c r="M16" s="45">
        <f t="shared" ref="M16:N16" si="1">M15/M14</f>
        <v>0.92567776187307027</v>
      </c>
      <c r="N16" s="43">
        <f t="shared" si="1"/>
        <v>0.89442679352344212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0.20833333333333334</v>
      </c>
      <c r="F17" s="48">
        <v>0.20833333333333334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0.51696759259259262</v>
      </c>
      <c r="F18" s="48">
        <v>0.55082175925925925</v>
      </c>
      <c r="G18" s="48">
        <v>0.56748842592592585</v>
      </c>
      <c r="H18" s="48">
        <v>0.69942129629629624</v>
      </c>
      <c r="I18" s="48">
        <v>0.47832175925925918</v>
      </c>
      <c r="J18" s="48">
        <v>0.36594907407407407</v>
      </c>
      <c r="K18" s="48" t="s">
        <v>42</v>
      </c>
      <c r="L18" s="47" t="s">
        <v>42</v>
      </c>
      <c r="M18" s="49">
        <v>0.81896990740740749</v>
      </c>
      <c r="N18" s="48">
        <v>0.80684027777777778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24</v>
      </c>
      <c r="F23" s="58">
        <v>20.5</v>
      </c>
      <c r="G23" s="58">
        <v>21.8</v>
      </c>
      <c r="H23" s="58">
        <v>20.222222222222221</v>
      </c>
      <c r="I23" s="58">
        <v>6</v>
      </c>
      <c r="J23" s="58">
        <v>6</v>
      </c>
      <c r="K23" s="59" t="s">
        <v>42</v>
      </c>
      <c r="L23" s="57" t="s">
        <v>42</v>
      </c>
      <c r="M23" s="60">
        <v>19</v>
      </c>
      <c r="N23" s="58">
        <v>23</v>
      </c>
      <c r="O23" s="61" t="s">
        <v>42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908.82352941176475</v>
      </c>
      <c r="O32" s="28">
        <v>873.33333333333326</v>
      </c>
      <c r="P32" s="27">
        <v>288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913.63636363636363</v>
      </c>
      <c r="X32" s="31">
        <v>900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286.73678990759663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995.75476039923797</v>
      </c>
      <c r="N33" s="35">
        <v>809.39121832401804</v>
      </c>
      <c r="O33" s="35">
        <v>774.45179491576528</v>
      </c>
      <c r="P33" s="34">
        <v>255.12944858617811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699.91353762720962</v>
      </c>
      <c r="W33" s="35">
        <v>817.02765813293911</v>
      </c>
      <c r="X33" s="38">
        <v>797.85137922502736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0.87614019138432309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0.90523160036294359</v>
      </c>
      <c r="N34" s="43">
        <f>N33/N32</f>
        <v>0.89059227906202632</v>
      </c>
      <c r="O34" s="43">
        <f>O33/O32</f>
        <v>0.88677686440736492</v>
      </c>
      <c r="P34" s="42">
        <f>P33/P32</f>
        <v>0.88586614092422955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0.90311424209962532</v>
      </c>
      <c r="W34" s="43">
        <f>W33/W32</f>
        <v>0.89425912830470944</v>
      </c>
      <c r="X34" s="46">
        <f>X33/X32</f>
        <v>0.88650153247225261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0.375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0.47832175925925918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0.41721064814814812</v>
      </c>
      <c r="N36" s="48">
        <v>0.66978009259259264</v>
      </c>
      <c r="O36" s="48">
        <v>0.67208333333333337</v>
      </c>
      <c r="P36" s="47">
        <v>0.74638888888888899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0.78598379629629633</v>
      </c>
      <c r="W36" s="48">
        <v>1.1571296296296294</v>
      </c>
      <c r="X36" s="50">
        <v>1.1248148148148145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3.7777777777777777</v>
      </c>
      <c r="O37" s="58">
        <v>4.0909090909090908</v>
      </c>
      <c r="P37" s="57">
        <v>12.5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3.6666666666666665</v>
      </c>
      <c r="X37" s="61">
        <v>4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41FA-0D0F-485B-99DA-5894A076D672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118282</v>
      </c>
      <c r="E1" s="88" t="s">
        <v>3</v>
      </c>
      <c r="F1" s="89">
        <f>SUM(G5:G140)</f>
        <v>2366490.4300000006</v>
      </c>
      <c r="G1" s="90" t="s">
        <v>84</v>
      </c>
      <c r="H1" s="91">
        <f>L21+L38+L55+L72+L89+L106+L123+L140</f>
        <v>46.035353535353529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46170</v>
      </c>
      <c r="B2" s="335"/>
      <c r="C2" s="92" t="s">
        <v>40</v>
      </c>
      <c r="D2" s="93">
        <f>AVERAGE(N21,N38,N55,N72,N89,N106,N123,N140)</f>
        <v>679.53207338974653</v>
      </c>
      <c r="E2" s="93" t="s">
        <v>91</v>
      </c>
      <c r="F2" s="94">
        <f>F1/D1</f>
        <v>20.00718985137215</v>
      </c>
      <c r="G2" s="95" t="s">
        <v>92</v>
      </c>
      <c r="H2" s="96">
        <f>COUNT(H5:H140)</f>
        <v>17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1725</v>
      </c>
      <c r="G5" s="148">
        <f t="shared" ref="G5:G8" si="0">E5*F5</f>
        <v>44229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3204.3136945970055</v>
      </c>
      <c r="N5" s="152">
        <f>M5/L5</f>
        <v>320.43136945970053</v>
      </c>
      <c r="O5" s="154">
        <f>L5-I5</f>
        <v>0</v>
      </c>
      <c r="P5" s="155">
        <f>N5-K5</f>
        <v>-39.568630540299466</v>
      </c>
      <c r="Q5" s="156">
        <f>N5/K5</f>
        <v>0.890087137388057</v>
      </c>
      <c r="R5" s="289">
        <f>Q21</f>
        <v>0.87614019138432309</v>
      </c>
      <c r="S5" s="157">
        <v>0.25</v>
      </c>
      <c r="T5" s="158">
        <v>0.27243055555555556</v>
      </c>
      <c r="U5" s="159"/>
      <c r="V5" s="160">
        <v>32.300208364280266</v>
      </c>
      <c r="W5" s="161"/>
      <c r="X5" s="162"/>
      <c r="Y5" s="292"/>
      <c r="Z5" s="293"/>
      <c r="AA5" s="115">
        <f>M5-J5</f>
        <v>-395.68630540299455</v>
      </c>
      <c r="AB5" s="156">
        <f>M5/J5</f>
        <v>0.89008713738805711</v>
      </c>
      <c r="AC5" s="294">
        <f>AB21</f>
        <v>0.87614019138432309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3518</v>
      </c>
      <c r="G6" s="103">
        <f t="shared" si="0"/>
        <v>103851.36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3148.8779899710648</v>
      </c>
      <c r="N6" s="106">
        <f>M6/L6</f>
        <v>286.26163545191497</v>
      </c>
      <c r="O6" s="108">
        <f>L6-I6</f>
        <v>0</v>
      </c>
      <c r="P6" s="109">
        <f>N6-K6</f>
        <v>-41.011091820812283</v>
      </c>
      <c r="Q6" s="110">
        <f>N6/K6</f>
        <v>0.87468833054751804</v>
      </c>
      <c r="R6" s="290"/>
      <c r="S6" s="47">
        <v>0.27569444444444441</v>
      </c>
      <c r="T6" s="48">
        <v>0.32224537037037032</v>
      </c>
      <c r="U6" s="111">
        <v>4.6999999999999353</v>
      </c>
      <c r="V6" s="112">
        <v>67.03340068185355</v>
      </c>
      <c r="W6" s="113"/>
      <c r="X6" s="116"/>
      <c r="Y6" s="281"/>
      <c r="Z6" s="282"/>
      <c r="AA6" s="117">
        <f>M6-J6</f>
        <v>-451.12201002893516</v>
      </c>
      <c r="AB6" s="110">
        <f>M6/J6</f>
        <v>0.87468833054751804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3730</v>
      </c>
      <c r="G7" s="103">
        <f t="shared" si="0"/>
        <v>111340.5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3149.2635951957377</v>
      </c>
      <c r="N7" s="106">
        <f>M7/L7</f>
        <v>286.29669047233978</v>
      </c>
      <c r="O7" s="108">
        <f>L7-I7</f>
        <v>0</v>
      </c>
      <c r="P7" s="109">
        <f>N7-K7</f>
        <v>-40.976036800387476</v>
      </c>
      <c r="Q7" s="110">
        <f>N7/K7</f>
        <v>0.87479544310992718</v>
      </c>
      <c r="R7" s="290"/>
      <c r="S7" s="47">
        <v>0.3256944444444444</v>
      </c>
      <c r="T7" s="48">
        <v>0.37503472222222217</v>
      </c>
      <c r="U7" s="111">
        <v>4.9666666666666703</v>
      </c>
      <c r="V7" s="112">
        <v>71.064232394332194</v>
      </c>
      <c r="W7" s="113"/>
      <c r="X7" s="116"/>
      <c r="Y7" s="281"/>
      <c r="Z7" s="282"/>
      <c r="AA7" s="117">
        <f>M7-J7</f>
        <v>-450.73640480426229</v>
      </c>
      <c r="AB7" s="110">
        <f>M7/J7</f>
        <v>0.87479544310992718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2142</v>
      </c>
      <c r="G8" s="103">
        <f t="shared" si="0"/>
        <v>61196.94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3113.9634761704438</v>
      </c>
      <c r="N8" s="106">
        <f>M8/L8</f>
        <v>259.49695634753698</v>
      </c>
      <c r="O8" s="108">
        <f>L8-I8</f>
        <v>0</v>
      </c>
      <c r="P8" s="109">
        <f>N8-K8</f>
        <v>-40.50304365246302</v>
      </c>
      <c r="Q8" s="110">
        <f>N8/K8</f>
        <v>0.86498985449178989</v>
      </c>
      <c r="R8" s="290"/>
      <c r="S8" s="47">
        <v>0.3791666666666666</v>
      </c>
      <c r="T8" s="48">
        <v>0.40782407407407401</v>
      </c>
      <c r="U8" s="111">
        <v>5.9499999999999709</v>
      </c>
      <c r="V8" s="112">
        <v>41.272160378083193</v>
      </c>
      <c r="W8" s="113"/>
      <c r="X8" s="116"/>
      <c r="Y8" s="281"/>
      <c r="Z8" s="282"/>
      <c r="AA8" s="117">
        <f>M8-J8</f>
        <v>-486.03652382955624</v>
      </c>
      <c r="AB8" s="110">
        <f>M8/J8</f>
        <v>0.86498985449178989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3154.1046889835629</v>
      </c>
      <c r="N21" s="138">
        <f>M21/L21</f>
        <v>286.73678990759663</v>
      </c>
      <c r="O21" s="139">
        <f>L21-I21</f>
        <v>0</v>
      </c>
      <c r="P21" s="140">
        <f>N21-K21</f>
        <v>-40.535937365130621</v>
      </c>
      <c r="Q21" s="141">
        <f>N21/K21</f>
        <v>0.87614019138432309</v>
      </c>
      <c r="R21" s="291"/>
      <c r="S21" s="142">
        <v>0.25</v>
      </c>
      <c r="T21" s="143">
        <v>0.47832175925925918</v>
      </c>
      <c r="U21" s="144"/>
      <c r="V21" s="166"/>
      <c r="W21" s="167"/>
      <c r="X21" s="138"/>
      <c r="Y21" s="277"/>
      <c r="Z21" s="278"/>
      <c r="AA21" s="168">
        <f>M21-J21</f>
        <v>-445.89531101643706</v>
      </c>
      <c r="AB21" s="141">
        <f>M21/J21</f>
        <v>0.87614019138432309</v>
      </c>
      <c r="AC21" s="296"/>
    </row>
    <row r="22" spans="1:29" ht="15.75" customHeight="1">
      <c r="A22" s="283" t="s">
        <v>123</v>
      </c>
      <c r="B22" s="114" t="s">
        <v>118</v>
      </c>
      <c r="C22" s="287" t="s">
        <v>191</v>
      </c>
      <c r="D22" s="288"/>
      <c r="E22" s="147">
        <v>18.53</v>
      </c>
      <c r="F22" s="97">
        <v>3027</v>
      </c>
      <c r="G22" s="148">
        <f t="shared" ref="G22" si="5">E22*F22</f>
        <v>56090.310000000005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2987.2642811977139</v>
      </c>
      <c r="N22" s="152">
        <f>M22/L22</f>
        <v>995.75476039923797</v>
      </c>
      <c r="O22" s="154">
        <f>L22-I22</f>
        <v>0</v>
      </c>
      <c r="P22" s="155">
        <f>N22-K22</f>
        <v>-104.24523960076203</v>
      </c>
      <c r="Q22" s="156">
        <f>N22/K22</f>
        <v>0.90523160036294359</v>
      </c>
      <c r="R22" s="289">
        <f>Q38</f>
        <v>0.90523160036294359</v>
      </c>
      <c r="S22" s="157">
        <v>0.375</v>
      </c>
      <c r="T22" s="158">
        <v>0.41721064814814812</v>
      </c>
      <c r="U22" s="159"/>
      <c r="V22" s="112">
        <v>60.798102512436984</v>
      </c>
      <c r="W22" s="161"/>
      <c r="X22" s="162"/>
      <c r="Y22" s="292"/>
      <c r="Z22" s="293"/>
      <c r="AA22" s="115">
        <f>M22-J22</f>
        <v>-312.7357188022861</v>
      </c>
      <c r="AB22" s="156">
        <f>M22/J22</f>
        <v>0.90523160036294359</v>
      </c>
      <c r="AC22" s="294">
        <f>AB38</f>
        <v>0.90523160036294359</v>
      </c>
    </row>
    <row r="23" spans="1:29" ht="15.75" customHeight="1">
      <c r="A23" s="284"/>
      <c r="B23" s="100"/>
      <c r="C23" s="279"/>
      <c r="D23" s="280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290"/>
      <c r="S23" s="47"/>
      <c r="T23" s="48"/>
      <c r="U23" s="111"/>
      <c r="V23" s="112"/>
      <c r="W23" s="113"/>
      <c r="X23" s="116"/>
      <c r="Y23" s="281"/>
      <c r="Z23" s="282"/>
      <c r="AA23" s="117"/>
      <c r="AB23" s="110"/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16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13"/>
      <c r="X35" s="116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13"/>
      <c r="X36" s="116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2987.2642811977139</v>
      </c>
      <c r="N38" s="138">
        <f t="shared" ref="N38:N47" si="9">M38/L38</f>
        <v>995.75476039923797</v>
      </c>
      <c r="O38" s="139">
        <f t="shared" ref="O38:O47" si="10">L38-I38</f>
        <v>0</v>
      </c>
      <c r="P38" s="140">
        <f t="shared" ref="P38:P47" si="11">N38-K38</f>
        <v>-104.24523960076203</v>
      </c>
      <c r="Q38" s="141">
        <f t="shared" ref="Q38:Q47" si="12">N38/K38</f>
        <v>0.90523160036294359</v>
      </c>
      <c r="R38" s="291"/>
      <c r="S38" s="142">
        <v>0.375</v>
      </c>
      <c r="T38" s="143">
        <v>0.41721064814814812</v>
      </c>
      <c r="U38" s="144"/>
      <c r="V38" s="166"/>
      <c r="W38" s="99"/>
      <c r="X38" s="69"/>
      <c r="Y38" s="277"/>
      <c r="Z38" s="278"/>
      <c r="AA38" s="168">
        <f t="shared" ref="AA38:AA47" si="13">M38-J38</f>
        <v>-312.7357188022861</v>
      </c>
      <c r="AB38" s="141">
        <f t="shared" ref="AB38:AB47" si="14">M38/J38</f>
        <v>0.90523160036294359</v>
      </c>
      <c r="AC38" s="296"/>
    </row>
    <row r="39" spans="1:29" ht="15.75" customHeight="1">
      <c r="A39" s="297" t="s">
        <v>71</v>
      </c>
      <c r="B39" s="114" t="s">
        <v>118</v>
      </c>
      <c r="C39" s="287" t="s">
        <v>128</v>
      </c>
      <c r="D39" s="288"/>
      <c r="E39" s="147">
        <v>14.03</v>
      </c>
      <c r="F39" s="97">
        <v>1480</v>
      </c>
      <c r="G39" s="148">
        <f t="shared" ref="G39:G47" si="15">E39*F39</f>
        <v>20764.399999999998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2715.4100337544755</v>
      </c>
      <c r="N39" s="152">
        <f t="shared" si="9"/>
        <v>905.13667791815851</v>
      </c>
      <c r="O39" s="154">
        <f t="shared" si="10"/>
        <v>0</v>
      </c>
      <c r="P39" s="155">
        <f t="shared" si="11"/>
        <v>-94.863322081841488</v>
      </c>
      <c r="Q39" s="156">
        <f t="shared" si="12"/>
        <v>0.90513667791815855</v>
      </c>
      <c r="R39" s="289">
        <f>Q55</f>
        <v>0.89059227906202632</v>
      </c>
      <c r="S39" s="157">
        <v>0.25</v>
      </c>
      <c r="T39" s="158">
        <v>0.27270833333333333</v>
      </c>
      <c r="U39" s="159"/>
      <c r="V39" s="160">
        <v>32.702243453531118</v>
      </c>
      <c r="W39" s="161"/>
      <c r="X39" s="162"/>
      <c r="Y39" s="292"/>
      <c r="Z39" s="293"/>
      <c r="AA39" s="115">
        <f t="shared" si="13"/>
        <v>-284.58996624552447</v>
      </c>
      <c r="AB39" s="156">
        <f t="shared" si="14"/>
        <v>0.90513667791815855</v>
      </c>
      <c r="AC39" s="294">
        <f>AB55</f>
        <v>0.89059227906202632</v>
      </c>
    </row>
    <row r="40" spans="1:29" ht="15.75" customHeight="1">
      <c r="A40" s="298"/>
      <c r="B40" s="100" t="s">
        <v>118</v>
      </c>
      <c r="C40" s="279" t="s">
        <v>130</v>
      </c>
      <c r="D40" s="280"/>
      <c r="E40" s="101">
        <v>14.28</v>
      </c>
      <c r="F40" s="102">
        <v>2122</v>
      </c>
      <c r="G40" s="103">
        <f t="shared" si="15"/>
        <v>30302.16</v>
      </c>
      <c r="H40" s="26">
        <v>2</v>
      </c>
      <c r="I40" s="104">
        <v>3</v>
      </c>
      <c r="J40" s="105">
        <v>3600</v>
      </c>
      <c r="K40" s="106">
        <f t="shared" ref="K40:K74" si="17">J40/I40</f>
        <v>1200</v>
      </c>
      <c r="L40" s="107">
        <v>3</v>
      </c>
      <c r="M40" s="105">
        <f t="shared" si="16"/>
        <v>3185.4040921512019</v>
      </c>
      <c r="N40" s="106">
        <f t="shared" si="9"/>
        <v>1061.8013640504007</v>
      </c>
      <c r="O40" s="108">
        <f t="shared" si="10"/>
        <v>0</v>
      </c>
      <c r="P40" s="109">
        <f t="shared" si="11"/>
        <v>-138.19863594959929</v>
      </c>
      <c r="Q40" s="110">
        <f t="shared" si="12"/>
        <v>0.88483447004200055</v>
      </c>
      <c r="R40" s="290"/>
      <c r="S40" s="47">
        <v>0.28263888888888888</v>
      </c>
      <c r="T40" s="48">
        <v>0.31039351851851849</v>
      </c>
      <c r="U40" s="111">
        <v>15</v>
      </c>
      <c r="V40" s="112">
        <v>39.969811150087672</v>
      </c>
      <c r="W40" s="113"/>
      <c r="X40" s="116"/>
      <c r="Y40" s="281"/>
      <c r="Z40" s="282"/>
      <c r="AA40" s="117">
        <f t="shared" si="13"/>
        <v>-414.59590784879811</v>
      </c>
      <c r="AB40" s="110">
        <f t="shared" si="14"/>
        <v>0.88483447004200055</v>
      </c>
      <c r="AC40" s="295"/>
    </row>
    <row r="41" spans="1:29" ht="15.75" customHeight="1">
      <c r="A41" s="298"/>
      <c r="B41" s="100" t="s">
        <v>118</v>
      </c>
      <c r="C41" s="279" t="s">
        <v>133</v>
      </c>
      <c r="D41" s="280"/>
      <c r="E41" s="101">
        <v>30</v>
      </c>
      <c r="F41" s="102">
        <v>2695</v>
      </c>
      <c r="G41" s="103">
        <f t="shared" si="15"/>
        <v>80850</v>
      </c>
      <c r="H41" s="26"/>
      <c r="I41" s="104">
        <v>4</v>
      </c>
      <c r="J41" s="105">
        <v>3600</v>
      </c>
      <c r="K41" s="106">
        <f t="shared" si="17"/>
        <v>900</v>
      </c>
      <c r="L41" s="107">
        <v>4</v>
      </c>
      <c r="M41" s="105">
        <f t="shared" si="16"/>
        <v>3187.4400000000032</v>
      </c>
      <c r="N41" s="106">
        <f t="shared" si="9"/>
        <v>796.86000000000081</v>
      </c>
      <c r="O41" s="108">
        <f t="shared" si="10"/>
        <v>0</v>
      </c>
      <c r="P41" s="109">
        <f t="shared" si="11"/>
        <v>-103.13999999999919</v>
      </c>
      <c r="Q41" s="110">
        <f t="shared" si="12"/>
        <v>0.88540000000000085</v>
      </c>
      <c r="R41" s="290"/>
      <c r="S41" s="47">
        <v>0.32013888888888892</v>
      </c>
      <c r="T41" s="48">
        <v>0.3553587962962963</v>
      </c>
      <c r="U41" s="111">
        <v>15</v>
      </c>
      <c r="V41" s="112">
        <v>50.730366689255277</v>
      </c>
      <c r="W41" s="113"/>
      <c r="X41" s="116"/>
      <c r="Y41" s="281"/>
      <c r="Z41" s="282"/>
      <c r="AA41" s="117">
        <f t="shared" si="13"/>
        <v>-412.55999999999676</v>
      </c>
      <c r="AB41" s="110">
        <f t="shared" si="14"/>
        <v>0.88540000000000085</v>
      </c>
      <c r="AC41" s="295"/>
    </row>
    <row r="42" spans="1:29" ht="15.75" customHeight="1">
      <c r="A42" s="298"/>
      <c r="B42" s="100" t="s">
        <v>118</v>
      </c>
      <c r="C42" s="279" t="s">
        <v>131</v>
      </c>
      <c r="D42" s="280"/>
      <c r="E42" s="101">
        <v>25.03</v>
      </c>
      <c r="F42" s="102">
        <v>1612</v>
      </c>
      <c r="G42" s="103">
        <f t="shared" si="15"/>
        <v>40348.36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3184.182014142717</v>
      </c>
      <c r="N42" s="106">
        <f t="shared" si="9"/>
        <v>636.83640282854344</v>
      </c>
      <c r="O42" s="108">
        <f t="shared" si="10"/>
        <v>0</v>
      </c>
      <c r="P42" s="109">
        <f t="shared" si="11"/>
        <v>-83.163597171456558</v>
      </c>
      <c r="Q42" s="110">
        <f t="shared" si="12"/>
        <v>0.88449500392853253</v>
      </c>
      <c r="R42" s="290"/>
      <c r="S42" s="47">
        <v>0.36527777777777781</v>
      </c>
      <c r="T42" s="48">
        <v>0.38636574074074076</v>
      </c>
      <c r="U42" s="111">
        <v>15</v>
      </c>
      <c r="V42" s="112">
        <v>30.375148019306963</v>
      </c>
      <c r="W42" s="113"/>
      <c r="X42" s="116"/>
      <c r="Y42" s="281"/>
      <c r="Z42" s="282"/>
      <c r="AA42" s="117">
        <f t="shared" si="13"/>
        <v>-415.81798585728302</v>
      </c>
      <c r="AB42" s="110">
        <f t="shared" si="14"/>
        <v>0.88449500392853253</v>
      </c>
      <c r="AC42" s="295"/>
    </row>
    <row r="43" spans="1:29" ht="15.75" customHeight="1">
      <c r="A43" s="298"/>
      <c r="B43" s="100" t="s">
        <v>118</v>
      </c>
      <c r="C43" s="279" t="s">
        <v>132</v>
      </c>
      <c r="D43" s="280"/>
      <c r="E43" s="101">
        <v>24.82</v>
      </c>
      <c r="F43" s="102">
        <v>1982</v>
      </c>
      <c r="G43" s="103">
        <f t="shared" si="15"/>
        <v>49193.24</v>
      </c>
      <c r="H43" s="13"/>
      <c r="I43" s="104">
        <v>5</v>
      </c>
      <c r="J43" s="105">
        <v>3600</v>
      </c>
      <c r="K43" s="106">
        <f t="shared" si="17"/>
        <v>720</v>
      </c>
      <c r="L43" s="107">
        <v>5</v>
      </c>
      <c r="M43" s="105">
        <f t="shared" si="16"/>
        <v>3183.503328754623</v>
      </c>
      <c r="N43" s="106">
        <f t="shared" si="9"/>
        <v>636.7006657509246</v>
      </c>
      <c r="O43" s="108">
        <f t="shared" si="10"/>
        <v>0</v>
      </c>
      <c r="P43" s="109">
        <f t="shared" si="11"/>
        <v>-83.2993342490754</v>
      </c>
      <c r="Q43" s="110">
        <f t="shared" si="12"/>
        <v>0.88430648020961755</v>
      </c>
      <c r="R43" s="290"/>
      <c r="S43" s="47">
        <v>0.39652777777777781</v>
      </c>
      <c r="T43" s="48">
        <v>0.42246527777777781</v>
      </c>
      <c r="U43" s="111">
        <v>14.633333333333356</v>
      </c>
      <c r="V43" s="112">
        <v>37.355073238299752</v>
      </c>
      <c r="W43" s="113"/>
      <c r="X43" s="116"/>
      <c r="Y43" s="281"/>
      <c r="Z43" s="282"/>
      <c r="AA43" s="117">
        <f t="shared" si="13"/>
        <v>-416.496671245377</v>
      </c>
      <c r="AB43" s="110">
        <f t="shared" si="14"/>
        <v>0.88430648020961755</v>
      </c>
      <c r="AC43" s="295"/>
    </row>
    <row r="44" spans="1:29" ht="15.75" customHeight="1">
      <c r="A44" s="298"/>
      <c r="B44" s="100" t="s">
        <v>118</v>
      </c>
      <c r="C44" s="279" t="s">
        <v>211</v>
      </c>
      <c r="D44" s="280"/>
      <c r="E44" s="101">
        <v>23.72</v>
      </c>
      <c r="F44" s="102">
        <v>2416</v>
      </c>
      <c r="G44" s="121">
        <f t="shared" si="15"/>
        <v>57307.519999999997</v>
      </c>
      <c r="H44" s="122"/>
      <c r="I44" s="104">
        <v>5</v>
      </c>
      <c r="J44" s="105">
        <v>3600</v>
      </c>
      <c r="K44" s="106">
        <f t="shared" si="17"/>
        <v>720</v>
      </c>
      <c r="L44" s="107">
        <v>5</v>
      </c>
      <c r="M44" s="105">
        <f t="shared" si="16"/>
        <v>3184.3247171221187</v>
      </c>
      <c r="N44" s="106">
        <f t="shared" si="9"/>
        <v>636.8649434244237</v>
      </c>
      <c r="O44" s="108">
        <f t="shared" si="10"/>
        <v>0</v>
      </c>
      <c r="P44" s="109">
        <f t="shared" si="11"/>
        <v>-83.1350565755763</v>
      </c>
      <c r="Q44" s="110">
        <f t="shared" si="12"/>
        <v>0.88453464364503287</v>
      </c>
      <c r="R44" s="290"/>
      <c r="S44" s="47">
        <v>0.43263888888888896</v>
      </c>
      <c r="T44" s="120">
        <v>0.46424768518518528</v>
      </c>
      <c r="U44" s="111">
        <v>14.650000000000052</v>
      </c>
      <c r="V44" s="112">
        <v>45.522995572828947</v>
      </c>
      <c r="W44" s="113"/>
      <c r="X44" s="116"/>
      <c r="Y44" s="281"/>
      <c r="Z44" s="282"/>
      <c r="AA44" s="117">
        <f t="shared" si="13"/>
        <v>-415.67528287788127</v>
      </c>
      <c r="AB44" s="110">
        <f t="shared" si="14"/>
        <v>0.88453464364503298</v>
      </c>
      <c r="AC44" s="295"/>
    </row>
    <row r="45" spans="1:29" ht="15.75" customHeight="1">
      <c r="A45" s="298"/>
      <c r="B45" s="100" t="s">
        <v>118</v>
      </c>
      <c r="C45" s="279" t="s">
        <v>236</v>
      </c>
      <c r="D45" s="280"/>
      <c r="E45" s="101">
        <v>17.07</v>
      </c>
      <c r="F45" s="102">
        <v>4329</v>
      </c>
      <c r="G45" s="121">
        <f t="shared" si="15"/>
        <v>73896.03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2978.2231111857991</v>
      </c>
      <c r="N45" s="106">
        <f t="shared" si="9"/>
        <v>992.74103706193307</v>
      </c>
      <c r="O45" s="123">
        <f t="shared" si="10"/>
        <v>0</v>
      </c>
      <c r="P45" s="124">
        <f t="shared" si="11"/>
        <v>-107.25896293806693</v>
      </c>
      <c r="Q45" s="125">
        <f t="shared" si="12"/>
        <v>0.90249185187448466</v>
      </c>
      <c r="R45" s="290"/>
      <c r="S45" s="47">
        <v>0.47430555555555565</v>
      </c>
      <c r="T45" s="120">
        <v>0.53486111111111123</v>
      </c>
      <c r="U45" s="111">
        <v>15</v>
      </c>
      <c r="V45" s="112">
        <v>87.213076489955384</v>
      </c>
      <c r="W45" s="113"/>
      <c r="X45" s="116"/>
      <c r="Y45" s="281"/>
      <c r="Z45" s="282"/>
      <c r="AA45" s="117">
        <f t="shared" si="13"/>
        <v>-321.7768888142009</v>
      </c>
      <c r="AB45" s="110">
        <f t="shared" si="14"/>
        <v>0.90249185187448455</v>
      </c>
      <c r="AC45" s="295"/>
    </row>
    <row r="46" spans="1:29" ht="15.75" customHeight="1">
      <c r="A46" s="298"/>
      <c r="B46" s="100" t="s">
        <v>118</v>
      </c>
      <c r="C46" s="279" t="s">
        <v>128</v>
      </c>
      <c r="D46" s="280"/>
      <c r="E46" s="101">
        <v>14.03</v>
      </c>
      <c r="F46" s="102">
        <v>3262</v>
      </c>
      <c r="G46" s="121">
        <f t="shared" si="15"/>
        <v>45765.86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2715.4100337544755</v>
      </c>
      <c r="N46" s="106">
        <f t="shared" si="9"/>
        <v>905.13667791815851</v>
      </c>
      <c r="O46" s="123">
        <f t="shared" si="10"/>
        <v>0</v>
      </c>
      <c r="P46" s="124">
        <f t="shared" si="11"/>
        <v>-94.863322081841488</v>
      </c>
      <c r="Q46" s="125">
        <f t="shared" si="12"/>
        <v>0.90513667791815855</v>
      </c>
      <c r="R46" s="290"/>
      <c r="S46" s="47">
        <v>0.54513888888888895</v>
      </c>
      <c r="T46" s="120">
        <v>0.59518518518518526</v>
      </c>
      <c r="U46" s="111">
        <v>14.799999999999915</v>
      </c>
      <c r="V46" s="112">
        <v>72.077512260417905</v>
      </c>
      <c r="W46" s="113"/>
      <c r="X46" s="116"/>
      <c r="Y46" s="281"/>
      <c r="Z46" s="282"/>
      <c r="AA46" s="117">
        <f t="shared" si="13"/>
        <v>-284.58996624552447</v>
      </c>
      <c r="AB46" s="110">
        <f t="shared" si="14"/>
        <v>0.90513667791815855</v>
      </c>
      <c r="AC46" s="295"/>
    </row>
    <row r="47" spans="1:29" ht="15.75" customHeight="1">
      <c r="A47" s="298"/>
      <c r="B47" s="100" t="s">
        <v>118</v>
      </c>
      <c r="C47" s="279" t="s">
        <v>130</v>
      </c>
      <c r="D47" s="280"/>
      <c r="E47" s="101">
        <v>14.28</v>
      </c>
      <c r="F47" s="102">
        <v>4910</v>
      </c>
      <c r="G47" s="121">
        <f t="shared" si="15"/>
        <v>70114.8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3185.4040921512014</v>
      </c>
      <c r="N47" s="106">
        <f t="shared" si="9"/>
        <v>1061.8013640504005</v>
      </c>
      <c r="O47" s="123">
        <f t="shared" si="10"/>
        <v>0</v>
      </c>
      <c r="P47" s="124">
        <f t="shared" si="11"/>
        <v>-138.19863594959952</v>
      </c>
      <c r="Q47" s="125">
        <f t="shared" si="12"/>
        <v>0.88483447004200044</v>
      </c>
      <c r="R47" s="290"/>
      <c r="S47" s="47">
        <v>0.60555555555555562</v>
      </c>
      <c r="T47" s="120">
        <v>0.66978009259259264</v>
      </c>
      <c r="U47" s="111">
        <v>14.933333333333323</v>
      </c>
      <c r="V47" s="112">
        <v>92.484341539552545</v>
      </c>
      <c r="W47" s="113"/>
      <c r="X47" s="116"/>
      <c r="Y47" s="281"/>
      <c r="Z47" s="282"/>
      <c r="AA47" s="117">
        <f t="shared" si="13"/>
        <v>-414.59590784879856</v>
      </c>
      <c r="AB47" s="110">
        <f t="shared" si="14"/>
        <v>0.88483447004200044</v>
      </c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26"/>
      <c r="X49" s="127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26"/>
      <c r="X50" s="127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26"/>
      <c r="X51" s="127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26"/>
      <c r="X52" s="127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26"/>
      <c r="X53" s="127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8">AVERAGE(I39:I54)</f>
        <v>3.7777777777777777</v>
      </c>
      <c r="J55" s="137">
        <f t="shared" si="18"/>
        <v>3433.3333333333335</v>
      </c>
      <c r="K55" s="138">
        <f t="shared" ref="K55" si="19">J55/I55</f>
        <v>908.82352941176475</v>
      </c>
      <c r="L55" s="136">
        <f t="shared" ref="L55:M55" si="20">AVERAGE(L39:L54)</f>
        <v>3.7777777777777777</v>
      </c>
      <c r="M55" s="137">
        <f t="shared" si="20"/>
        <v>3057.7001581129571</v>
      </c>
      <c r="N55" s="138">
        <f t="shared" ref="N55:N66" si="21">M55/L55</f>
        <v>809.39121832401804</v>
      </c>
      <c r="O55" s="139">
        <f t="shared" ref="O55:O66" si="22">L55-I55</f>
        <v>0</v>
      </c>
      <c r="P55" s="140">
        <f t="shared" ref="P55:P66" si="23">N55-K55</f>
        <v>-99.432311087746712</v>
      </c>
      <c r="Q55" s="141">
        <f t="shared" ref="Q55:Q66" si="24">N55/K55</f>
        <v>0.89059227906202632</v>
      </c>
      <c r="R55" s="291"/>
      <c r="S55" s="142">
        <v>0.25</v>
      </c>
      <c r="T55" s="143">
        <v>0.66978009259259264</v>
      </c>
      <c r="U55" s="144"/>
      <c r="V55" s="166"/>
      <c r="W55" s="99"/>
      <c r="X55" s="69"/>
      <c r="Y55" s="277"/>
      <c r="Z55" s="278"/>
      <c r="AA55" s="168">
        <f t="shared" ref="AA55:AA66" si="25">M55-J55</f>
        <v>-375.63317522037642</v>
      </c>
      <c r="AB55" s="141">
        <f t="shared" ref="AB55:AB66" si="26">M55/J55</f>
        <v>0.89059227906202632</v>
      </c>
      <c r="AC55" s="296"/>
    </row>
    <row r="56" spans="1:29" ht="15.75" customHeight="1">
      <c r="A56" s="283" t="s">
        <v>78</v>
      </c>
      <c r="B56" s="114" t="s">
        <v>118</v>
      </c>
      <c r="C56" s="287" t="s">
        <v>210</v>
      </c>
      <c r="D56" s="288"/>
      <c r="E56" s="147">
        <v>27.48</v>
      </c>
      <c r="F56" s="97">
        <v>1095</v>
      </c>
      <c r="G56" s="148">
        <f t="shared" ref="G56:G66" si="27">E56*F56</f>
        <v>30090.600000000002</v>
      </c>
      <c r="H56" s="149">
        <v>2</v>
      </c>
      <c r="I56" s="150">
        <v>5</v>
      </c>
      <c r="J56" s="151">
        <v>3600</v>
      </c>
      <c r="K56" s="152">
        <f>J56/I56</f>
        <v>720</v>
      </c>
      <c r="L56" s="153">
        <v>5</v>
      </c>
      <c r="M56" s="151">
        <f t="shared" ref="M56:M66" si="28">F56/V56*60</f>
        <v>3182.1360533892002</v>
      </c>
      <c r="N56" s="152">
        <f t="shared" si="21"/>
        <v>636.42721067784009</v>
      </c>
      <c r="O56" s="154">
        <f t="shared" si="22"/>
        <v>0</v>
      </c>
      <c r="P56" s="155">
        <f t="shared" si="23"/>
        <v>-83.572789322159906</v>
      </c>
      <c r="Q56" s="156">
        <f t="shared" si="24"/>
        <v>0.88392668149700016</v>
      </c>
      <c r="R56" s="289">
        <f>Q72</f>
        <v>0.88677686440736492</v>
      </c>
      <c r="S56" s="157">
        <v>0.25</v>
      </c>
      <c r="T56" s="158">
        <v>0.2643287037037037</v>
      </c>
      <c r="U56" s="159"/>
      <c r="V56" s="160">
        <v>20.646508790856018</v>
      </c>
      <c r="W56" s="158"/>
      <c r="X56" s="169"/>
      <c r="Y56" s="292"/>
      <c r="Z56" s="293"/>
      <c r="AA56" s="115">
        <f t="shared" si="25"/>
        <v>-417.86394661079976</v>
      </c>
      <c r="AB56" s="156">
        <f t="shared" si="26"/>
        <v>0.88392668149700004</v>
      </c>
      <c r="AC56" s="294">
        <f>AB72</f>
        <v>0.88677686440736492</v>
      </c>
    </row>
    <row r="57" spans="1:29" ht="15.75" customHeight="1">
      <c r="A57" s="284"/>
      <c r="B57" s="100" t="s">
        <v>118</v>
      </c>
      <c r="C57" s="279" t="s">
        <v>125</v>
      </c>
      <c r="D57" s="280"/>
      <c r="E57" s="101">
        <v>17.89</v>
      </c>
      <c r="F57" s="102">
        <v>989</v>
      </c>
      <c r="G57" s="103">
        <f t="shared" si="27"/>
        <v>17693.21</v>
      </c>
      <c r="H57" s="26">
        <v>2</v>
      </c>
      <c r="I57" s="104">
        <v>4</v>
      </c>
      <c r="J57" s="105">
        <v>3600</v>
      </c>
      <c r="K57" s="106">
        <f t="shared" si="17"/>
        <v>900</v>
      </c>
      <c r="L57" s="107">
        <v>4</v>
      </c>
      <c r="M57" s="105">
        <f t="shared" si="28"/>
        <v>3185.7586706454749</v>
      </c>
      <c r="N57" s="106">
        <f t="shared" si="21"/>
        <v>796.43966766136873</v>
      </c>
      <c r="O57" s="108">
        <f t="shared" si="22"/>
        <v>0</v>
      </c>
      <c r="P57" s="109">
        <f t="shared" si="23"/>
        <v>-103.56033233863127</v>
      </c>
      <c r="Q57" s="110">
        <f t="shared" si="24"/>
        <v>0.88493296406818744</v>
      </c>
      <c r="R57" s="290"/>
      <c r="S57" s="47">
        <v>0.27430555555555558</v>
      </c>
      <c r="T57" s="48">
        <v>0.28723379629629631</v>
      </c>
      <c r="U57" s="111">
        <v>15</v>
      </c>
      <c r="V57" s="112">
        <v>18.626646314040155</v>
      </c>
      <c r="W57" s="113"/>
      <c r="X57" s="13"/>
      <c r="Y57" s="281"/>
      <c r="Z57" s="282"/>
      <c r="AA57" s="117">
        <f t="shared" si="25"/>
        <v>-414.24132935452508</v>
      </c>
      <c r="AB57" s="110">
        <f t="shared" si="26"/>
        <v>0.88493296406818744</v>
      </c>
      <c r="AC57" s="295"/>
    </row>
    <row r="58" spans="1:29" ht="15.75" customHeight="1">
      <c r="A58" s="284"/>
      <c r="B58" s="100" t="s">
        <v>118</v>
      </c>
      <c r="C58" s="279" t="s">
        <v>126</v>
      </c>
      <c r="D58" s="280"/>
      <c r="E58" s="101">
        <v>16.66</v>
      </c>
      <c r="F58" s="102">
        <v>1836</v>
      </c>
      <c r="G58" s="103">
        <f t="shared" si="27"/>
        <v>30587.760000000002</v>
      </c>
      <c r="H58" s="26">
        <v>2</v>
      </c>
      <c r="I58" s="104">
        <v>5</v>
      </c>
      <c r="J58" s="105">
        <v>3600</v>
      </c>
      <c r="K58" s="106">
        <f t="shared" si="17"/>
        <v>720</v>
      </c>
      <c r="L58" s="107">
        <v>5</v>
      </c>
      <c r="M58" s="105">
        <f t="shared" si="28"/>
        <v>3191.8958276693361</v>
      </c>
      <c r="N58" s="106">
        <f t="shared" si="21"/>
        <v>638.37916553386719</v>
      </c>
      <c r="O58" s="108">
        <f t="shared" si="22"/>
        <v>0</v>
      </c>
      <c r="P58" s="109">
        <f t="shared" si="23"/>
        <v>-81.620834466132806</v>
      </c>
      <c r="Q58" s="110">
        <f t="shared" si="24"/>
        <v>0.88663772990814893</v>
      </c>
      <c r="R58" s="290"/>
      <c r="S58" s="47">
        <v>0.29722222222222228</v>
      </c>
      <c r="T58" s="48">
        <v>0.32118055555555564</v>
      </c>
      <c r="U58" s="111">
        <v>15</v>
      </c>
      <c r="V58" s="112">
        <v>34.512404523062649</v>
      </c>
      <c r="W58" s="113"/>
      <c r="X58" s="13"/>
      <c r="Y58" s="281"/>
      <c r="Z58" s="282"/>
      <c r="AA58" s="117">
        <f t="shared" si="25"/>
        <v>-408.10417233066391</v>
      </c>
      <c r="AB58" s="110">
        <f t="shared" si="26"/>
        <v>0.88663772990814893</v>
      </c>
      <c r="AC58" s="295"/>
    </row>
    <row r="59" spans="1:29" ht="15.75" customHeight="1">
      <c r="A59" s="284"/>
      <c r="B59" s="100" t="s">
        <v>118</v>
      </c>
      <c r="C59" s="279" t="s">
        <v>124</v>
      </c>
      <c r="D59" s="280"/>
      <c r="E59" s="101">
        <v>22.28</v>
      </c>
      <c r="F59" s="102">
        <v>1203</v>
      </c>
      <c r="G59" s="103">
        <f t="shared" si="27"/>
        <v>26802.84</v>
      </c>
      <c r="H59" s="26"/>
      <c r="I59" s="104">
        <v>5</v>
      </c>
      <c r="J59" s="105">
        <v>3300</v>
      </c>
      <c r="K59" s="106">
        <f t="shared" si="17"/>
        <v>660</v>
      </c>
      <c r="L59" s="107">
        <v>5</v>
      </c>
      <c r="M59" s="105">
        <f t="shared" si="28"/>
        <v>2978.7650897444569</v>
      </c>
      <c r="N59" s="106">
        <f t="shared" si="21"/>
        <v>595.7530179488914</v>
      </c>
      <c r="O59" s="108">
        <f t="shared" si="22"/>
        <v>0</v>
      </c>
      <c r="P59" s="109">
        <f t="shared" si="23"/>
        <v>-64.246982051108603</v>
      </c>
      <c r="Q59" s="110">
        <f t="shared" si="24"/>
        <v>0.90265608780135065</v>
      </c>
      <c r="R59" s="290"/>
      <c r="S59" s="47">
        <v>0.3312500000000001</v>
      </c>
      <c r="T59" s="48">
        <v>0.34806712962962971</v>
      </c>
      <c r="U59" s="111">
        <v>14.500000000000028</v>
      </c>
      <c r="V59" s="112">
        <v>24.231518036956782</v>
      </c>
      <c r="W59" s="113"/>
      <c r="X59" s="116"/>
      <c r="Y59" s="281"/>
      <c r="Z59" s="282"/>
      <c r="AA59" s="117">
        <f t="shared" si="25"/>
        <v>-321.23491025554313</v>
      </c>
      <c r="AB59" s="110">
        <f t="shared" si="26"/>
        <v>0.90265608780135054</v>
      </c>
      <c r="AC59" s="295"/>
    </row>
    <row r="60" spans="1:29" ht="15.75" customHeight="1">
      <c r="A60" s="285"/>
      <c r="B60" s="100" t="s">
        <v>118</v>
      </c>
      <c r="C60" s="279" t="s">
        <v>129</v>
      </c>
      <c r="D60" s="280"/>
      <c r="E60" s="101">
        <v>18.18</v>
      </c>
      <c r="F60" s="102">
        <v>2372</v>
      </c>
      <c r="G60" s="103">
        <f t="shared" si="27"/>
        <v>43122.96</v>
      </c>
      <c r="H60" s="13"/>
      <c r="I60" s="104">
        <v>3</v>
      </c>
      <c r="J60" s="105">
        <v>3600</v>
      </c>
      <c r="K60" s="106">
        <f t="shared" si="17"/>
        <v>1200</v>
      </c>
      <c r="L60" s="107">
        <v>3</v>
      </c>
      <c r="M60" s="105">
        <f t="shared" si="28"/>
        <v>3188.0382864460021</v>
      </c>
      <c r="N60" s="106">
        <f t="shared" si="21"/>
        <v>1062.6794288153339</v>
      </c>
      <c r="O60" s="108">
        <f t="shared" si="22"/>
        <v>0</v>
      </c>
      <c r="P60" s="109">
        <f t="shared" si="23"/>
        <v>-137.32057118466605</v>
      </c>
      <c r="Q60" s="110">
        <f t="shared" si="24"/>
        <v>0.88556619067944498</v>
      </c>
      <c r="R60" s="290"/>
      <c r="S60" s="47">
        <v>0.35833333333333345</v>
      </c>
      <c r="T60" s="48">
        <v>0.38932870370370382</v>
      </c>
      <c r="U60" s="111">
        <v>14.783333333333379</v>
      </c>
      <c r="V60" s="112">
        <v>44.641872905063863</v>
      </c>
      <c r="W60" s="113"/>
      <c r="X60" s="116"/>
      <c r="Y60" s="281"/>
      <c r="Z60" s="282"/>
      <c r="AA60" s="117">
        <f t="shared" si="25"/>
        <v>-411.96171355399792</v>
      </c>
      <c r="AB60" s="110">
        <f t="shared" si="26"/>
        <v>0.88556619067944498</v>
      </c>
      <c r="AC60" s="295"/>
    </row>
    <row r="61" spans="1:29" ht="15.75" customHeight="1">
      <c r="A61" s="285"/>
      <c r="B61" s="100" t="s">
        <v>118</v>
      </c>
      <c r="C61" s="279" t="s">
        <v>127</v>
      </c>
      <c r="D61" s="280"/>
      <c r="E61" s="101">
        <v>18.18</v>
      </c>
      <c r="F61" s="102">
        <v>1305</v>
      </c>
      <c r="G61" s="121">
        <f t="shared" si="27"/>
        <v>23724.899999999998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3193.1059073571719</v>
      </c>
      <c r="N61" s="106">
        <f t="shared" si="21"/>
        <v>1064.3686357857239</v>
      </c>
      <c r="O61" s="108">
        <f t="shared" si="22"/>
        <v>0</v>
      </c>
      <c r="P61" s="109">
        <f t="shared" si="23"/>
        <v>-135.63136421427612</v>
      </c>
      <c r="Q61" s="110">
        <f t="shared" si="24"/>
        <v>0.88697386315476989</v>
      </c>
      <c r="R61" s="290"/>
      <c r="S61" s="47">
        <v>0.39930555555555569</v>
      </c>
      <c r="T61" s="120">
        <v>0.41633101851851867</v>
      </c>
      <c r="U61" s="111">
        <v>15</v>
      </c>
      <c r="V61" s="112">
        <v>24.521579387514372</v>
      </c>
      <c r="W61" s="113"/>
      <c r="X61" s="50"/>
      <c r="Y61" s="281"/>
      <c r="Z61" s="282"/>
      <c r="AA61" s="117">
        <f t="shared" si="25"/>
        <v>-406.89409264282813</v>
      </c>
      <c r="AB61" s="110">
        <f t="shared" si="26"/>
        <v>0.88697386315477</v>
      </c>
      <c r="AC61" s="295"/>
    </row>
    <row r="62" spans="1:29" ht="15.75" customHeight="1">
      <c r="A62" s="285"/>
      <c r="B62" s="100" t="s">
        <v>118</v>
      </c>
      <c r="C62" s="279" t="s">
        <v>218</v>
      </c>
      <c r="D62" s="280"/>
      <c r="E62" s="101">
        <v>25.2</v>
      </c>
      <c r="F62" s="102">
        <v>2374</v>
      </c>
      <c r="G62" s="121">
        <f t="shared" si="27"/>
        <v>59824.799999999996</v>
      </c>
      <c r="H62" s="62"/>
      <c r="I62" s="104">
        <v>3</v>
      </c>
      <c r="J62" s="105">
        <v>3600</v>
      </c>
      <c r="K62" s="106">
        <f t="shared" si="17"/>
        <v>1200</v>
      </c>
      <c r="L62" s="107">
        <v>3</v>
      </c>
      <c r="M62" s="105">
        <f t="shared" si="28"/>
        <v>3181.2024020844037</v>
      </c>
      <c r="N62" s="106">
        <f t="shared" si="21"/>
        <v>1060.4008006948013</v>
      </c>
      <c r="O62" s="123">
        <f t="shared" si="22"/>
        <v>0</v>
      </c>
      <c r="P62" s="124">
        <f t="shared" si="23"/>
        <v>-139.59919930519868</v>
      </c>
      <c r="Q62" s="125">
        <f t="shared" si="24"/>
        <v>0.88366733391233443</v>
      </c>
      <c r="R62" s="290"/>
      <c r="S62" s="47">
        <v>0.42638888888888904</v>
      </c>
      <c r="T62" s="120">
        <v>0.457476851851852</v>
      </c>
      <c r="U62" s="111">
        <v>15</v>
      </c>
      <c r="V62" s="112">
        <v>44.775522584375558</v>
      </c>
      <c r="W62" s="113"/>
      <c r="X62" s="116"/>
      <c r="Y62" s="281"/>
      <c r="Z62" s="282"/>
      <c r="AA62" s="117">
        <f t="shared" si="25"/>
        <v>-418.79759791559627</v>
      </c>
      <c r="AB62" s="110">
        <f t="shared" si="26"/>
        <v>0.88366733391233432</v>
      </c>
      <c r="AC62" s="295"/>
    </row>
    <row r="63" spans="1:29" ht="15.75" customHeight="1">
      <c r="A63" s="285"/>
      <c r="B63" s="100" t="s">
        <v>118</v>
      </c>
      <c r="C63" s="279" t="s">
        <v>247</v>
      </c>
      <c r="D63" s="280"/>
      <c r="E63" s="101">
        <v>20.72</v>
      </c>
      <c r="F63" s="102">
        <v>4458</v>
      </c>
      <c r="G63" s="121">
        <f t="shared" si="27"/>
        <v>92369.76</v>
      </c>
      <c r="H63" s="62"/>
      <c r="I63" s="104">
        <v>3</v>
      </c>
      <c r="J63" s="105">
        <v>3600</v>
      </c>
      <c r="K63" s="106">
        <f t="shared" si="17"/>
        <v>1200</v>
      </c>
      <c r="L63" s="118">
        <v>3</v>
      </c>
      <c r="M63" s="105">
        <f t="shared" si="28"/>
        <v>3189.637982169384</v>
      </c>
      <c r="N63" s="106">
        <f t="shared" si="21"/>
        <v>1063.212660723128</v>
      </c>
      <c r="O63" s="123">
        <f t="shared" si="22"/>
        <v>0</v>
      </c>
      <c r="P63" s="124">
        <f t="shared" si="23"/>
        <v>-136.78733927687199</v>
      </c>
      <c r="Q63" s="125">
        <f t="shared" si="24"/>
        <v>0.88601055060260669</v>
      </c>
      <c r="R63" s="290"/>
      <c r="S63" s="47">
        <v>0.46736111111111128</v>
      </c>
      <c r="T63" s="120">
        <v>0.52559027777777789</v>
      </c>
      <c r="U63" s="111">
        <v>15</v>
      </c>
      <c r="V63" s="112">
        <v>83.859046542353227</v>
      </c>
      <c r="W63" s="113"/>
      <c r="X63" s="116"/>
      <c r="Y63" s="281"/>
      <c r="Z63" s="282"/>
      <c r="AA63" s="117">
        <f t="shared" si="25"/>
        <v>-410.36201783061597</v>
      </c>
      <c r="AB63" s="110">
        <f t="shared" si="26"/>
        <v>0.88601055060260669</v>
      </c>
      <c r="AC63" s="295"/>
    </row>
    <row r="64" spans="1:29" ht="15.75" customHeight="1">
      <c r="A64" s="285"/>
      <c r="B64" s="100" t="s">
        <v>118</v>
      </c>
      <c r="C64" s="279" t="s">
        <v>210</v>
      </c>
      <c r="D64" s="280"/>
      <c r="E64" s="101">
        <v>27.48</v>
      </c>
      <c r="F64" s="102">
        <v>2602</v>
      </c>
      <c r="G64" s="121">
        <f t="shared" si="27"/>
        <v>71502.960000000006</v>
      </c>
      <c r="H64" s="62"/>
      <c r="I64" s="104">
        <v>5</v>
      </c>
      <c r="J64" s="105">
        <v>3600</v>
      </c>
      <c r="K64" s="106">
        <f t="shared" si="17"/>
        <v>720</v>
      </c>
      <c r="L64" s="118">
        <v>5</v>
      </c>
      <c r="M64" s="105">
        <f t="shared" si="28"/>
        <v>3182.1360533891998</v>
      </c>
      <c r="N64" s="106">
        <f t="shared" si="21"/>
        <v>636.42721067783998</v>
      </c>
      <c r="O64" s="123">
        <f t="shared" si="22"/>
        <v>0</v>
      </c>
      <c r="P64" s="124">
        <f t="shared" si="23"/>
        <v>-83.57278932216002</v>
      </c>
      <c r="Q64" s="125">
        <f t="shared" si="24"/>
        <v>0.88392668149699993</v>
      </c>
      <c r="R64" s="290"/>
      <c r="S64" s="47">
        <v>0.53541666666666676</v>
      </c>
      <c r="T64" s="120">
        <v>0.56947916666666676</v>
      </c>
      <c r="U64" s="111">
        <v>15</v>
      </c>
      <c r="V64" s="112">
        <v>49.06138435964143</v>
      </c>
      <c r="W64" s="126"/>
      <c r="X64" s="127"/>
      <c r="Y64" s="281"/>
      <c r="Z64" s="282"/>
      <c r="AA64" s="117">
        <f t="shared" si="25"/>
        <v>-417.86394661080021</v>
      </c>
      <c r="AB64" s="110">
        <f t="shared" si="26"/>
        <v>0.88392668149699993</v>
      </c>
      <c r="AC64" s="295"/>
    </row>
    <row r="65" spans="1:29" ht="15.75" customHeight="1">
      <c r="A65" s="285"/>
      <c r="B65" s="100" t="s">
        <v>118</v>
      </c>
      <c r="C65" s="279" t="s">
        <v>125</v>
      </c>
      <c r="D65" s="280"/>
      <c r="E65" s="101">
        <v>17.89</v>
      </c>
      <c r="F65" s="102">
        <v>2269</v>
      </c>
      <c r="G65" s="121">
        <f t="shared" si="27"/>
        <v>40592.410000000003</v>
      </c>
      <c r="H65" s="62"/>
      <c r="I65" s="104">
        <v>4</v>
      </c>
      <c r="J65" s="105">
        <v>3600</v>
      </c>
      <c r="K65" s="106">
        <f t="shared" si="17"/>
        <v>900</v>
      </c>
      <c r="L65" s="118">
        <v>4</v>
      </c>
      <c r="M65" s="105">
        <f t="shared" si="28"/>
        <v>3185.7586706454754</v>
      </c>
      <c r="N65" s="106">
        <f t="shared" si="21"/>
        <v>796.43966766136884</v>
      </c>
      <c r="O65" s="123">
        <f t="shared" si="22"/>
        <v>0</v>
      </c>
      <c r="P65" s="124">
        <f t="shared" si="23"/>
        <v>-103.56033233863116</v>
      </c>
      <c r="Q65" s="125">
        <f t="shared" si="24"/>
        <v>0.88493296406818756</v>
      </c>
      <c r="R65" s="290"/>
      <c r="S65" s="47">
        <v>0.57986111111111116</v>
      </c>
      <c r="T65" s="120">
        <v>0.6095370370370371</v>
      </c>
      <c r="U65" s="111">
        <v>14.949999999999939</v>
      </c>
      <c r="V65" s="112">
        <v>42.733933757893936</v>
      </c>
      <c r="W65" s="126"/>
      <c r="X65" s="127"/>
      <c r="Y65" s="281"/>
      <c r="Z65" s="282"/>
      <c r="AA65" s="117">
        <f t="shared" si="25"/>
        <v>-414.24132935452462</v>
      </c>
      <c r="AB65" s="110">
        <f t="shared" si="26"/>
        <v>0.88493296406818756</v>
      </c>
      <c r="AC65" s="295"/>
    </row>
    <row r="66" spans="1:29" ht="15.75" customHeight="1">
      <c r="A66" s="285"/>
      <c r="B66" s="100" t="s">
        <v>118</v>
      </c>
      <c r="C66" s="279" t="s">
        <v>126</v>
      </c>
      <c r="D66" s="280"/>
      <c r="E66" s="101">
        <v>16.66</v>
      </c>
      <c r="F66" s="102">
        <v>4033</v>
      </c>
      <c r="G66" s="121">
        <f t="shared" si="27"/>
        <v>67189.78</v>
      </c>
      <c r="H66" s="62"/>
      <c r="I66" s="104">
        <v>5</v>
      </c>
      <c r="J66" s="105">
        <v>3600</v>
      </c>
      <c r="K66" s="106">
        <f t="shared" si="17"/>
        <v>720</v>
      </c>
      <c r="L66" s="118">
        <v>5</v>
      </c>
      <c r="M66" s="105">
        <f t="shared" si="28"/>
        <v>3191.8958276693361</v>
      </c>
      <c r="N66" s="106">
        <f t="shared" si="21"/>
        <v>638.37916553386719</v>
      </c>
      <c r="O66" s="123">
        <f t="shared" si="22"/>
        <v>0</v>
      </c>
      <c r="P66" s="124">
        <f t="shared" si="23"/>
        <v>-81.620834466132806</v>
      </c>
      <c r="Q66" s="125">
        <f t="shared" si="24"/>
        <v>0.88663772990814893</v>
      </c>
      <c r="R66" s="290"/>
      <c r="S66" s="47">
        <v>0.61944444444444446</v>
      </c>
      <c r="T66" s="120">
        <v>0.67208333333333337</v>
      </c>
      <c r="U66" s="111">
        <v>15</v>
      </c>
      <c r="V66" s="112">
        <v>75.810744793851669</v>
      </c>
      <c r="W66" s="126"/>
      <c r="X66" s="127"/>
      <c r="Y66" s="281"/>
      <c r="Z66" s="282"/>
      <c r="AA66" s="117">
        <f t="shared" si="25"/>
        <v>-408.10417233066391</v>
      </c>
      <c r="AB66" s="110">
        <f t="shared" si="26"/>
        <v>0.88663772990814893</v>
      </c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9">AVERAGE(I56:I71)</f>
        <v>4.0909090909090908</v>
      </c>
      <c r="J72" s="137">
        <f t="shared" si="29"/>
        <v>3572.7272727272725</v>
      </c>
      <c r="K72" s="138">
        <f t="shared" ref="K72" si="30">J72/I72</f>
        <v>873.33333333333326</v>
      </c>
      <c r="L72" s="136">
        <f t="shared" ref="L72:M72" si="31">AVERAGE(L56:L71)</f>
        <v>4.0909090909090908</v>
      </c>
      <c r="M72" s="137">
        <f t="shared" si="31"/>
        <v>3168.2118882917671</v>
      </c>
      <c r="N72" s="138">
        <f>M72/L72</f>
        <v>774.45179491576528</v>
      </c>
      <c r="O72" s="139">
        <f>L72-I72</f>
        <v>0</v>
      </c>
      <c r="P72" s="140">
        <f>N72-K72</f>
        <v>-98.881538417567981</v>
      </c>
      <c r="Q72" s="141">
        <f>N72/K72</f>
        <v>0.88677686440736492</v>
      </c>
      <c r="R72" s="291"/>
      <c r="S72" s="142">
        <v>0.25</v>
      </c>
      <c r="T72" s="143">
        <v>0.67208333333333337</v>
      </c>
      <c r="U72" s="144"/>
      <c r="V72" s="166"/>
      <c r="W72" s="167"/>
      <c r="X72" s="138"/>
      <c r="Y72" s="277"/>
      <c r="Z72" s="278"/>
      <c r="AA72" s="168">
        <f>M72-J72</f>
        <v>-404.51538443550544</v>
      </c>
      <c r="AB72" s="141">
        <f>M72/J72</f>
        <v>0.88677686440736492</v>
      </c>
      <c r="AC72" s="296"/>
    </row>
    <row r="73" spans="1:29" ht="15.75" customHeight="1">
      <c r="A73" s="297" t="s">
        <v>134</v>
      </c>
      <c r="B73" s="114" t="s">
        <v>118</v>
      </c>
      <c r="C73" s="287" t="s">
        <v>135</v>
      </c>
      <c r="D73" s="288"/>
      <c r="E73" s="147">
        <v>28.57</v>
      </c>
      <c r="F73" s="97">
        <v>1763</v>
      </c>
      <c r="G73" s="148">
        <f t="shared" ref="G73:G74" si="32">E73*F73</f>
        <v>50368.91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3113.9229290740718</v>
      </c>
      <c r="N73" s="152">
        <f>M73/L73</f>
        <v>259.49357742283934</v>
      </c>
      <c r="O73" s="154">
        <f>L73-I73</f>
        <v>0</v>
      </c>
      <c r="P73" s="155">
        <f>N73-K73</f>
        <v>-40.506422577160663</v>
      </c>
      <c r="Q73" s="156">
        <f>N73/K73</f>
        <v>0.86497859140946443</v>
      </c>
      <c r="R73" s="289">
        <f>Q89</f>
        <v>0.88586614092422955</v>
      </c>
      <c r="S73" s="157">
        <v>0.70833333333333337</v>
      </c>
      <c r="T73" s="158">
        <v>0.73192129629629632</v>
      </c>
      <c r="U73" s="159"/>
      <c r="V73" s="160">
        <v>33.970012235162734</v>
      </c>
      <c r="W73" s="158"/>
      <c r="X73" s="169"/>
      <c r="Y73" s="292"/>
      <c r="Z73" s="293"/>
      <c r="AA73" s="115">
        <f>M73-J73</f>
        <v>-486.07707092592818</v>
      </c>
      <c r="AB73" s="156">
        <f>M73/J73</f>
        <v>0.86497859140946443</v>
      </c>
      <c r="AC73" s="294">
        <f>AB89</f>
        <v>0.88586614092422955</v>
      </c>
    </row>
    <row r="74" spans="1:29" ht="15.75" customHeight="1">
      <c r="A74" s="298"/>
      <c r="B74" s="100" t="s">
        <v>118</v>
      </c>
      <c r="C74" s="279" t="s">
        <v>203</v>
      </c>
      <c r="D74" s="280"/>
      <c r="E74" s="101">
        <v>20.420000000000002</v>
      </c>
      <c r="F74" s="102">
        <v>860</v>
      </c>
      <c r="G74" s="103">
        <f t="shared" si="32"/>
        <v>17561.2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3264.3132855803815</v>
      </c>
      <c r="N74" s="106">
        <f>M74/L74</f>
        <v>251.10102196772166</v>
      </c>
      <c r="O74" s="108">
        <f>L74-I74</f>
        <v>0</v>
      </c>
      <c r="P74" s="109">
        <f>N74-K74</f>
        <v>-25.822054955355242</v>
      </c>
      <c r="Q74" s="110">
        <f>N74/K74</f>
        <v>0.90675369043899501</v>
      </c>
      <c r="R74" s="290"/>
      <c r="S74" s="47">
        <v>0.73541666666666672</v>
      </c>
      <c r="T74" s="48">
        <v>0.74638888888888899</v>
      </c>
      <c r="U74" s="111">
        <v>5.0333333333333741</v>
      </c>
      <c r="V74" s="112">
        <v>15.80730631092773</v>
      </c>
      <c r="W74" s="113"/>
      <c r="X74" s="13"/>
      <c r="Y74" s="281"/>
      <c r="Z74" s="282"/>
      <c r="AA74" s="117">
        <f>M74-J74</f>
        <v>-335.68671441961851</v>
      </c>
      <c r="AB74" s="110">
        <f>M74/J74</f>
        <v>0.9067536904389949</v>
      </c>
      <c r="AC74" s="295"/>
    </row>
    <row r="75" spans="1:29" ht="15.75" customHeight="1">
      <c r="A75" s="298"/>
      <c r="B75" s="100"/>
      <c r="C75" s="279"/>
      <c r="D75" s="280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3"/>
      <c r="Y75" s="281"/>
      <c r="Z75" s="282"/>
      <c r="AA75" s="117"/>
      <c r="AB75" s="110"/>
      <c r="AC75" s="295"/>
    </row>
    <row r="76" spans="1:29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81"/>
      <c r="Z76" s="282"/>
      <c r="AA76" s="117"/>
      <c r="AB76" s="110"/>
      <c r="AC76" s="295"/>
    </row>
    <row r="77" spans="1:29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81"/>
      <c r="Z77" s="282"/>
      <c r="AA77" s="117"/>
      <c r="AB77" s="110"/>
      <c r="AC77" s="295"/>
    </row>
    <row r="78" spans="1:29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50"/>
      <c r="Y78" s="281"/>
      <c r="Z78" s="282"/>
      <c r="AA78" s="117"/>
      <c r="AB78" s="110"/>
      <c r="AC78" s="295"/>
    </row>
    <row r="79" spans="1:29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281"/>
      <c r="Z79" s="282"/>
      <c r="AA79" s="117"/>
      <c r="AB79" s="110"/>
      <c r="AC79" s="295"/>
    </row>
    <row r="80" spans="1:29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281"/>
      <c r="Z80" s="282"/>
      <c r="AA80" s="117"/>
      <c r="AB80" s="110"/>
      <c r="AC80" s="295"/>
    </row>
    <row r="81" spans="1:29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26"/>
      <c r="X81" s="127"/>
      <c r="Y81" s="281"/>
      <c r="Z81" s="282"/>
      <c r="AA81" s="117"/>
      <c r="AB81" s="110"/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3189.1181073272264</v>
      </c>
      <c r="N89" s="138">
        <f>M89/L89</f>
        <v>255.12944858617811</v>
      </c>
      <c r="O89" s="139">
        <f>L89-I89</f>
        <v>0</v>
      </c>
      <c r="P89" s="140">
        <f>N89-K89</f>
        <v>-32.870551413821886</v>
      </c>
      <c r="Q89" s="141">
        <f>N89/K89</f>
        <v>0.88586614092422955</v>
      </c>
      <c r="R89" s="291"/>
      <c r="S89" s="142">
        <v>0.70833333333333337</v>
      </c>
      <c r="T89" s="143">
        <v>0.74638888888888899</v>
      </c>
      <c r="U89" s="144"/>
      <c r="V89" s="166"/>
      <c r="W89" s="167"/>
      <c r="X89" s="138"/>
      <c r="Y89" s="277"/>
      <c r="Z89" s="278"/>
      <c r="AA89" s="168">
        <f>M89-J89</f>
        <v>-410.88189267277357</v>
      </c>
      <c r="AB89" s="141">
        <f>M89/J89</f>
        <v>0.88586614092422955</v>
      </c>
      <c r="AC89" s="296"/>
    </row>
    <row r="90" spans="1:29" ht="15.75" customHeight="1">
      <c r="A90" s="283" t="s">
        <v>139</v>
      </c>
      <c r="B90" s="114" t="s">
        <v>118</v>
      </c>
      <c r="C90" s="287" t="s">
        <v>208</v>
      </c>
      <c r="D90" s="288"/>
      <c r="E90" s="147">
        <v>17.22</v>
      </c>
      <c r="F90" s="97">
        <v>1580</v>
      </c>
      <c r="G90" s="148">
        <f t="shared" ref="G90:G92" si="36">E90*F90</f>
        <v>27207.599999999999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2985.2508047833398</v>
      </c>
      <c r="N90" s="152">
        <f>M90/L90</f>
        <v>995.08360159444658</v>
      </c>
      <c r="O90" s="154">
        <f>L90-I90</f>
        <v>0</v>
      </c>
      <c r="P90" s="155">
        <f>N90-K90</f>
        <v>-104.91639840555342</v>
      </c>
      <c r="Q90" s="156">
        <f>N90/K90</f>
        <v>0.90462145599495147</v>
      </c>
      <c r="R90" s="289">
        <f>Q106</f>
        <v>0.90311424209962532</v>
      </c>
      <c r="S90" s="157">
        <v>0.70833333333333337</v>
      </c>
      <c r="T90" s="158">
        <v>0.73038194444444449</v>
      </c>
      <c r="U90" s="159"/>
      <c r="V90" s="160">
        <v>31.756125766082921</v>
      </c>
      <c r="W90" s="161"/>
      <c r="X90" s="162"/>
      <c r="Y90" s="292"/>
      <c r="Z90" s="293"/>
      <c r="AA90" s="115">
        <f>M90-J90</f>
        <v>-314.74919521666015</v>
      </c>
      <c r="AB90" s="156">
        <f>M90/J90</f>
        <v>0.90462145599495147</v>
      </c>
      <c r="AC90" s="294">
        <f>AB106</f>
        <v>0.90311424209962532</v>
      </c>
    </row>
    <row r="91" spans="1:29" ht="15.75" customHeight="1">
      <c r="A91" s="284"/>
      <c r="B91" s="100" t="s">
        <v>118</v>
      </c>
      <c r="C91" s="279" t="s">
        <v>138</v>
      </c>
      <c r="D91" s="280"/>
      <c r="E91" s="101">
        <v>24.54</v>
      </c>
      <c r="F91" s="102">
        <v>1684</v>
      </c>
      <c r="G91" s="103">
        <f t="shared" si="36"/>
        <v>41325.360000000001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2706.8198985605495</v>
      </c>
      <c r="N91" s="106">
        <f>M91/L91</f>
        <v>676.70497464013738</v>
      </c>
      <c r="O91" s="108">
        <f>L91-I91</f>
        <v>0</v>
      </c>
      <c r="P91" s="109">
        <f>N91-K91</f>
        <v>-73.29502535986262</v>
      </c>
      <c r="Q91" s="110">
        <f>N91/K91</f>
        <v>0.9022732995201832</v>
      </c>
      <c r="R91" s="290"/>
      <c r="S91" s="47">
        <v>0.73402777777777783</v>
      </c>
      <c r="T91" s="48">
        <v>0.7599421296296297</v>
      </c>
      <c r="U91" s="111">
        <v>5.2500000000000213</v>
      </c>
      <c r="V91" s="112">
        <v>37.327936023276507</v>
      </c>
      <c r="W91" s="113"/>
      <c r="X91" s="116"/>
      <c r="Y91" s="281"/>
      <c r="Z91" s="282"/>
      <c r="AA91" s="117">
        <f>M91-J91</f>
        <v>-293.18010143945048</v>
      </c>
      <c r="AB91" s="110">
        <f>M91/J91</f>
        <v>0.9022732995201832</v>
      </c>
      <c r="AC91" s="295"/>
    </row>
    <row r="92" spans="1:29" ht="15.75" customHeight="1">
      <c r="A92" s="284"/>
      <c r="B92" s="100" t="s">
        <v>118</v>
      </c>
      <c r="C92" s="279" t="s">
        <v>205</v>
      </c>
      <c r="D92" s="280"/>
      <c r="E92" s="101">
        <v>23.27</v>
      </c>
      <c r="F92" s="102">
        <v>1436</v>
      </c>
      <c r="G92" s="103">
        <f t="shared" si="36"/>
        <v>33415.72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2706.8917481826261</v>
      </c>
      <c r="N92" s="106">
        <f>M92/L92</f>
        <v>541.37834963652517</v>
      </c>
      <c r="O92" s="108">
        <f>L92-I92</f>
        <v>0</v>
      </c>
      <c r="P92" s="109">
        <f>N92-K92</f>
        <v>-58.621650363474828</v>
      </c>
      <c r="Q92" s="110">
        <f>N92/K92</f>
        <v>0.90229724939420863</v>
      </c>
      <c r="R92" s="290"/>
      <c r="S92" s="47">
        <v>0.76388888888888895</v>
      </c>
      <c r="T92" s="48">
        <v>0.78598379629629633</v>
      </c>
      <c r="U92" s="111">
        <v>5.6833333333333158</v>
      </c>
      <c r="V92" s="112">
        <v>31.829865401099532</v>
      </c>
      <c r="W92" s="113"/>
      <c r="X92" s="116"/>
      <c r="Y92" s="281"/>
      <c r="Z92" s="282"/>
      <c r="AA92" s="117">
        <f>M92-J92</f>
        <v>-293.10825181737391</v>
      </c>
      <c r="AB92" s="110">
        <f>M92/J92</f>
        <v>0.90229724939420874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13"/>
      <c r="X98" s="116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13"/>
      <c r="X99" s="116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2799.6541505088385</v>
      </c>
      <c r="N106" s="138">
        <f t="shared" ref="N106:N118" si="41">M106/L106</f>
        <v>699.91353762720962</v>
      </c>
      <c r="O106" s="139">
        <f t="shared" ref="O106:O118" si="42">L106-I106</f>
        <v>0</v>
      </c>
      <c r="P106" s="140">
        <f t="shared" ref="P106:P118" si="43">N106-K106</f>
        <v>-75.086462372790379</v>
      </c>
      <c r="Q106" s="141">
        <f t="shared" ref="Q106:Q118" si="44">N106/K106</f>
        <v>0.90311424209962532</v>
      </c>
      <c r="R106" s="291"/>
      <c r="S106" s="142">
        <v>0.70833333333333337</v>
      </c>
      <c r="T106" s="143">
        <v>0.78598379629629633</v>
      </c>
      <c r="U106" s="144"/>
      <c r="V106" s="166"/>
      <c r="W106" s="99"/>
      <c r="X106" s="69"/>
      <c r="Y106" s="277"/>
      <c r="Z106" s="278"/>
      <c r="AA106" s="168">
        <f t="shared" ref="AA106:AA118" si="45">M106-J106</f>
        <v>-300.34584949116152</v>
      </c>
      <c r="AB106" s="141">
        <f t="shared" ref="AB106:AB118" si="46">M106/J106</f>
        <v>0.90311424209962532</v>
      </c>
      <c r="AC106" s="296"/>
    </row>
    <row r="107" spans="1:29" ht="15.75" customHeight="1">
      <c r="A107" s="297" t="s">
        <v>142</v>
      </c>
      <c r="B107" s="114" t="s">
        <v>118</v>
      </c>
      <c r="C107" s="287" t="s">
        <v>137</v>
      </c>
      <c r="D107" s="288"/>
      <c r="E107" s="147">
        <v>22.28</v>
      </c>
      <c r="F107" s="97">
        <v>493</v>
      </c>
      <c r="G107" s="148">
        <f t="shared" ref="G107:G118" si="47">E107*F107</f>
        <v>10984.04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2977.6447543400773</v>
      </c>
      <c r="N107" s="152">
        <f t="shared" si="41"/>
        <v>595.5289508680155</v>
      </c>
      <c r="O107" s="154">
        <f t="shared" si="42"/>
        <v>0</v>
      </c>
      <c r="P107" s="155">
        <f t="shared" si="43"/>
        <v>-64.4710491319845</v>
      </c>
      <c r="Q107" s="156">
        <f t="shared" si="44"/>
        <v>0.90231659222426586</v>
      </c>
      <c r="R107" s="289">
        <f>Q123</f>
        <v>0.89425912830470944</v>
      </c>
      <c r="S107" s="157">
        <v>0.70833333333333337</v>
      </c>
      <c r="T107" s="158">
        <v>0.71523148148148152</v>
      </c>
      <c r="U107" s="159"/>
      <c r="V107" s="160">
        <v>9.9340258628520282</v>
      </c>
      <c r="W107" s="161"/>
      <c r="X107" s="162"/>
      <c r="Y107" s="292"/>
      <c r="Z107" s="293"/>
      <c r="AA107" s="115">
        <f t="shared" si="45"/>
        <v>-322.35524565992273</v>
      </c>
      <c r="AB107" s="156">
        <f t="shared" si="46"/>
        <v>0.90231659222426586</v>
      </c>
      <c r="AC107" s="294">
        <f>AB123</f>
        <v>0.89425912830470944</v>
      </c>
    </row>
    <row r="108" spans="1:29" ht="15.75" customHeight="1">
      <c r="A108" s="298"/>
      <c r="B108" s="100" t="s">
        <v>118</v>
      </c>
      <c r="C108" s="279" t="s">
        <v>150</v>
      </c>
      <c r="D108" s="280"/>
      <c r="E108" s="101">
        <v>25.03</v>
      </c>
      <c r="F108" s="102">
        <v>599</v>
      </c>
      <c r="G108" s="103">
        <f t="shared" si="47"/>
        <v>14992.970000000001</v>
      </c>
      <c r="H108" s="26">
        <v>2</v>
      </c>
      <c r="I108" s="104">
        <v>5</v>
      </c>
      <c r="J108" s="105">
        <v>3600</v>
      </c>
      <c r="K108" s="106">
        <f t="shared" si="37"/>
        <v>720</v>
      </c>
      <c r="L108" s="107">
        <v>5</v>
      </c>
      <c r="M108" s="105">
        <f t="shared" si="48"/>
        <v>3195.1774918322199</v>
      </c>
      <c r="N108" s="106">
        <f t="shared" si="41"/>
        <v>639.03549836644402</v>
      </c>
      <c r="O108" s="108">
        <f t="shared" si="42"/>
        <v>0</v>
      </c>
      <c r="P108" s="109">
        <f t="shared" si="43"/>
        <v>-80.964501633555983</v>
      </c>
      <c r="Q108" s="110">
        <f t="shared" si="44"/>
        <v>0.88754930328672776</v>
      </c>
      <c r="R108" s="290"/>
      <c r="S108" s="47">
        <v>0.72499999999999998</v>
      </c>
      <c r="T108" s="48">
        <v>0.73280092592592594</v>
      </c>
      <c r="U108" s="111">
        <v>15</v>
      </c>
      <c r="V108" s="112">
        <v>11.248201419756128</v>
      </c>
      <c r="W108" s="113"/>
      <c r="X108" s="116"/>
      <c r="Y108" s="281"/>
      <c r="Z108" s="282"/>
      <c r="AA108" s="117">
        <f t="shared" si="45"/>
        <v>-404.82250816778014</v>
      </c>
      <c r="AB108" s="110">
        <f t="shared" si="46"/>
        <v>0.88754930328672776</v>
      </c>
      <c r="AC108" s="295"/>
    </row>
    <row r="109" spans="1:29" ht="15.75" customHeight="1">
      <c r="A109" s="298"/>
      <c r="B109" s="100" t="s">
        <v>118</v>
      </c>
      <c r="C109" s="279" t="s">
        <v>148</v>
      </c>
      <c r="D109" s="280"/>
      <c r="E109" s="101">
        <v>18.18</v>
      </c>
      <c r="F109" s="102">
        <v>377</v>
      </c>
      <c r="G109" s="103">
        <f t="shared" si="47"/>
        <v>6853.86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3193.4360598015251</v>
      </c>
      <c r="N109" s="106">
        <f t="shared" si="41"/>
        <v>1064.4786866005084</v>
      </c>
      <c r="O109" s="108">
        <f t="shared" si="42"/>
        <v>0</v>
      </c>
      <c r="P109" s="109">
        <f t="shared" si="43"/>
        <v>-135.52131339949165</v>
      </c>
      <c r="Q109" s="110">
        <f t="shared" si="44"/>
        <v>0.88706557216709025</v>
      </c>
      <c r="R109" s="290"/>
      <c r="S109" s="47">
        <v>0.74305555555555547</v>
      </c>
      <c r="T109" s="48">
        <v>0.74796296296296283</v>
      </c>
      <c r="U109" s="111">
        <v>14.766666666666524</v>
      </c>
      <c r="V109" s="112">
        <v>7.0832794445885519</v>
      </c>
      <c r="W109" s="113"/>
      <c r="X109" s="116"/>
      <c r="Y109" s="281"/>
      <c r="Z109" s="282"/>
      <c r="AA109" s="117">
        <f t="shared" si="45"/>
        <v>-406.56394019847494</v>
      </c>
      <c r="AB109" s="110">
        <f t="shared" si="46"/>
        <v>0.88706557216709025</v>
      </c>
      <c r="AC109" s="295"/>
    </row>
    <row r="110" spans="1:29" ht="15.75" customHeight="1">
      <c r="A110" s="298"/>
      <c r="B110" s="100" t="s">
        <v>118</v>
      </c>
      <c r="C110" s="279" t="s">
        <v>144</v>
      </c>
      <c r="D110" s="280"/>
      <c r="E110" s="101">
        <v>18.18</v>
      </c>
      <c r="F110" s="102">
        <v>623</v>
      </c>
      <c r="G110" s="103">
        <f t="shared" si="47"/>
        <v>11326.14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2714.2606521991652</v>
      </c>
      <c r="N110" s="106">
        <f t="shared" si="41"/>
        <v>904.75355073305502</v>
      </c>
      <c r="O110" s="108">
        <f t="shared" si="42"/>
        <v>0</v>
      </c>
      <c r="P110" s="109">
        <f t="shared" si="43"/>
        <v>-95.246449266944978</v>
      </c>
      <c r="Q110" s="110">
        <f t="shared" si="44"/>
        <v>0.90475355073305497</v>
      </c>
      <c r="R110" s="290"/>
      <c r="S110" s="47">
        <v>0.75833333333333319</v>
      </c>
      <c r="T110" s="48">
        <v>0.76789351851851839</v>
      </c>
      <c r="U110" s="111">
        <v>14.933333333333323</v>
      </c>
      <c r="V110" s="112">
        <v>13.771706107043824</v>
      </c>
      <c r="W110" s="113"/>
      <c r="X110" s="116"/>
      <c r="Y110" s="281"/>
      <c r="Z110" s="282"/>
      <c r="AA110" s="117">
        <f t="shared" si="45"/>
        <v>-285.73934780083482</v>
      </c>
      <c r="AB110" s="110">
        <f t="shared" si="46"/>
        <v>0.90475355073305508</v>
      </c>
      <c r="AC110" s="295"/>
    </row>
    <row r="111" spans="1:29" ht="15.75" customHeight="1">
      <c r="A111" s="298"/>
      <c r="B111" s="100" t="s">
        <v>118</v>
      </c>
      <c r="C111" s="279" t="s">
        <v>143</v>
      </c>
      <c r="D111" s="280"/>
      <c r="E111" s="101">
        <v>14.03</v>
      </c>
      <c r="F111" s="102">
        <v>2137</v>
      </c>
      <c r="G111" s="103">
        <f t="shared" si="47"/>
        <v>29982.109999999997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2714.7250361065094</v>
      </c>
      <c r="N111" s="106">
        <f t="shared" si="41"/>
        <v>904.90834536883642</v>
      </c>
      <c r="O111" s="108">
        <f t="shared" si="42"/>
        <v>0</v>
      </c>
      <c r="P111" s="109">
        <f t="shared" si="43"/>
        <v>-95.091654631163578</v>
      </c>
      <c r="Q111" s="110">
        <f t="shared" si="44"/>
        <v>0.90490834536883646</v>
      </c>
      <c r="R111" s="290"/>
      <c r="S111" s="47">
        <v>0.77777777777777757</v>
      </c>
      <c r="T111" s="48">
        <v>0.8105671296296294</v>
      </c>
      <c r="U111" s="111">
        <v>15</v>
      </c>
      <c r="V111" s="112">
        <v>47.231302726663856</v>
      </c>
      <c r="W111" s="113"/>
      <c r="X111" s="116"/>
      <c r="Y111" s="281"/>
      <c r="Z111" s="282"/>
      <c r="AA111" s="117">
        <f t="shared" si="45"/>
        <v>-285.27496389349062</v>
      </c>
      <c r="AB111" s="110">
        <f t="shared" si="46"/>
        <v>0.90490834536883646</v>
      </c>
      <c r="AC111" s="295"/>
    </row>
    <row r="112" spans="1:29" ht="15.75" customHeight="1">
      <c r="A112" s="298"/>
      <c r="B112" s="100" t="s">
        <v>118</v>
      </c>
      <c r="C112" s="279" t="s">
        <v>145</v>
      </c>
      <c r="D112" s="280"/>
      <c r="E112" s="101">
        <v>14.28</v>
      </c>
      <c r="F112" s="102">
        <v>2662</v>
      </c>
      <c r="G112" s="121">
        <f t="shared" si="47"/>
        <v>38013.360000000001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3179.3644846451671</v>
      </c>
      <c r="N112" s="106">
        <f t="shared" si="41"/>
        <v>1059.7881615483891</v>
      </c>
      <c r="O112" s="108">
        <f t="shared" si="42"/>
        <v>0</v>
      </c>
      <c r="P112" s="109">
        <f t="shared" si="43"/>
        <v>-140.2118384516109</v>
      </c>
      <c r="Q112" s="110">
        <f t="shared" si="44"/>
        <v>0.88315680129032426</v>
      </c>
      <c r="R112" s="290"/>
      <c r="S112" s="47">
        <v>0.82083333333333308</v>
      </c>
      <c r="T112" s="120">
        <v>0.85571759259259239</v>
      </c>
      <c r="U112" s="111">
        <v>14.783333333333299</v>
      </c>
      <c r="V112" s="112">
        <v>50.236454729041725</v>
      </c>
      <c r="W112" s="113"/>
      <c r="X112" s="116"/>
      <c r="Y112" s="281"/>
      <c r="Z112" s="282"/>
      <c r="AA112" s="117">
        <f t="shared" si="45"/>
        <v>-420.63551535483293</v>
      </c>
      <c r="AB112" s="110">
        <f t="shared" si="46"/>
        <v>0.88315680129032414</v>
      </c>
      <c r="AC112" s="295"/>
    </row>
    <row r="113" spans="1:29" ht="15.75" customHeight="1">
      <c r="A113" s="298"/>
      <c r="B113" s="100" t="s">
        <v>118</v>
      </c>
      <c r="C113" s="279" t="s">
        <v>137</v>
      </c>
      <c r="D113" s="280"/>
      <c r="E113" s="101">
        <v>22.28</v>
      </c>
      <c r="F113" s="102">
        <v>1290</v>
      </c>
      <c r="G113" s="121">
        <f t="shared" si="47"/>
        <v>28741.200000000001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2977.6447543400764</v>
      </c>
      <c r="N113" s="106">
        <f t="shared" si="41"/>
        <v>595.52895086801527</v>
      </c>
      <c r="O113" s="123">
        <f t="shared" si="42"/>
        <v>0</v>
      </c>
      <c r="P113" s="124">
        <f t="shared" si="43"/>
        <v>-64.471049131984728</v>
      </c>
      <c r="Q113" s="125">
        <f t="shared" si="44"/>
        <v>0.90231659222426552</v>
      </c>
      <c r="R113" s="290"/>
      <c r="S113" s="47">
        <v>0.86597222222222192</v>
      </c>
      <c r="T113" s="120">
        <v>0.88401620370370337</v>
      </c>
      <c r="U113" s="111">
        <v>14.766666666666524</v>
      </c>
      <c r="V113" s="112">
        <v>25.993698505231478</v>
      </c>
      <c r="W113" s="113"/>
      <c r="X113" s="116"/>
      <c r="Y113" s="281"/>
      <c r="Z113" s="282"/>
      <c r="AA113" s="117">
        <f t="shared" si="45"/>
        <v>-322.35524565992364</v>
      </c>
      <c r="AB113" s="110">
        <f t="shared" si="46"/>
        <v>0.90231659222426552</v>
      </c>
      <c r="AC113" s="295"/>
    </row>
    <row r="114" spans="1:29" ht="15.75" customHeight="1">
      <c r="A114" s="298"/>
      <c r="B114" s="100" t="s">
        <v>118</v>
      </c>
      <c r="C114" s="279" t="s">
        <v>150</v>
      </c>
      <c r="D114" s="280"/>
      <c r="E114" s="101">
        <v>25.03</v>
      </c>
      <c r="F114" s="102">
        <v>1291</v>
      </c>
      <c r="G114" s="121">
        <f t="shared" si="47"/>
        <v>32313.730000000003</v>
      </c>
      <c r="H114" s="26"/>
      <c r="I114" s="104">
        <v>5</v>
      </c>
      <c r="J114" s="105">
        <v>3600</v>
      </c>
      <c r="K114" s="106">
        <f t="shared" si="37"/>
        <v>720</v>
      </c>
      <c r="L114" s="118">
        <v>5</v>
      </c>
      <c r="M114" s="105">
        <f t="shared" si="48"/>
        <v>3195.1774918322199</v>
      </c>
      <c r="N114" s="106">
        <f t="shared" si="41"/>
        <v>639.03549836644402</v>
      </c>
      <c r="O114" s="123">
        <f t="shared" si="42"/>
        <v>0</v>
      </c>
      <c r="P114" s="124">
        <f t="shared" si="43"/>
        <v>-80.964501633555983</v>
      </c>
      <c r="Q114" s="125">
        <f t="shared" si="44"/>
        <v>0.88754930328672776</v>
      </c>
      <c r="R114" s="290"/>
      <c r="S114" s="47">
        <v>0.89374999999999971</v>
      </c>
      <c r="T114" s="120">
        <v>0.91057870370370342</v>
      </c>
      <c r="U114" s="111">
        <v>15</v>
      </c>
      <c r="V114" s="112">
        <v>24.242784696001937</v>
      </c>
      <c r="W114" s="113"/>
      <c r="X114" s="116"/>
      <c r="Y114" s="281"/>
      <c r="Z114" s="282"/>
      <c r="AA114" s="117">
        <f t="shared" si="45"/>
        <v>-404.82250816778014</v>
      </c>
      <c r="AB114" s="110">
        <f t="shared" si="46"/>
        <v>0.88754930328672776</v>
      </c>
      <c r="AC114" s="295"/>
    </row>
    <row r="115" spans="1:29" ht="15.75" customHeight="1">
      <c r="A115" s="298"/>
      <c r="B115" s="100" t="s">
        <v>118</v>
      </c>
      <c r="C115" s="279" t="s">
        <v>148</v>
      </c>
      <c r="D115" s="280"/>
      <c r="E115" s="101">
        <v>18.18</v>
      </c>
      <c r="F115" s="102">
        <v>815</v>
      </c>
      <c r="G115" s="121">
        <f t="shared" si="47"/>
        <v>14816.699999999999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3193.4360598015255</v>
      </c>
      <c r="N115" s="106">
        <f t="shared" si="41"/>
        <v>1064.4786866005086</v>
      </c>
      <c r="O115" s="123">
        <f t="shared" si="42"/>
        <v>0</v>
      </c>
      <c r="P115" s="124">
        <f t="shared" si="43"/>
        <v>-135.52131339949142</v>
      </c>
      <c r="Q115" s="125">
        <f t="shared" si="44"/>
        <v>0.88706557216709048</v>
      </c>
      <c r="R115" s="290"/>
      <c r="S115" s="47">
        <v>0.92083333333333306</v>
      </c>
      <c r="T115" s="120">
        <v>0.93145833333333306</v>
      </c>
      <c r="U115" s="111">
        <v>14.766666666666683</v>
      </c>
      <c r="V115" s="112">
        <v>15.312659807267028</v>
      </c>
      <c r="W115" s="113"/>
      <c r="X115" s="116"/>
      <c r="Y115" s="281"/>
      <c r="Z115" s="282"/>
      <c r="AA115" s="117">
        <f t="shared" si="45"/>
        <v>-406.56394019847448</v>
      </c>
      <c r="AB115" s="110">
        <f t="shared" si="46"/>
        <v>0.88706557216709037</v>
      </c>
      <c r="AC115" s="295"/>
    </row>
    <row r="116" spans="1:29" ht="15.75" customHeight="1">
      <c r="A116" s="298"/>
      <c r="B116" s="100" t="s">
        <v>118</v>
      </c>
      <c r="C116" s="279" t="s">
        <v>144</v>
      </c>
      <c r="D116" s="280"/>
      <c r="E116" s="101">
        <v>18.18</v>
      </c>
      <c r="F116" s="102">
        <v>1253</v>
      </c>
      <c r="G116" s="121">
        <f t="shared" si="47"/>
        <v>22779.54</v>
      </c>
      <c r="H116" s="26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2714.2606521991652</v>
      </c>
      <c r="N116" s="106">
        <f t="shared" si="41"/>
        <v>904.75355073305502</v>
      </c>
      <c r="O116" s="123">
        <f t="shared" si="42"/>
        <v>0</v>
      </c>
      <c r="P116" s="124">
        <f t="shared" si="43"/>
        <v>-95.246449266944978</v>
      </c>
      <c r="Q116" s="125">
        <f t="shared" si="44"/>
        <v>0.90475355073305497</v>
      </c>
      <c r="R116" s="290"/>
      <c r="S116" s="47">
        <v>0.94166666666666632</v>
      </c>
      <c r="T116" s="120">
        <v>0.9608912037037034</v>
      </c>
      <c r="U116" s="111">
        <v>14.6999999999999</v>
      </c>
      <c r="V116" s="112">
        <v>27.69815048495331</v>
      </c>
      <c r="W116" s="113"/>
      <c r="X116" s="116"/>
      <c r="Y116" s="281"/>
      <c r="Z116" s="282"/>
      <c r="AA116" s="117">
        <f t="shared" si="45"/>
        <v>-285.73934780083482</v>
      </c>
      <c r="AB116" s="110">
        <f t="shared" si="46"/>
        <v>0.90475355073305508</v>
      </c>
      <c r="AC116" s="295"/>
    </row>
    <row r="117" spans="1:29" ht="15.75" customHeight="1">
      <c r="A117" s="298"/>
      <c r="B117" s="100" t="s">
        <v>118</v>
      </c>
      <c r="C117" s="279" t="s">
        <v>143</v>
      </c>
      <c r="D117" s="280"/>
      <c r="E117" s="101">
        <v>14.03</v>
      </c>
      <c r="F117" s="102">
        <v>5274</v>
      </c>
      <c r="G117" s="121">
        <f t="shared" si="47"/>
        <v>73994.22</v>
      </c>
      <c r="H117" s="62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2714.7250361065089</v>
      </c>
      <c r="N117" s="106">
        <f t="shared" si="41"/>
        <v>904.90834536883631</v>
      </c>
      <c r="O117" s="123">
        <f t="shared" si="42"/>
        <v>0</v>
      </c>
      <c r="P117" s="124">
        <f t="shared" si="43"/>
        <v>-95.091654631163692</v>
      </c>
      <c r="Q117" s="125">
        <f t="shared" si="44"/>
        <v>0.90490834536883635</v>
      </c>
      <c r="R117" s="290"/>
      <c r="S117" s="47">
        <v>0.97083333333333299</v>
      </c>
      <c r="T117" s="120">
        <v>1.0517708333333329</v>
      </c>
      <c r="U117" s="111">
        <v>15</v>
      </c>
      <c r="V117" s="112">
        <v>116.56429133384427</v>
      </c>
      <c r="W117" s="126"/>
      <c r="X117" s="127"/>
      <c r="Y117" s="281"/>
      <c r="Z117" s="282"/>
      <c r="AA117" s="117">
        <f t="shared" si="45"/>
        <v>-285.27496389349108</v>
      </c>
      <c r="AB117" s="110">
        <f t="shared" si="46"/>
        <v>0.90490834536883635</v>
      </c>
      <c r="AC117" s="295"/>
    </row>
    <row r="118" spans="1:29" ht="15.75" customHeight="1">
      <c r="A118" s="298"/>
      <c r="B118" s="100" t="s">
        <v>118</v>
      </c>
      <c r="C118" s="279" t="s">
        <v>145</v>
      </c>
      <c r="D118" s="280"/>
      <c r="E118" s="101">
        <v>14.28</v>
      </c>
      <c r="F118" s="102">
        <v>7274</v>
      </c>
      <c r="G118" s="121">
        <f t="shared" si="47"/>
        <v>103872.72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3179.3644846451671</v>
      </c>
      <c r="N118" s="106">
        <f t="shared" si="41"/>
        <v>1059.7881615483891</v>
      </c>
      <c r="O118" s="123">
        <f t="shared" si="42"/>
        <v>0</v>
      </c>
      <c r="P118" s="124">
        <f t="shared" si="43"/>
        <v>-140.2118384516109</v>
      </c>
      <c r="Q118" s="125">
        <f t="shared" si="44"/>
        <v>0.88315680129032426</v>
      </c>
      <c r="R118" s="290"/>
      <c r="S118" s="47">
        <v>1.0618055555555552</v>
      </c>
      <c r="T118" s="120">
        <v>1.1571296296296294</v>
      </c>
      <c r="U118" s="111">
        <v>15</v>
      </c>
      <c r="V118" s="112">
        <v>137.27271664126576</v>
      </c>
      <c r="W118" s="126"/>
      <c r="X118" s="127"/>
      <c r="Y118" s="281"/>
      <c r="Z118" s="282"/>
      <c r="AA118" s="117">
        <f t="shared" si="45"/>
        <v>-420.63551535483293</v>
      </c>
      <c r="AB118" s="110">
        <f t="shared" si="46"/>
        <v>0.88315680129032414</v>
      </c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9">AVERAGE(I107:I122)</f>
        <v>3.6666666666666665</v>
      </c>
      <c r="J123" s="137">
        <f t="shared" si="49"/>
        <v>3350</v>
      </c>
      <c r="K123" s="138">
        <f t="shared" ref="K123" si="50">J123/I123</f>
        <v>913.63636363636363</v>
      </c>
      <c r="L123" s="136">
        <f t="shared" ref="L123:M123" si="51">AVERAGE(L107:L122)</f>
        <v>3.6666666666666665</v>
      </c>
      <c r="M123" s="137">
        <f t="shared" si="51"/>
        <v>2995.7680798207766</v>
      </c>
      <c r="N123" s="138">
        <f t="shared" ref="N123:N135" si="52">M123/L123</f>
        <v>817.02765813293911</v>
      </c>
      <c r="O123" s="139">
        <f t="shared" ref="O123:O135" si="53">L123-I123</f>
        <v>0</v>
      </c>
      <c r="P123" s="140">
        <f t="shared" ref="P123:P135" si="54">N123-K123</f>
        <v>-96.608705503424517</v>
      </c>
      <c r="Q123" s="141">
        <f t="shared" ref="Q123:Q135" si="55">N123/K123</f>
        <v>0.89425912830470944</v>
      </c>
      <c r="R123" s="291"/>
      <c r="S123" s="142">
        <v>0.70833333333333337</v>
      </c>
      <c r="T123" s="143">
        <v>1.1571296296296294</v>
      </c>
      <c r="U123" s="144"/>
      <c r="V123" s="166"/>
      <c r="W123" s="99"/>
      <c r="X123" s="69"/>
      <c r="Y123" s="277"/>
      <c r="Z123" s="278"/>
      <c r="AA123" s="168">
        <f t="shared" ref="AA123:AA135" si="56">M123-J123</f>
        <v>-354.23192017922338</v>
      </c>
      <c r="AB123" s="141">
        <f t="shared" ref="AB123:AB135" si="57">M123/J123</f>
        <v>0.89425912830470944</v>
      </c>
      <c r="AC123" s="296"/>
    </row>
    <row r="124" spans="1:29" ht="15.75" customHeight="1">
      <c r="A124" s="283" t="s">
        <v>146</v>
      </c>
      <c r="B124" s="114" t="s">
        <v>118</v>
      </c>
      <c r="C124" s="287" t="s">
        <v>209</v>
      </c>
      <c r="D124" s="288"/>
      <c r="E124" s="147">
        <v>30</v>
      </c>
      <c r="F124" s="97">
        <v>788</v>
      </c>
      <c r="G124" s="148">
        <f t="shared" ref="G124:G135" si="58">E124*F124</f>
        <v>23640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3194.6399999999985</v>
      </c>
      <c r="N124" s="152">
        <f t="shared" si="52"/>
        <v>798.65999999999963</v>
      </c>
      <c r="O124" s="154">
        <f t="shared" si="53"/>
        <v>0</v>
      </c>
      <c r="P124" s="155">
        <f t="shared" si="54"/>
        <v>-101.34000000000037</v>
      </c>
      <c r="Q124" s="156">
        <f t="shared" si="55"/>
        <v>0.88739999999999963</v>
      </c>
      <c r="R124" s="289">
        <f>Q140</f>
        <v>0.88650153247225261</v>
      </c>
      <c r="S124" s="157">
        <v>0.70833333333333337</v>
      </c>
      <c r="T124" s="158">
        <v>0.71859953703703705</v>
      </c>
      <c r="U124" s="159"/>
      <c r="V124" s="160">
        <v>14.799789647659836</v>
      </c>
      <c r="W124" s="158"/>
      <c r="X124" s="169"/>
      <c r="Y124" s="292"/>
      <c r="Z124" s="293"/>
      <c r="AA124" s="171">
        <f t="shared" si="56"/>
        <v>-405.36000000000149</v>
      </c>
      <c r="AB124" s="156">
        <f t="shared" si="57"/>
        <v>0.88739999999999963</v>
      </c>
      <c r="AC124" s="294">
        <f>AB140</f>
        <v>0.88650153247225261</v>
      </c>
    </row>
    <row r="125" spans="1:29" ht="15.75" customHeight="1">
      <c r="A125" s="284"/>
      <c r="B125" s="100" t="s">
        <v>118</v>
      </c>
      <c r="C125" s="279" t="s">
        <v>147</v>
      </c>
      <c r="D125" s="280"/>
      <c r="E125" s="101">
        <v>18.18</v>
      </c>
      <c r="F125" s="102">
        <v>943</v>
      </c>
      <c r="G125" s="103">
        <f t="shared" si="58"/>
        <v>17143.739999999998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3189.6034037646668</v>
      </c>
      <c r="N125" s="106">
        <f t="shared" si="52"/>
        <v>1063.2011345882222</v>
      </c>
      <c r="O125" s="108">
        <f t="shared" si="53"/>
        <v>0</v>
      </c>
      <c r="P125" s="109">
        <f t="shared" si="54"/>
        <v>-136.7988654117778</v>
      </c>
      <c r="Q125" s="110">
        <f t="shared" si="55"/>
        <v>0.88600094549018515</v>
      </c>
      <c r="R125" s="290"/>
      <c r="S125" s="47">
        <v>0.72847222222222219</v>
      </c>
      <c r="T125" s="48">
        <v>0.74078703703703697</v>
      </c>
      <c r="U125" s="111">
        <v>15</v>
      </c>
      <c r="V125" s="112">
        <v>17.738882499692288</v>
      </c>
      <c r="W125" s="113"/>
      <c r="X125" s="13"/>
      <c r="Y125" s="281"/>
      <c r="Z125" s="282"/>
      <c r="AA125" s="172">
        <f t="shared" si="56"/>
        <v>-410.39659623533316</v>
      </c>
      <c r="AB125" s="110">
        <f t="shared" si="57"/>
        <v>0.88600094549018527</v>
      </c>
      <c r="AC125" s="295"/>
    </row>
    <row r="126" spans="1:29" ht="15.75" customHeight="1">
      <c r="A126" s="284"/>
      <c r="B126" s="100" t="s">
        <v>118</v>
      </c>
      <c r="C126" s="279" t="s">
        <v>136</v>
      </c>
      <c r="D126" s="280"/>
      <c r="E126" s="101">
        <v>16.7</v>
      </c>
      <c r="F126" s="102">
        <v>483</v>
      </c>
      <c r="G126" s="103">
        <f t="shared" si="58"/>
        <v>8066.0999999999995</v>
      </c>
      <c r="H126" s="26">
        <v>2</v>
      </c>
      <c r="I126" s="104">
        <v>3</v>
      </c>
      <c r="J126" s="105">
        <v>3600</v>
      </c>
      <c r="K126" s="106">
        <f t="shared" si="37"/>
        <v>1200</v>
      </c>
      <c r="L126" s="107">
        <v>3</v>
      </c>
      <c r="M126" s="105">
        <f t="shared" si="59"/>
        <v>3199.402350722205</v>
      </c>
      <c r="N126" s="106">
        <f t="shared" si="52"/>
        <v>1066.4674502407349</v>
      </c>
      <c r="O126" s="108">
        <f t="shared" si="53"/>
        <v>0</v>
      </c>
      <c r="P126" s="109">
        <f t="shared" si="54"/>
        <v>-133.53254975926507</v>
      </c>
      <c r="Q126" s="110">
        <f t="shared" si="55"/>
        <v>0.88872287520061244</v>
      </c>
      <c r="R126" s="290"/>
      <c r="S126" s="47">
        <v>0.75069444444444433</v>
      </c>
      <c r="T126" s="48">
        <v>0.75697916666666654</v>
      </c>
      <c r="U126" s="111">
        <v>15</v>
      </c>
      <c r="V126" s="112">
        <v>9.0579417101004225</v>
      </c>
      <c r="W126" s="113"/>
      <c r="X126" s="13"/>
      <c r="Y126" s="281"/>
      <c r="Z126" s="282"/>
      <c r="AA126" s="172">
        <f t="shared" si="56"/>
        <v>-400.59764927779497</v>
      </c>
      <c r="AB126" s="110">
        <f t="shared" si="57"/>
        <v>0.88872287520061255</v>
      </c>
      <c r="AC126" s="295"/>
    </row>
    <row r="127" spans="1:29" ht="15.75" customHeight="1">
      <c r="A127" s="284"/>
      <c r="B127" s="100" t="s">
        <v>118</v>
      </c>
      <c r="C127" s="279" t="s">
        <v>149</v>
      </c>
      <c r="D127" s="280"/>
      <c r="E127" s="101">
        <v>24.82</v>
      </c>
      <c r="F127" s="102">
        <v>791</v>
      </c>
      <c r="G127" s="103">
        <f t="shared" si="58"/>
        <v>19632.62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3189.7517796373836</v>
      </c>
      <c r="N127" s="106">
        <f t="shared" si="52"/>
        <v>637.95035592747672</v>
      </c>
      <c r="O127" s="108">
        <f t="shared" si="53"/>
        <v>0</v>
      </c>
      <c r="P127" s="109">
        <f t="shared" si="54"/>
        <v>-82.049644072523279</v>
      </c>
      <c r="Q127" s="110">
        <f t="shared" si="55"/>
        <v>0.88604216101038435</v>
      </c>
      <c r="R127" s="290"/>
      <c r="S127" s="47">
        <v>0.76736111111111094</v>
      </c>
      <c r="T127" s="48">
        <v>0.77768518518518504</v>
      </c>
      <c r="U127" s="111">
        <v>14.949999999999939</v>
      </c>
      <c r="V127" s="112">
        <v>14.878900704115395</v>
      </c>
      <c r="W127" s="113"/>
      <c r="X127" s="13"/>
      <c r="Y127" s="281"/>
      <c r="Z127" s="282"/>
      <c r="AA127" s="172">
        <f t="shared" si="56"/>
        <v>-410.24822036261639</v>
      </c>
      <c r="AB127" s="110">
        <f t="shared" si="57"/>
        <v>0.88604216101038435</v>
      </c>
      <c r="AC127" s="295"/>
    </row>
    <row r="128" spans="1:29" ht="15.75" customHeight="1">
      <c r="A128" s="285"/>
      <c r="B128" s="100" t="s">
        <v>118</v>
      </c>
      <c r="C128" s="279" t="s">
        <v>140</v>
      </c>
      <c r="D128" s="280"/>
      <c r="E128" s="101">
        <v>17.89</v>
      </c>
      <c r="F128" s="102">
        <v>1386</v>
      </c>
      <c r="G128" s="103">
        <f t="shared" si="58"/>
        <v>24795.54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3186.5676699049477</v>
      </c>
      <c r="N128" s="106">
        <f t="shared" si="52"/>
        <v>796.64191747623693</v>
      </c>
      <c r="O128" s="108">
        <f t="shared" si="53"/>
        <v>0</v>
      </c>
      <c r="P128" s="109">
        <f t="shared" si="54"/>
        <v>-103.35808252376307</v>
      </c>
      <c r="Q128" s="110">
        <f t="shared" si="55"/>
        <v>0.88515768608470768</v>
      </c>
      <c r="R128" s="290"/>
      <c r="S128" s="47">
        <v>0.78749999999999976</v>
      </c>
      <c r="T128" s="48">
        <v>0.80561342592592566</v>
      </c>
      <c r="U128" s="111">
        <v>15</v>
      </c>
      <c r="V128" s="112">
        <v>26.097045038582401</v>
      </c>
      <c r="W128" s="113"/>
      <c r="X128" s="116"/>
      <c r="Y128" s="281"/>
      <c r="Z128" s="282"/>
      <c r="AA128" s="172">
        <f t="shared" si="56"/>
        <v>-413.43233009505229</v>
      </c>
      <c r="AB128" s="110">
        <f t="shared" si="57"/>
        <v>0.88515768608470768</v>
      </c>
      <c r="AC128" s="295"/>
    </row>
    <row r="129" spans="1:29" ht="15.75" customHeight="1">
      <c r="A129" s="285"/>
      <c r="B129" s="100" t="s">
        <v>118</v>
      </c>
      <c r="C129" s="279" t="s">
        <v>141</v>
      </c>
      <c r="D129" s="280"/>
      <c r="E129" s="101">
        <v>16.66</v>
      </c>
      <c r="F129" s="102">
        <v>2272</v>
      </c>
      <c r="G129" s="121">
        <f t="shared" si="58"/>
        <v>37851.519999999997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3188.4678973714558</v>
      </c>
      <c r="N129" s="106">
        <f t="shared" si="52"/>
        <v>637.69357947429114</v>
      </c>
      <c r="O129" s="108">
        <f t="shared" si="53"/>
        <v>0</v>
      </c>
      <c r="P129" s="109">
        <f t="shared" si="54"/>
        <v>-82.306420525708859</v>
      </c>
      <c r="Q129" s="110">
        <f t="shared" si="55"/>
        <v>0.8856855270476266</v>
      </c>
      <c r="R129" s="290"/>
      <c r="S129" s="47">
        <v>0.81597222222222199</v>
      </c>
      <c r="T129" s="120">
        <v>0.84565972222222197</v>
      </c>
      <c r="U129" s="111">
        <v>14.916666666666707</v>
      </c>
      <c r="V129" s="112">
        <v>42.75407637391644</v>
      </c>
      <c r="W129" s="113"/>
      <c r="X129" s="50"/>
      <c r="Y129" s="281"/>
      <c r="Z129" s="282"/>
      <c r="AA129" s="172">
        <f t="shared" si="56"/>
        <v>-411.53210262854418</v>
      </c>
      <c r="AB129" s="110">
        <f t="shared" si="57"/>
        <v>0.8856855270476266</v>
      </c>
      <c r="AC129" s="295"/>
    </row>
    <row r="130" spans="1:29" ht="15.75" customHeight="1">
      <c r="A130" s="285"/>
      <c r="B130" s="100" t="s">
        <v>118</v>
      </c>
      <c r="C130" s="279" t="s">
        <v>209</v>
      </c>
      <c r="D130" s="280"/>
      <c r="E130" s="101">
        <v>30</v>
      </c>
      <c r="F130" s="102">
        <v>1997</v>
      </c>
      <c r="G130" s="121">
        <f t="shared" si="58"/>
        <v>59910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3194.639999999999</v>
      </c>
      <c r="N130" s="106">
        <f t="shared" si="52"/>
        <v>798.65999999999974</v>
      </c>
      <c r="O130" s="123">
        <f t="shared" si="53"/>
        <v>0</v>
      </c>
      <c r="P130" s="124">
        <f t="shared" si="54"/>
        <v>-101.34000000000026</v>
      </c>
      <c r="Q130" s="125">
        <f t="shared" si="55"/>
        <v>0.88739999999999974</v>
      </c>
      <c r="R130" s="290"/>
      <c r="S130" s="47">
        <v>0.85555555555555529</v>
      </c>
      <c r="T130" s="120">
        <v>0.88159722222222192</v>
      </c>
      <c r="U130" s="111">
        <v>15</v>
      </c>
      <c r="V130" s="112">
        <v>37.506573510630318</v>
      </c>
      <c r="W130" s="113"/>
      <c r="X130" s="116"/>
      <c r="Y130" s="281"/>
      <c r="Z130" s="282"/>
      <c r="AA130" s="172">
        <f t="shared" si="56"/>
        <v>-405.36000000000104</v>
      </c>
      <c r="AB130" s="110">
        <f t="shared" si="57"/>
        <v>0.88739999999999974</v>
      </c>
      <c r="AC130" s="295"/>
    </row>
    <row r="131" spans="1:29" ht="15.75" customHeight="1">
      <c r="A131" s="285"/>
      <c r="B131" s="100" t="s">
        <v>118</v>
      </c>
      <c r="C131" s="279" t="s">
        <v>147</v>
      </c>
      <c r="D131" s="280"/>
      <c r="E131" s="101">
        <v>18.18</v>
      </c>
      <c r="F131" s="102">
        <v>2457</v>
      </c>
      <c r="G131" s="121">
        <f t="shared" si="58"/>
        <v>44668.26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3189.6034037646668</v>
      </c>
      <c r="N131" s="106">
        <f t="shared" si="52"/>
        <v>1063.2011345882222</v>
      </c>
      <c r="O131" s="123">
        <f t="shared" si="53"/>
        <v>0</v>
      </c>
      <c r="P131" s="124">
        <f t="shared" si="54"/>
        <v>-136.7988654117778</v>
      </c>
      <c r="Q131" s="125">
        <f t="shared" si="55"/>
        <v>0.88600094549018515</v>
      </c>
      <c r="R131" s="290"/>
      <c r="S131" s="47">
        <v>0.89166666666666639</v>
      </c>
      <c r="T131" s="120">
        <v>0.92376157407407378</v>
      </c>
      <c r="U131" s="111">
        <v>14.500000000000028</v>
      </c>
      <c r="V131" s="112">
        <v>46.218912303015856</v>
      </c>
      <c r="W131" s="113"/>
      <c r="X131" s="116"/>
      <c r="Y131" s="281"/>
      <c r="Z131" s="282"/>
      <c r="AA131" s="172">
        <f t="shared" si="56"/>
        <v>-410.39659623533316</v>
      </c>
      <c r="AB131" s="110">
        <f t="shared" si="57"/>
        <v>0.88600094549018527</v>
      </c>
      <c r="AC131" s="295"/>
    </row>
    <row r="132" spans="1:29" ht="15.75" customHeight="1">
      <c r="A132" s="285"/>
      <c r="B132" s="100" t="s">
        <v>118</v>
      </c>
      <c r="C132" s="279" t="s">
        <v>136</v>
      </c>
      <c r="D132" s="280"/>
      <c r="E132" s="101">
        <v>16.7</v>
      </c>
      <c r="F132" s="102">
        <v>1026</v>
      </c>
      <c r="G132" s="121">
        <f t="shared" si="58"/>
        <v>17134.2</v>
      </c>
      <c r="H132" s="26"/>
      <c r="I132" s="104">
        <v>3</v>
      </c>
      <c r="J132" s="105">
        <v>3600</v>
      </c>
      <c r="K132" s="106">
        <f t="shared" si="37"/>
        <v>1200</v>
      </c>
      <c r="L132" s="118">
        <v>3</v>
      </c>
      <c r="M132" s="105">
        <f t="shared" si="59"/>
        <v>3199.402350722205</v>
      </c>
      <c r="N132" s="106">
        <f t="shared" si="52"/>
        <v>1066.4674502407349</v>
      </c>
      <c r="O132" s="123">
        <f t="shared" si="53"/>
        <v>0</v>
      </c>
      <c r="P132" s="124">
        <f t="shared" si="54"/>
        <v>-133.53254975926507</v>
      </c>
      <c r="Q132" s="125">
        <f t="shared" si="55"/>
        <v>0.88872287520061244</v>
      </c>
      <c r="R132" s="290"/>
      <c r="S132" s="47">
        <v>0.93402777777777746</v>
      </c>
      <c r="T132" s="120">
        <v>0.94738425925925895</v>
      </c>
      <c r="U132" s="111">
        <v>14.783333333333299</v>
      </c>
      <c r="V132" s="112">
        <v>19.24109357052388</v>
      </c>
      <c r="W132" s="126"/>
      <c r="X132" s="127"/>
      <c r="Y132" s="281"/>
      <c r="Z132" s="282"/>
      <c r="AA132" s="172">
        <f t="shared" si="56"/>
        <v>-400.59764927779497</v>
      </c>
      <c r="AB132" s="110">
        <f t="shared" si="57"/>
        <v>0.88872287520061255</v>
      </c>
      <c r="AC132" s="295"/>
    </row>
    <row r="133" spans="1:29" ht="15.75" customHeight="1">
      <c r="A133" s="285"/>
      <c r="B133" s="100" t="s">
        <v>118</v>
      </c>
      <c r="C133" s="279" t="s">
        <v>149</v>
      </c>
      <c r="D133" s="280"/>
      <c r="E133" s="101">
        <v>24.82</v>
      </c>
      <c r="F133" s="102">
        <v>1780</v>
      </c>
      <c r="G133" s="121">
        <f t="shared" si="58"/>
        <v>44179.6</v>
      </c>
      <c r="H133" s="26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3189.7517796373841</v>
      </c>
      <c r="N133" s="106">
        <f t="shared" si="52"/>
        <v>637.95035592747683</v>
      </c>
      <c r="O133" s="123">
        <f t="shared" si="53"/>
        <v>0</v>
      </c>
      <c r="P133" s="124">
        <f t="shared" si="54"/>
        <v>-82.049644072523165</v>
      </c>
      <c r="Q133" s="125">
        <f t="shared" si="55"/>
        <v>0.88604216101038447</v>
      </c>
      <c r="R133" s="290"/>
      <c r="S133" s="47">
        <v>0.95763888888888848</v>
      </c>
      <c r="T133" s="120">
        <v>0.98087962962962927</v>
      </c>
      <c r="U133" s="111">
        <v>14.766666666666524</v>
      </c>
      <c r="V133" s="112">
        <v>33.482229144532745</v>
      </c>
      <c r="W133" s="126"/>
      <c r="X133" s="127"/>
      <c r="Y133" s="281"/>
      <c r="Z133" s="282"/>
      <c r="AA133" s="172">
        <f t="shared" si="56"/>
        <v>-410.24822036261594</v>
      </c>
      <c r="AB133" s="110">
        <f t="shared" si="57"/>
        <v>0.88604216101038447</v>
      </c>
      <c r="AC133" s="295"/>
    </row>
    <row r="134" spans="1:29" ht="15.75" customHeight="1">
      <c r="A134" s="285"/>
      <c r="B134" s="100" t="s">
        <v>118</v>
      </c>
      <c r="C134" s="279" t="s">
        <v>140</v>
      </c>
      <c r="D134" s="280"/>
      <c r="E134" s="101">
        <v>17.89</v>
      </c>
      <c r="F134" s="102">
        <v>3683</v>
      </c>
      <c r="G134" s="121">
        <f t="shared" si="58"/>
        <v>65888.87</v>
      </c>
      <c r="H134" s="62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3186.5676699049477</v>
      </c>
      <c r="N134" s="106">
        <f t="shared" si="52"/>
        <v>796.64191747623693</v>
      </c>
      <c r="O134" s="123">
        <f t="shared" si="53"/>
        <v>0</v>
      </c>
      <c r="P134" s="124">
        <f t="shared" si="54"/>
        <v>-103.35808252376307</v>
      </c>
      <c r="Q134" s="125">
        <f t="shared" si="55"/>
        <v>0.88515768608470768</v>
      </c>
      <c r="R134" s="290"/>
      <c r="S134" s="47">
        <v>0.99097222222222181</v>
      </c>
      <c r="T134" s="120">
        <v>1.03912037037037</v>
      </c>
      <c r="U134" s="111">
        <v>14.53333333333326</v>
      </c>
      <c r="V134" s="112">
        <v>69.347342624169542</v>
      </c>
      <c r="W134" s="126"/>
      <c r="X134" s="127"/>
      <c r="Y134" s="281"/>
      <c r="Z134" s="282"/>
      <c r="AA134" s="172">
        <f t="shared" si="56"/>
        <v>-413.43233009505229</v>
      </c>
      <c r="AB134" s="110">
        <f t="shared" si="57"/>
        <v>0.88515768608470768</v>
      </c>
      <c r="AC134" s="295"/>
    </row>
    <row r="135" spans="1:29" ht="15.75" customHeight="1">
      <c r="A135" s="285"/>
      <c r="B135" s="100" t="s">
        <v>118</v>
      </c>
      <c r="C135" s="279" t="s">
        <v>141</v>
      </c>
      <c r="D135" s="280"/>
      <c r="E135" s="101">
        <v>16.66</v>
      </c>
      <c r="F135" s="102">
        <v>5779</v>
      </c>
      <c r="G135" s="121">
        <f t="shared" si="58"/>
        <v>96278.14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3188.4678973714563</v>
      </c>
      <c r="N135" s="106">
        <f t="shared" si="52"/>
        <v>637.69357947429125</v>
      </c>
      <c r="O135" s="123">
        <f t="shared" si="53"/>
        <v>0</v>
      </c>
      <c r="P135" s="124">
        <f t="shared" si="54"/>
        <v>-82.306420525708745</v>
      </c>
      <c r="Q135" s="125">
        <f t="shared" si="55"/>
        <v>0.88568552704762671</v>
      </c>
      <c r="R135" s="290"/>
      <c r="S135" s="47">
        <v>1.0493055555555553</v>
      </c>
      <c r="T135" s="120">
        <v>1.1248148148148145</v>
      </c>
      <c r="U135" s="111">
        <v>14.666666666666828</v>
      </c>
      <c r="V135" s="112">
        <v>108.74815465002777</v>
      </c>
      <c r="W135" s="126"/>
      <c r="X135" s="127"/>
      <c r="Y135" s="281"/>
      <c r="Z135" s="282"/>
      <c r="AA135" s="172">
        <f t="shared" si="56"/>
        <v>-411.53210262854373</v>
      </c>
      <c r="AB135" s="110">
        <f t="shared" si="57"/>
        <v>0.88568552704762671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72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13"/>
      <c r="X137" s="116"/>
      <c r="Y137" s="281"/>
      <c r="Z137" s="282"/>
      <c r="AA137" s="172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72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73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60">AVERAGE(I124:I139)</f>
        <v>4</v>
      </c>
      <c r="J140" s="137">
        <f t="shared" si="60"/>
        <v>3600</v>
      </c>
      <c r="K140" s="138">
        <f t="shared" ref="K140" si="61">J140/I140</f>
        <v>900</v>
      </c>
      <c r="L140" s="136">
        <f t="shared" ref="L140:M140" si="62">AVERAGE(L124:L139)</f>
        <v>4</v>
      </c>
      <c r="M140" s="137">
        <f t="shared" si="62"/>
        <v>3191.4055169001094</v>
      </c>
      <c r="N140" s="138">
        <f>M140/L140</f>
        <v>797.85137922502736</v>
      </c>
      <c r="O140" s="139">
        <f>L140-I140</f>
        <v>0</v>
      </c>
      <c r="P140" s="140">
        <f>N140-K140</f>
        <v>-102.14862077497264</v>
      </c>
      <c r="Q140" s="141">
        <f>N140/K140</f>
        <v>0.88650153247225261</v>
      </c>
      <c r="R140" s="291"/>
      <c r="S140" s="142">
        <v>0.70833333333333337</v>
      </c>
      <c r="T140" s="143">
        <v>1.1248148148148145</v>
      </c>
      <c r="U140" s="144"/>
      <c r="V140" s="166"/>
      <c r="W140" s="167"/>
      <c r="X140" s="138"/>
      <c r="Y140" s="277"/>
      <c r="Z140" s="278"/>
      <c r="AA140" s="174">
        <f>M140-J140</f>
        <v>-408.59448309989057</v>
      </c>
      <c r="AB140" s="141">
        <f>M140/J140</f>
        <v>0.88650153247225261</v>
      </c>
      <c r="AC140" s="296"/>
    </row>
    <row r="142" spans="1:29">
      <c r="Y142" s="275" t="s">
        <v>151</v>
      </c>
      <c r="Z142" s="275"/>
    </row>
    <row r="143" spans="1:29">
      <c r="Y143" s="275" t="s">
        <v>152</v>
      </c>
      <c r="Z143" s="275"/>
    </row>
    <row r="144" spans="1:29">
      <c r="Y144" s="275" t="s">
        <v>153</v>
      </c>
      <c r="Z144" s="275"/>
    </row>
    <row r="145" spans="25:26">
      <c r="Y145" s="275" t="s">
        <v>154</v>
      </c>
      <c r="Z145" s="275"/>
    </row>
    <row r="146" spans="25:26">
      <c r="Y146" s="275" t="s">
        <v>155</v>
      </c>
      <c r="Z146" s="275"/>
    </row>
    <row r="147" spans="25:26">
      <c r="Y147" s="275" t="s">
        <v>156</v>
      </c>
      <c r="Z147" s="275"/>
    </row>
    <row r="148" spans="25:26">
      <c r="Y148" s="275" t="s">
        <v>157</v>
      </c>
      <c r="Z148" s="275"/>
    </row>
    <row r="149" spans="25:26">
      <c r="Y149" s="275" t="s">
        <v>158</v>
      </c>
      <c r="Z149" s="275"/>
    </row>
    <row r="150" spans="25:26">
      <c r="Y150" s="275" t="s">
        <v>159</v>
      </c>
      <c r="Z150" s="275"/>
    </row>
    <row r="151" spans="25:26">
      <c r="Y151" s="275" t="s">
        <v>160</v>
      </c>
      <c r="Z151" s="275"/>
    </row>
    <row r="152" spans="25:26">
      <c r="Y152" s="275" t="s">
        <v>161</v>
      </c>
      <c r="Z152" s="275"/>
    </row>
    <row r="153" spans="25:26">
      <c r="Y153" s="275" t="s">
        <v>162</v>
      </c>
      <c r="Z153" s="275"/>
    </row>
    <row r="154" spans="25:26">
      <c r="Y154" s="275" t="s">
        <v>163</v>
      </c>
      <c r="Z154" s="275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652" priority="1" operator="greaterThan">
      <formula>0</formula>
    </cfRule>
  </conditionalFormatting>
  <conditionalFormatting sqref="P5:P140 AA5:AA140">
    <cfRule type="cellIs" dxfId="651" priority="4" operator="lessThan">
      <formula>0</formula>
    </cfRule>
  </conditionalFormatting>
  <conditionalFormatting sqref="Q5:Q140 AB5:AB140">
    <cfRule type="cellIs" dxfId="650" priority="2" operator="greaterThan">
      <formula>1</formula>
    </cfRule>
    <cfRule type="cellIs" dxfId="649" priority="3" operator="lessThan">
      <formula>0.8</formula>
    </cfRule>
  </conditionalFormatting>
  <conditionalFormatting sqref="AC5:AC6 R5:R140 AC73:AC78">
    <cfRule type="cellIs" dxfId="648" priority="5" operator="lessThan">
      <formula>0.8</formula>
    </cfRule>
  </conditionalFormatting>
  <conditionalFormatting sqref="AC12:AC20">
    <cfRule type="cellIs" dxfId="647" priority="12" operator="lessThan">
      <formula>0.8</formula>
    </cfRule>
  </conditionalFormatting>
  <conditionalFormatting sqref="AC22">
    <cfRule type="cellIs" dxfId="646" priority="11" operator="lessThan">
      <formula>0.8</formula>
    </cfRule>
  </conditionalFormatting>
  <conditionalFormatting sqref="AC39">
    <cfRule type="cellIs" dxfId="645" priority="7" operator="lessThan">
      <formula>0.8</formula>
    </cfRule>
  </conditionalFormatting>
  <conditionalFormatting sqref="AC56:AC61">
    <cfRule type="cellIs" dxfId="644" priority="6" operator="lessThan">
      <formula>0.8</formula>
    </cfRule>
  </conditionalFormatting>
  <conditionalFormatting sqref="AC90">
    <cfRule type="cellIs" dxfId="643" priority="10" operator="lessThan">
      <formula>0.8</formula>
    </cfRule>
  </conditionalFormatting>
  <conditionalFormatting sqref="AC107">
    <cfRule type="cellIs" dxfId="642" priority="9" operator="lessThan">
      <formula>0.8</formula>
    </cfRule>
  </conditionalFormatting>
  <conditionalFormatting sqref="AC124:AC129">
    <cfRule type="cellIs" dxfId="641" priority="8" operator="lessThan">
      <formula>0.8</formula>
    </cfRule>
  </conditionalFormatting>
  <dataValidations count="1">
    <dataValidation type="list" allowBlank="1" showInputMessage="1" showErrorMessage="1" sqref="Y5:Z140" xr:uid="{F68954C2-E46B-4654-81E5-41D195081916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3E518-39D7-4FAF-9819-63E548D486D8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92033</v>
      </c>
      <c r="E1" s="88" t="s">
        <v>3</v>
      </c>
      <c r="F1" s="89">
        <f>SUM(G5:G140)</f>
        <v>3956238.0000000005</v>
      </c>
      <c r="G1" s="90" t="s">
        <v>84</v>
      </c>
      <c r="H1" s="91">
        <f>L21+L38+L55+L72+L89+L106+L123+L140</f>
        <v>140.52222222222221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46170</v>
      </c>
      <c r="B2" s="335"/>
      <c r="C2" s="92" t="s">
        <v>40</v>
      </c>
      <c r="D2" s="93">
        <f>AVERAGE(N21,N38,N55,N72,N89,N106,N123,N140)</f>
        <v>173.12155555203421</v>
      </c>
      <c r="E2" s="93" t="s">
        <v>91</v>
      </c>
      <c r="F2" s="94">
        <f>F1/D1</f>
        <v>42.987167646387711</v>
      </c>
      <c r="G2" s="95" t="s">
        <v>92</v>
      </c>
      <c r="H2" s="96">
        <f>COUNT(H5:H140)</f>
        <v>2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0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170</v>
      </c>
      <c r="C5" s="365" t="s">
        <v>171</v>
      </c>
      <c r="D5" s="365"/>
      <c r="E5" s="147">
        <v>29.97</v>
      </c>
      <c r="F5" s="151">
        <v>2105</v>
      </c>
      <c r="G5" s="148">
        <f t="shared" ref="G5:G8" si="0">E5*F5</f>
        <v>63086.85</v>
      </c>
      <c r="H5" s="149"/>
      <c r="I5" s="150">
        <v>21</v>
      </c>
      <c r="J5" s="151">
        <v>2790</v>
      </c>
      <c r="K5" s="152">
        <f>J5/I5</f>
        <v>132.85714285714286</v>
      </c>
      <c r="L5" s="153">
        <v>25</v>
      </c>
      <c r="M5" s="151">
        <f>F5/V5*60</f>
        <v>2964.9807692307691</v>
      </c>
      <c r="N5" s="152">
        <f>M5/L5</f>
        <v>118.59923076923076</v>
      </c>
      <c r="O5" s="154">
        <f>L5-I5</f>
        <v>4</v>
      </c>
      <c r="P5" s="155">
        <f>N5-K5</f>
        <v>-14.257912087912104</v>
      </c>
      <c r="Q5" s="156">
        <f>N5/K5</f>
        <v>0.89268238213399498</v>
      </c>
      <c r="R5" s="289">
        <f>Q21</f>
        <v>0.90931266765920971</v>
      </c>
      <c r="S5" s="157">
        <v>0.20833333333333334</v>
      </c>
      <c r="T5" s="158">
        <v>0.2379050925925926</v>
      </c>
      <c r="U5" s="159"/>
      <c r="V5" s="160">
        <v>42.5972408693791</v>
      </c>
      <c r="W5" s="181"/>
      <c r="X5" s="152"/>
      <c r="Y5" s="12"/>
      <c r="Z5" s="198"/>
      <c r="AA5" s="292"/>
      <c r="AB5" s="293"/>
      <c r="AC5" s="12"/>
      <c r="AD5" s="198"/>
      <c r="AE5" s="178">
        <f>M5-J5</f>
        <v>174.98076923076906</v>
      </c>
      <c r="AF5" s="132">
        <f>M5/J5</f>
        <v>1.0627171215880893</v>
      </c>
      <c r="AG5" s="368">
        <f>AF21</f>
        <v>0.948848001035697</v>
      </c>
    </row>
    <row r="6" spans="1:33" ht="15.75" customHeight="1">
      <c r="A6" s="298"/>
      <c r="B6" s="100" t="s">
        <v>173</v>
      </c>
      <c r="C6" s="364" t="s">
        <v>174</v>
      </c>
      <c r="D6" s="364"/>
      <c r="E6" s="101">
        <v>56.77</v>
      </c>
      <c r="F6" s="102">
        <v>3157</v>
      </c>
      <c r="G6" s="103">
        <f t="shared" si="0"/>
        <v>179222.89</v>
      </c>
      <c r="H6" s="26"/>
      <c r="I6" s="104">
        <v>24</v>
      </c>
      <c r="J6" s="105">
        <v>2000</v>
      </c>
      <c r="K6" s="106">
        <f t="shared" ref="K6:K43" si="1">J6/I6</f>
        <v>83.333333333333329</v>
      </c>
      <c r="L6" s="107">
        <v>24</v>
      </c>
      <c r="M6" s="105">
        <f>F6/V6*60</f>
        <v>1792.3622576585767</v>
      </c>
      <c r="N6" s="106">
        <f>M6/L6</f>
        <v>74.681760735774034</v>
      </c>
      <c r="O6" s="108">
        <f>L6-I6</f>
        <v>0</v>
      </c>
      <c r="P6" s="109">
        <f>N6-K6</f>
        <v>-8.6515725975592943</v>
      </c>
      <c r="Q6" s="110">
        <f>N6/K6</f>
        <v>0.89618112882928846</v>
      </c>
      <c r="R6" s="290"/>
      <c r="S6" s="47">
        <v>0.2416666666666667</v>
      </c>
      <c r="T6" s="48">
        <v>0.31504629629629632</v>
      </c>
      <c r="U6" s="111">
        <v>5.4166666666667007</v>
      </c>
      <c r="V6" s="112">
        <v>105.68176114545379</v>
      </c>
      <c r="W6" s="113"/>
      <c r="X6" s="116"/>
      <c r="Y6" s="12"/>
      <c r="Z6" s="198"/>
      <c r="AA6" s="281"/>
      <c r="AB6" s="282"/>
      <c r="AC6" s="12"/>
      <c r="AD6" s="198"/>
      <c r="AE6" s="117">
        <f>M6-J6</f>
        <v>-207.63774234142329</v>
      </c>
      <c r="AF6" s="110">
        <f>M6/J6</f>
        <v>0.89618112882928835</v>
      </c>
      <c r="AG6" s="362"/>
    </row>
    <row r="7" spans="1:33" ht="15.75" customHeight="1">
      <c r="A7" s="298"/>
      <c r="B7" s="100" t="s">
        <v>175</v>
      </c>
      <c r="C7" s="364" t="s">
        <v>178</v>
      </c>
      <c r="D7" s="364"/>
      <c r="E7" s="101">
        <v>59.52</v>
      </c>
      <c r="F7" s="102">
        <v>4493</v>
      </c>
      <c r="G7" s="103">
        <f t="shared" si="0"/>
        <v>267423.35999999999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1793.011672505965</v>
      </c>
      <c r="N7" s="106">
        <f>M7/L7</f>
        <v>74.708819687748544</v>
      </c>
      <c r="O7" s="108">
        <f>L7-I7</f>
        <v>0</v>
      </c>
      <c r="P7" s="109">
        <f>N7-K7</f>
        <v>-8.6245136455847842</v>
      </c>
      <c r="Q7" s="110">
        <f>N7/K7</f>
        <v>0.89650583625298264</v>
      </c>
      <c r="R7" s="290"/>
      <c r="S7" s="47">
        <v>0.31875000000000003</v>
      </c>
      <c r="T7" s="48">
        <v>0.42315972222222226</v>
      </c>
      <c r="U7" s="111">
        <v>5.333333333333341</v>
      </c>
      <c r="V7" s="112">
        <v>150.35038763759258</v>
      </c>
      <c r="W7" s="113">
        <v>0.42315972222222226</v>
      </c>
      <c r="X7" s="116">
        <v>0.46180555555555558</v>
      </c>
      <c r="Y7" s="12"/>
      <c r="Z7" s="198"/>
      <c r="AA7" s="281"/>
      <c r="AB7" s="282"/>
      <c r="AC7" s="12"/>
      <c r="AD7" s="198"/>
      <c r="AE7" s="117">
        <f>M7-J7</f>
        <v>-206.98832749403505</v>
      </c>
      <c r="AF7" s="110">
        <f>M7/J7</f>
        <v>0.89650583625298252</v>
      </c>
      <c r="AG7" s="362"/>
    </row>
    <row r="8" spans="1:33" ht="15.75" customHeight="1">
      <c r="A8" s="298"/>
      <c r="B8" s="100" t="s">
        <v>175</v>
      </c>
      <c r="C8" s="364" t="s">
        <v>176</v>
      </c>
      <c r="D8" s="364"/>
      <c r="E8" s="101">
        <v>77.34</v>
      </c>
      <c r="F8" s="102">
        <v>2370</v>
      </c>
      <c r="G8" s="103">
        <f t="shared" si="0"/>
        <v>183295.80000000002</v>
      </c>
      <c r="H8" s="26"/>
      <c r="I8" s="104">
        <v>23</v>
      </c>
      <c r="J8" s="105">
        <v>2000</v>
      </c>
      <c r="K8" s="106">
        <f t="shared" si="1"/>
        <v>86.956521739130437</v>
      </c>
      <c r="L8" s="107">
        <v>23</v>
      </c>
      <c r="M8" s="105">
        <f>F8/V8*60</f>
        <v>1790.0192297084657</v>
      </c>
      <c r="N8" s="106">
        <f>M8/L8</f>
        <v>77.82692303080286</v>
      </c>
      <c r="O8" s="108">
        <f>L8-I8</f>
        <v>0</v>
      </c>
      <c r="P8" s="109">
        <f>N8-K8</f>
        <v>-9.1295987083275776</v>
      </c>
      <c r="Q8" s="110">
        <f>N8/K8</f>
        <v>0.89500961485423292</v>
      </c>
      <c r="R8" s="290"/>
      <c r="S8" s="47">
        <v>0.46180555555555558</v>
      </c>
      <c r="T8" s="48">
        <v>0.51696759259259262</v>
      </c>
      <c r="U8" s="111">
        <v>55.649999999999984</v>
      </c>
      <c r="V8" s="112">
        <v>79.440487364574082</v>
      </c>
      <c r="W8" s="113"/>
      <c r="X8" s="116"/>
      <c r="Y8" s="12"/>
      <c r="Z8" s="198"/>
      <c r="AA8" s="281"/>
      <c r="AB8" s="282"/>
      <c r="AC8" s="12"/>
      <c r="AD8" s="198"/>
      <c r="AE8" s="117">
        <f>M8-J8</f>
        <v>-209.98077029153433</v>
      </c>
      <c r="AF8" s="110">
        <f>M8/J8</f>
        <v>0.8950096148542328</v>
      </c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</v>
      </c>
      <c r="J21" s="137">
        <f t="shared" si="2"/>
        <v>2197.5</v>
      </c>
      <c r="K21" s="138">
        <f t="shared" ref="K21" si="3">J21/I21</f>
        <v>95.543478260869563</v>
      </c>
      <c r="L21" s="136">
        <f t="shared" ref="L21:M21" si="4">AVERAGE(L5:L20)</f>
        <v>24</v>
      </c>
      <c r="M21" s="137">
        <f t="shared" si="4"/>
        <v>2085.0934822759441</v>
      </c>
      <c r="N21" s="138">
        <f>M21/L21</f>
        <v>86.878895094831009</v>
      </c>
      <c r="O21" s="139">
        <f>L21-I21</f>
        <v>1</v>
      </c>
      <c r="P21" s="140">
        <f>N21-K21</f>
        <v>-8.6645831660385539</v>
      </c>
      <c r="Q21" s="141">
        <f>N21/K21</f>
        <v>0.90931266765920971</v>
      </c>
      <c r="R21" s="291"/>
      <c r="S21" s="142">
        <v>0.20833333333333334</v>
      </c>
      <c r="T21" s="143">
        <v>0.51696759259259262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0</v>
      </c>
      <c r="AD21" s="180">
        <f>SUM(AD5:AD20)</f>
        <v>0</v>
      </c>
      <c r="AE21" s="168">
        <f>M21-J21</f>
        <v>-112.4065177240559</v>
      </c>
      <c r="AF21" s="141">
        <f>M21/J21</f>
        <v>0.948848001035697</v>
      </c>
      <c r="AG21" s="363"/>
    </row>
    <row r="22" spans="1:33" ht="15.75" customHeight="1">
      <c r="A22" s="283" t="s">
        <v>179</v>
      </c>
      <c r="B22" s="146" t="s">
        <v>197</v>
      </c>
      <c r="C22" s="287" t="s">
        <v>257</v>
      </c>
      <c r="D22" s="288"/>
      <c r="E22" s="147">
        <v>36.450000000000003</v>
      </c>
      <c r="F22" s="159">
        <v>4784</v>
      </c>
      <c r="G22" s="148">
        <f t="shared" ref="G22:G25" si="5">E22*F22</f>
        <v>174376.80000000002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>F22/V22*60</f>
        <v>1782.0387359999997</v>
      </c>
      <c r="N22" s="152">
        <f>M22/L22</f>
        <v>89.10193679999999</v>
      </c>
      <c r="O22" s="154">
        <f>L22-I22</f>
        <v>0</v>
      </c>
      <c r="P22" s="155">
        <f>N22-K22</f>
        <v>-15.89806320000001</v>
      </c>
      <c r="Q22" s="156">
        <f>N22/K22</f>
        <v>0.8485898742857142</v>
      </c>
      <c r="R22" s="289">
        <f>Q38</f>
        <v>0.88184903614514554</v>
      </c>
      <c r="S22" s="157">
        <v>0.20833333333333334</v>
      </c>
      <c r="T22" s="158">
        <v>0.32018518518518518</v>
      </c>
      <c r="U22" s="159"/>
      <c r="V22" s="160">
        <v>161.07393975301335</v>
      </c>
      <c r="W22" s="97"/>
      <c r="X22" s="98"/>
      <c r="Y22" s="12"/>
      <c r="Z22" s="198"/>
      <c r="AA22" s="292"/>
      <c r="AB22" s="293"/>
      <c r="AC22" s="12"/>
      <c r="AD22" s="198"/>
      <c r="AE22" s="115">
        <f>M22-J22</f>
        <v>-317.96126400000026</v>
      </c>
      <c r="AF22" s="156">
        <f>M22/J22</f>
        <v>0.8485898742857142</v>
      </c>
      <c r="AG22" s="361">
        <f>AF38</f>
        <v>0.88184903614514554</v>
      </c>
    </row>
    <row r="23" spans="1:33" ht="15.75" customHeight="1">
      <c r="A23" s="284"/>
      <c r="B23" s="163" t="s">
        <v>175</v>
      </c>
      <c r="C23" s="279" t="s">
        <v>184</v>
      </c>
      <c r="D23" s="280"/>
      <c r="E23" s="101">
        <v>53.76</v>
      </c>
      <c r="F23" s="111">
        <v>3003</v>
      </c>
      <c r="G23" s="103">
        <f t="shared" si="5"/>
        <v>161441.28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1784.9466606172175</v>
      </c>
      <c r="N23" s="106">
        <f>M23/L23</f>
        <v>89.247333030860872</v>
      </c>
      <c r="O23" s="108">
        <f>L23-I23</f>
        <v>0</v>
      </c>
      <c r="P23" s="109">
        <f>N23-K23</f>
        <v>-10.752666969139128</v>
      </c>
      <c r="Q23" s="110">
        <f>N23/K23</f>
        <v>0.89247333030860876</v>
      </c>
      <c r="R23" s="290"/>
      <c r="S23" s="47">
        <v>0.32430555555555557</v>
      </c>
      <c r="T23" s="48">
        <v>0.39439814814814816</v>
      </c>
      <c r="U23" s="111">
        <v>5.9333333333333549</v>
      </c>
      <c r="V23" s="112">
        <v>100.94419288568291</v>
      </c>
      <c r="W23" s="113"/>
      <c r="X23" s="116"/>
      <c r="Y23" s="12"/>
      <c r="Z23" s="198"/>
      <c r="AA23" s="281"/>
      <c r="AB23" s="282"/>
      <c r="AC23" s="12"/>
      <c r="AD23" s="198"/>
      <c r="AE23" s="117">
        <f>M23-J23</f>
        <v>-215.0533393827825</v>
      </c>
      <c r="AF23" s="110">
        <f>M23/J23</f>
        <v>0.89247333030860876</v>
      </c>
      <c r="AG23" s="362"/>
    </row>
    <row r="24" spans="1:33" ht="15.75" customHeight="1">
      <c r="A24" s="284"/>
      <c r="B24" s="163" t="s">
        <v>175</v>
      </c>
      <c r="C24" s="279" t="s">
        <v>237</v>
      </c>
      <c r="D24" s="280"/>
      <c r="E24" s="101">
        <v>61.09</v>
      </c>
      <c r="F24" s="111">
        <v>2731</v>
      </c>
      <c r="G24" s="103">
        <f t="shared" si="5"/>
        <v>166836.79</v>
      </c>
      <c r="H24" s="26"/>
      <c r="I24" s="107">
        <v>20</v>
      </c>
      <c r="J24" s="105">
        <v>2000</v>
      </c>
      <c r="K24" s="106">
        <f t="shared" si="1"/>
        <v>100</v>
      </c>
      <c r="L24" s="107">
        <v>20</v>
      </c>
      <c r="M24" s="105">
        <f>F24/V24*60</f>
        <v>1789.3455858679715</v>
      </c>
      <c r="N24" s="106">
        <f>M24/L24</f>
        <v>89.467279293398576</v>
      </c>
      <c r="O24" s="108">
        <f>L24-I24</f>
        <v>0</v>
      </c>
      <c r="P24" s="109">
        <f>N24-K24</f>
        <v>-10.532720706601424</v>
      </c>
      <c r="Q24" s="110">
        <f>N24/K24</f>
        <v>0.89467279293398572</v>
      </c>
      <c r="R24" s="290"/>
      <c r="S24" s="47">
        <v>0.3979166666666667</v>
      </c>
      <c r="T24" s="48">
        <v>0.46150462962962968</v>
      </c>
      <c r="U24" s="111">
        <v>5.066666666666686</v>
      </c>
      <c r="V24" s="112">
        <v>91.575378895025011</v>
      </c>
      <c r="W24" s="113">
        <v>0.46150462962962968</v>
      </c>
      <c r="X24" s="116">
        <v>0.49930555555555556</v>
      </c>
      <c r="Y24" s="12"/>
      <c r="Z24" s="198"/>
      <c r="AA24" s="281"/>
      <c r="AB24" s="282"/>
      <c r="AC24" s="12"/>
      <c r="AD24" s="198"/>
      <c r="AE24" s="117">
        <f>M24-J24</f>
        <v>-210.65441413202848</v>
      </c>
      <c r="AF24" s="110">
        <f>M24/J24</f>
        <v>0.89467279293398572</v>
      </c>
      <c r="AG24" s="362"/>
    </row>
    <row r="25" spans="1:33" ht="15.75" customHeight="1">
      <c r="A25" s="284"/>
      <c r="B25" s="163" t="s">
        <v>175</v>
      </c>
      <c r="C25" s="279" t="s">
        <v>185</v>
      </c>
      <c r="D25" s="280"/>
      <c r="E25" s="101">
        <v>71.55</v>
      </c>
      <c r="F25" s="111">
        <v>2209</v>
      </c>
      <c r="G25" s="103">
        <f t="shared" si="5"/>
        <v>158053.94999999998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1786.6462102904911</v>
      </c>
      <c r="N25" s="106">
        <f>M25/L25</f>
        <v>81.211191376840503</v>
      </c>
      <c r="O25" s="108">
        <f>L25-I25</f>
        <v>0</v>
      </c>
      <c r="P25" s="109">
        <f>N25-K25</f>
        <v>-9.6978995322504034</v>
      </c>
      <c r="Q25" s="110">
        <f>N25/K25</f>
        <v>0.8933231051452456</v>
      </c>
      <c r="R25" s="290"/>
      <c r="S25" s="47">
        <v>0.49930555555555556</v>
      </c>
      <c r="T25" s="48">
        <v>0.55082175925925925</v>
      </c>
      <c r="U25" s="111">
        <v>55</v>
      </c>
      <c r="V25" s="112">
        <v>74.183685184349002</v>
      </c>
      <c r="W25" s="113"/>
      <c r="X25" s="116"/>
      <c r="Y25" s="12"/>
      <c r="Z25" s="198"/>
      <c r="AA25" s="281"/>
      <c r="AB25" s="282"/>
      <c r="AC25" s="12"/>
      <c r="AD25" s="198"/>
      <c r="AE25" s="117">
        <f>M25-J25</f>
        <v>-213.35378970950887</v>
      </c>
      <c r="AF25" s="110">
        <f>M25/J25</f>
        <v>0.8933231051452456</v>
      </c>
      <c r="AG25" s="362"/>
    </row>
    <row r="26" spans="1:33" ht="15.75" customHeight="1">
      <c r="A26" s="285"/>
      <c r="B26" s="163"/>
      <c r="C26" s="279"/>
      <c r="D26" s="280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81"/>
      <c r="AB26" s="282"/>
      <c r="AC26" s="12"/>
      <c r="AD26" s="198"/>
      <c r="AE26" s="117"/>
      <c r="AF26" s="110"/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6">AVERAGE(I22:I37)</f>
        <v>20.5</v>
      </c>
      <c r="J38" s="137">
        <f t="shared" si="6"/>
        <v>2025</v>
      </c>
      <c r="K38" s="138">
        <f t="shared" ref="K38" si="7">J38/I38</f>
        <v>98.780487804878049</v>
      </c>
      <c r="L38" s="136">
        <f t="shared" ref="L38:M38" si="8">AVERAGE(L22:L37)</f>
        <v>20.5</v>
      </c>
      <c r="M38" s="137">
        <f t="shared" si="8"/>
        <v>1785.7442981939198</v>
      </c>
      <c r="N38" s="138">
        <f t="shared" ref="N38:N43" si="9">M38/L38</f>
        <v>87.109477960679015</v>
      </c>
      <c r="O38" s="139">
        <f t="shared" ref="O38:O43" si="10">L38-I38</f>
        <v>0</v>
      </c>
      <c r="P38" s="140">
        <f t="shared" ref="P38:P43" si="11">N38-K38</f>
        <v>-11.671009844199034</v>
      </c>
      <c r="Q38" s="141">
        <f t="shared" ref="Q38:Q43" si="12">N38/K38</f>
        <v>0.88184903614514554</v>
      </c>
      <c r="R38" s="291"/>
      <c r="S38" s="142">
        <v>0.20833333333333334</v>
      </c>
      <c r="T38" s="143">
        <v>0.55082175925925925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0</v>
      </c>
      <c r="AD38" s="180">
        <f>SUM(AD22:AD37)</f>
        <v>0</v>
      </c>
      <c r="AE38" s="168">
        <f t="shared" ref="AE38:AE43" si="13">M38-J38</f>
        <v>-239.2557018060802</v>
      </c>
      <c r="AF38" s="141">
        <f t="shared" ref="AF38:AF43" si="14">M38/J38</f>
        <v>0.88184903614514554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3675</v>
      </c>
      <c r="G39" s="148">
        <f t="shared" ref="G39:G43" si="15">E39*F39</f>
        <v>72397.5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>F39/V39*60</f>
        <v>1080.407703503791</v>
      </c>
      <c r="N39" s="152">
        <f t="shared" si="9"/>
        <v>83.108284884907007</v>
      </c>
      <c r="O39" s="154">
        <f t="shared" si="10"/>
        <v>0</v>
      </c>
      <c r="P39" s="155">
        <f t="shared" si="11"/>
        <v>-9.1994074227852991</v>
      </c>
      <c r="Q39" s="156">
        <f t="shared" si="12"/>
        <v>0.90033975291982593</v>
      </c>
      <c r="R39" s="289">
        <f>Q55</f>
        <v>0.89606421077432596</v>
      </c>
      <c r="S39" s="157">
        <v>0.16666666666666666</v>
      </c>
      <c r="T39" s="158">
        <v>0.30839120370370365</v>
      </c>
      <c r="U39" s="159"/>
      <c r="V39" s="160">
        <v>204.08962217217874</v>
      </c>
      <c r="W39" s="158"/>
      <c r="X39" s="169"/>
      <c r="Y39" s="12"/>
      <c r="Z39" s="198"/>
      <c r="AA39" s="292"/>
      <c r="AB39" s="293"/>
      <c r="AC39" s="12"/>
      <c r="AD39" s="198"/>
      <c r="AE39" s="115">
        <f t="shared" si="13"/>
        <v>-119.59229649620897</v>
      </c>
      <c r="AF39" s="156">
        <f t="shared" si="14"/>
        <v>0.90033975291982582</v>
      </c>
      <c r="AG39" s="294">
        <f>AF55</f>
        <v>0.89606421077432596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1359</v>
      </c>
      <c r="G40" s="103">
        <f t="shared" si="15"/>
        <v>105118.65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1792.5662025924173</v>
      </c>
      <c r="N40" s="106">
        <f t="shared" si="9"/>
        <v>68.944853945862207</v>
      </c>
      <c r="O40" s="108">
        <f t="shared" si="10"/>
        <v>0</v>
      </c>
      <c r="P40" s="109">
        <f t="shared" si="11"/>
        <v>-7.9782229772147133</v>
      </c>
      <c r="Q40" s="110">
        <f t="shared" si="12"/>
        <v>0.8962831012962087</v>
      </c>
      <c r="R40" s="290"/>
      <c r="S40" s="47">
        <v>0.3125</v>
      </c>
      <c r="T40" s="48">
        <v>0.34408564814814813</v>
      </c>
      <c r="U40" s="111">
        <v>5.9166666666667389</v>
      </c>
      <c r="V40" s="112">
        <v>45.487859741010674</v>
      </c>
      <c r="W40" s="113"/>
      <c r="X40" s="116"/>
      <c r="Y40" s="12"/>
      <c r="Z40" s="198"/>
      <c r="AA40" s="281"/>
      <c r="AB40" s="282"/>
      <c r="AC40" s="12"/>
      <c r="AD40" s="198"/>
      <c r="AE40" s="117">
        <f t="shared" si="13"/>
        <v>-207.43379740758269</v>
      </c>
      <c r="AF40" s="110">
        <f t="shared" si="14"/>
        <v>0.8962831012962087</v>
      </c>
      <c r="AG40" s="295"/>
    </row>
    <row r="41" spans="1:33" ht="15.75" customHeight="1">
      <c r="A41" s="298"/>
      <c r="B41" s="163" t="s">
        <v>175</v>
      </c>
      <c r="C41" s="279" t="s">
        <v>180</v>
      </c>
      <c r="D41" s="280"/>
      <c r="E41" s="101">
        <v>59.34</v>
      </c>
      <c r="F41" s="102">
        <v>1438</v>
      </c>
      <c r="G41" s="103">
        <f t="shared" si="15"/>
        <v>85330.92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1788.0082313195089</v>
      </c>
      <c r="N41" s="106">
        <f t="shared" si="9"/>
        <v>74.500342971646205</v>
      </c>
      <c r="O41" s="108">
        <f t="shared" si="10"/>
        <v>0</v>
      </c>
      <c r="P41" s="109">
        <f t="shared" si="11"/>
        <v>-8.8329903616871235</v>
      </c>
      <c r="Q41" s="110">
        <f t="shared" si="12"/>
        <v>0.89400411565975446</v>
      </c>
      <c r="R41" s="290"/>
      <c r="S41" s="47">
        <v>0.34722222222222221</v>
      </c>
      <c r="T41" s="48">
        <v>0.38072916666666667</v>
      </c>
      <c r="U41" s="111">
        <v>4.5166666666666799</v>
      </c>
      <c r="V41" s="112">
        <v>48.254811408965018</v>
      </c>
      <c r="W41" s="113"/>
      <c r="X41" s="116"/>
      <c r="Y41" s="12"/>
      <c r="Z41" s="198"/>
      <c r="AA41" s="281"/>
      <c r="AB41" s="282"/>
      <c r="AC41" s="12"/>
      <c r="AD41" s="198"/>
      <c r="AE41" s="117">
        <f t="shared" si="13"/>
        <v>-211.99176868049108</v>
      </c>
      <c r="AF41" s="110">
        <f t="shared" si="14"/>
        <v>0.89400411565975446</v>
      </c>
      <c r="AG41" s="295"/>
    </row>
    <row r="42" spans="1:33" ht="15.75" customHeight="1">
      <c r="A42" s="298"/>
      <c r="B42" s="163" t="s">
        <v>175</v>
      </c>
      <c r="C42" s="279" t="s">
        <v>177</v>
      </c>
      <c r="D42" s="280"/>
      <c r="E42" s="101">
        <v>58.67</v>
      </c>
      <c r="F42" s="102">
        <v>3541</v>
      </c>
      <c r="G42" s="103">
        <f t="shared" si="15"/>
        <v>207750.47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1791.52700525561</v>
      </c>
      <c r="N42" s="106">
        <f t="shared" si="9"/>
        <v>77.892478489374341</v>
      </c>
      <c r="O42" s="108">
        <f t="shared" si="10"/>
        <v>0</v>
      </c>
      <c r="P42" s="109">
        <f t="shared" si="11"/>
        <v>-9.0640432497560965</v>
      </c>
      <c r="Q42" s="110">
        <f t="shared" si="12"/>
        <v>0.89576350262780491</v>
      </c>
      <c r="R42" s="290"/>
      <c r="S42" s="47">
        <v>0.38472222222222219</v>
      </c>
      <c r="T42" s="48">
        <v>0.46707175925925926</v>
      </c>
      <c r="U42" s="111">
        <v>5.7499999999999396</v>
      </c>
      <c r="V42" s="112">
        <v>118.59156986008526</v>
      </c>
      <c r="W42" s="113">
        <v>0.46707175925925926</v>
      </c>
      <c r="X42" s="116">
        <v>0.50555555555555554</v>
      </c>
      <c r="Y42" s="12"/>
      <c r="Z42" s="198"/>
      <c r="AA42" s="281"/>
      <c r="AB42" s="282"/>
      <c r="AC42" s="12"/>
      <c r="AD42" s="198"/>
      <c r="AE42" s="117">
        <f t="shared" si="13"/>
        <v>-208.47299474439001</v>
      </c>
      <c r="AF42" s="110">
        <f t="shared" si="14"/>
        <v>0.89576350262780502</v>
      </c>
      <c r="AG42" s="295"/>
    </row>
    <row r="43" spans="1:33" ht="15.75" customHeight="1">
      <c r="A43" s="298"/>
      <c r="B43" s="163" t="s">
        <v>175</v>
      </c>
      <c r="C43" s="279" t="s">
        <v>183</v>
      </c>
      <c r="D43" s="280"/>
      <c r="E43" s="101">
        <v>59.54</v>
      </c>
      <c r="F43" s="102">
        <v>2663</v>
      </c>
      <c r="G43" s="103">
        <f t="shared" si="15"/>
        <v>158555.01999999999</v>
      </c>
      <c r="H43" s="13"/>
      <c r="I43" s="104">
        <v>23</v>
      </c>
      <c r="J43" s="105">
        <v>2000</v>
      </c>
      <c r="K43" s="106">
        <f t="shared" si="1"/>
        <v>86.956521739130437</v>
      </c>
      <c r="L43" s="107">
        <v>23</v>
      </c>
      <c r="M43" s="105">
        <f>F43/V43*60</f>
        <v>1791.2815964524721</v>
      </c>
      <c r="N43" s="106">
        <f t="shared" si="9"/>
        <v>77.881808541411829</v>
      </c>
      <c r="O43" s="108">
        <f t="shared" si="10"/>
        <v>0</v>
      </c>
      <c r="P43" s="109">
        <f t="shared" si="11"/>
        <v>-9.0747131977186086</v>
      </c>
      <c r="Q43" s="110">
        <f t="shared" si="12"/>
        <v>0.89564079822623599</v>
      </c>
      <c r="R43" s="290"/>
      <c r="S43" s="47">
        <v>0.50555555555555554</v>
      </c>
      <c r="T43" s="48">
        <v>0.56748842592592585</v>
      </c>
      <c r="U43" s="111">
        <v>55.416666666666643</v>
      </c>
      <c r="V43" s="112">
        <v>89.19870572914661</v>
      </c>
      <c r="W43" s="113"/>
      <c r="X43" s="116"/>
      <c r="Y43" s="12"/>
      <c r="Z43" s="198"/>
      <c r="AA43" s="281"/>
      <c r="AB43" s="282"/>
      <c r="AC43" s="12"/>
      <c r="AD43" s="198"/>
      <c r="AE43" s="117">
        <f t="shared" si="13"/>
        <v>-208.71840354752794</v>
      </c>
      <c r="AF43" s="110">
        <f t="shared" si="14"/>
        <v>0.89564079822623599</v>
      </c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6">AVERAGE(I39:I54)</f>
        <v>21.8</v>
      </c>
      <c r="J55" s="137">
        <f t="shared" si="16"/>
        <v>1840</v>
      </c>
      <c r="K55" s="138">
        <f t="shared" ref="K55" si="17">J55/I55</f>
        <v>84.403669724770637</v>
      </c>
      <c r="L55" s="136">
        <f t="shared" ref="L55:M55" si="18">AVERAGE(L39:L54)</f>
        <v>21.8</v>
      </c>
      <c r="M55" s="137">
        <f t="shared" si="18"/>
        <v>1648.7581478247598</v>
      </c>
      <c r="N55" s="138">
        <f t="shared" ref="N55:N64" si="19">M55/L55</f>
        <v>75.631107698383474</v>
      </c>
      <c r="O55" s="139">
        <f t="shared" ref="O55:O64" si="20">L55-I55</f>
        <v>0</v>
      </c>
      <c r="P55" s="140">
        <f t="shared" ref="P55:P64" si="21">N55-K55</f>
        <v>-8.7725620263871633</v>
      </c>
      <c r="Q55" s="141">
        <f t="shared" ref="Q55:Q64" si="22">N55/K55</f>
        <v>0.89606421077432596</v>
      </c>
      <c r="R55" s="291"/>
      <c r="S55" s="142">
        <v>0.16666666666666666</v>
      </c>
      <c r="T55" s="143">
        <v>0.56748842592592585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0</v>
      </c>
      <c r="AD55" s="191">
        <f>SUM(AD39:AD54)</f>
        <v>0</v>
      </c>
      <c r="AE55" s="168">
        <f t="shared" ref="AE55:AE64" si="23">M55-J55</f>
        <v>-191.24185217524018</v>
      </c>
      <c r="AF55" s="141">
        <f t="shared" ref="AF55:AF64" si="24">M55/J55</f>
        <v>0.89606421077432596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3275</v>
      </c>
      <c r="G56" s="148">
        <f t="shared" ref="G56:G64" si="25">E56*F56</f>
        <v>94516.5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26">F56/V56*60</f>
        <v>3180.6839149225925</v>
      </c>
      <c r="N56" s="152">
        <f t="shared" si="19"/>
        <v>167.4044165748733</v>
      </c>
      <c r="O56" s="154">
        <f t="shared" si="20"/>
        <v>0</v>
      </c>
      <c r="P56" s="155">
        <f t="shared" si="21"/>
        <v>-22.069267635653034</v>
      </c>
      <c r="Q56" s="156">
        <f t="shared" si="22"/>
        <v>0.88352330970072013</v>
      </c>
      <c r="R56" s="289">
        <f>Q72</f>
        <v>0.89253721363656802</v>
      </c>
      <c r="S56" s="157">
        <v>0.16666666666666666</v>
      </c>
      <c r="T56" s="158">
        <v>0.20956018518518518</v>
      </c>
      <c r="U56" s="159"/>
      <c r="V56" s="160">
        <v>61.77916613408037</v>
      </c>
      <c r="W56" s="158"/>
      <c r="X56" s="169"/>
      <c r="Y56" s="12"/>
      <c r="Z56" s="198"/>
      <c r="AA56" s="292"/>
      <c r="AB56" s="293"/>
      <c r="AC56" s="12"/>
      <c r="AD56" s="198"/>
      <c r="AE56" s="115">
        <f t="shared" si="23"/>
        <v>-419.31608507740748</v>
      </c>
      <c r="AF56" s="156">
        <f t="shared" si="24"/>
        <v>0.88352330970072013</v>
      </c>
      <c r="AG56" s="294">
        <f>AF72</f>
        <v>0.89253721363656802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4868</v>
      </c>
      <c r="G57" s="103">
        <f t="shared" si="25"/>
        <v>151443.48000000001</v>
      </c>
      <c r="H57" s="26"/>
      <c r="I57" s="104">
        <v>19</v>
      </c>
      <c r="J57" s="105">
        <v>3600</v>
      </c>
      <c r="K57" s="106">
        <f t="shared" ref="K57:K91" si="27">J57/I57</f>
        <v>189.47368421052633</v>
      </c>
      <c r="L57" s="107">
        <v>19</v>
      </c>
      <c r="M57" s="105">
        <f t="shared" si="26"/>
        <v>3182.3170890825618</v>
      </c>
      <c r="N57" s="106">
        <f t="shared" si="19"/>
        <v>167.49037310960853</v>
      </c>
      <c r="O57" s="108">
        <f t="shared" si="20"/>
        <v>0</v>
      </c>
      <c r="P57" s="109">
        <f t="shared" si="21"/>
        <v>-21.983311100917803</v>
      </c>
      <c r="Q57" s="110">
        <f t="shared" si="22"/>
        <v>0.88397696918960045</v>
      </c>
      <c r="R57" s="290"/>
      <c r="S57" s="47">
        <v>0.21319444444444444</v>
      </c>
      <c r="T57" s="48">
        <v>0.2769212962962963</v>
      </c>
      <c r="U57" s="111">
        <v>5.2333333333333254</v>
      </c>
      <c r="V57" s="112">
        <v>91.782180035429619</v>
      </c>
      <c r="W57" s="113"/>
      <c r="X57" s="116"/>
      <c r="Y57" s="12"/>
      <c r="Z57" s="198"/>
      <c r="AA57" s="281"/>
      <c r="AB57" s="282"/>
      <c r="AC57" s="12"/>
      <c r="AD57" s="198"/>
      <c r="AE57" s="117">
        <f t="shared" si="23"/>
        <v>-417.68291091743822</v>
      </c>
      <c r="AF57" s="110">
        <f t="shared" si="24"/>
        <v>0.88397696918960045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2590</v>
      </c>
      <c r="G58" s="103">
        <f t="shared" si="25"/>
        <v>100984.1</v>
      </c>
      <c r="H58" s="26"/>
      <c r="I58" s="104">
        <v>19</v>
      </c>
      <c r="J58" s="105">
        <v>3600</v>
      </c>
      <c r="K58" s="106">
        <f t="shared" si="27"/>
        <v>189.47368421052633</v>
      </c>
      <c r="L58" s="107">
        <v>19</v>
      </c>
      <c r="M58" s="105">
        <f t="shared" si="26"/>
        <v>3182.2752992136911</v>
      </c>
      <c r="N58" s="106">
        <f t="shared" si="19"/>
        <v>167.48817364282584</v>
      </c>
      <c r="O58" s="108">
        <f t="shared" si="20"/>
        <v>0</v>
      </c>
      <c r="P58" s="109">
        <f t="shared" si="21"/>
        <v>-21.985510567700487</v>
      </c>
      <c r="Q58" s="110">
        <f t="shared" si="22"/>
        <v>0.88396536089269184</v>
      </c>
      <c r="R58" s="290"/>
      <c r="S58" s="47">
        <v>0.28055555555555556</v>
      </c>
      <c r="T58" s="48">
        <v>0.31445601851851851</v>
      </c>
      <c r="U58" s="111">
        <v>5.2333333333333254</v>
      </c>
      <c r="V58" s="112">
        <v>48.832984386485293</v>
      </c>
      <c r="W58" s="113"/>
      <c r="X58" s="116"/>
      <c r="Y58" s="12"/>
      <c r="Z58" s="198"/>
      <c r="AA58" s="281"/>
      <c r="AB58" s="282"/>
      <c r="AC58" s="12"/>
      <c r="AD58" s="198"/>
      <c r="AE58" s="117">
        <f t="shared" si="23"/>
        <v>-417.72470078630886</v>
      </c>
      <c r="AF58" s="110">
        <f t="shared" si="24"/>
        <v>0.88396536089269195</v>
      </c>
      <c r="AG58" s="295"/>
    </row>
    <row r="59" spans="1:33" ht="15.75" customHeight="1">
      <c r="A59" s="284"/>
      <c r="B59" s="100" t="s">
        <v>212</v>
      </c>
      <c r="C59" s="364" t="s">
        <v>258</v>
      </c>
      <c r="D59" s="364"/>
      <c r="E59" s="101">
        <v>35.89</v>
      </c>
      <c r="F59" s="102">
        <v>4780</v>
      </c>
      <c r="G59" s="103">
        <f t="shared" si="25"/>
        <v>171554.2</v>
      </c>
      <c r="H59" s="26"/>
      <c r="I59" s="104">
        <v>19</v>
      </c>
      <c r="J59" s="105">
        <v>3600</v>
      </c>
      <c r="K59" s="106">
        <f t="shared" si="27"/>
        <v>189.47368421052633</v>
      </c>
      <c r="L59" s="107">
        <v>19</v>
      </c>
      <c r="M59" s="105">
        <f t="shared" si="26"/>
        <v>3101.0575499999982</v>
      </c>
      <c r="N59" s="106">
        <f t="shared" si="19"/>
        <v>163.21355526315779</v>
      </c>
      <c r="O59" s="108">
        <f t="shared" si="20"/>
        <v>0</v>
      </c>
      <c r="P59" s="109">
        <f t="shared" si="21"/>
        <v>-26.260128947368543</v>
      </c>
      <c r="Q59" s="110">
        <f t="shared" si="22"/>
        <v>0.8614048749999994</v>
      </c>
      <c r="R59" s="290"/>
      <c r="S59" s="47">
        <v>0.31736111111111109</v>
      </c>
      <c r="T59" s="48">
        <v>0.3815856481481481</v>
      </c>
      <c r="U59" s="111">
        <v>5</v>
      </c>
      <c r="V59" s="112">
        <v>92.484578365854631</v>
      </c>
      <c r="W59" s="113"/>
      <c r="X59" s="116"/>
      <c r="Y59" s="12"/>
      <c r="Z59" s="198"/>
      <c r="AA59" s="281"/>
      <c r="AB59" s="282"/>
      <c r="AC59" s="12"/>
      <c r="AD59" s="198"/>
      <c r="AE59" s="199">
        <f t="shared" si="23"/>
        <v>-498.94245000000183</v>
      </c>
      <c r="AF59" s="200">
        <f t="shared" si="24"/>
        <v>0.86140487499999951</v>
      </c>
      <c r="AG59" s="295"/>
    </row>
    <row r="60" spans="1:33" ht="15.75" customHeight="1">
      <c r="A60" s="285"/>
      <c r="B60" s="100" t="s">
        <v>212</v>
      </c>
      <c r="C60" s="364" t="s">
        <v>248</v>
      </c>
      <c r="D60" s="364"/>
      <c r="E60" s="101">
        <v>46.93</v>
      </c>
      <c r="F60" s="105">
        <v>3994</v>
      </c>
      <c r="G60" s="103">
        <f t="shared" si="25"/>
        <v>187438.42</v>
      </c>
      <c r="H60" s="13"/>
      <c r="I60" s="104">
        <v>24</v>
      </c>
      <c r="J60" s="105">
        <v>3600</v>
      </c>
      <c r="K60" s="106">
        <f t="shared" si="27"/>
        <v>150</v>
      </c>
      <c r="L60" s="107">
        <v>24</v>
      </c>
      <c r="M60" s="105">
        <f t="shared" si="26"/>
        <v>3252.8642505538355</v>
      </c>
      <c r="N60" s="106">
        <f t="shared" si="19"/>
        <v>135.53601043974314</v>
      </c>
      <c r="O60" s="108">
        <f t="shared" si="20"/>
        <v>0</v>
      </c>
      <c r="P60" s="109">
        <f t="shared" si="21"/>
        <v>-14.463989560256863</v>
      </c>
      <c r="Q60" s="110">
        <f t="shared" si="22"/>
        <v>0.90357340293162092</v>
      </c>
      <c r="R60" s="290"/>
      <c r="S60" s="47">
        <v>0.38541666666666663</v>
      </c>
      <c r="T60" s="48">
        <v>0.43657407407407406</v>
      </c>
      <c r="U60" s="111">
        <v>5.5166666666666764</v>
      </c>
      <c r="V60" s="112">
        <v>73.670458261268877</v>
      </c>
      <c r="W60" s="113"/>
      <c r="X60" s="116"/>
      <c r="Y60" s="12"/>
      <c r="Z60" s="198"/>
      <c r="AA60" s="281"/>
      <c r="AB60" s="282"/>
      <c r="AC60" s="12"/>
      <c r="AD60" s="198"/>
      <c r="AE60" s="199">
        <f t="shared" si="23"/>
        <v>-347.13574944616448</v>
      </c>
      <c r="AF60" s="200">
        <f t="shared" si="24"/>
        <v>0.90357340293162103</v>
      </c>
      <c r="AG60" s="295"/>
    </row>
    <row r="61" spans="1:33" ht="15.75" customHeight="1">
      <c r="A61" s="285"/>
      <c r="B61" s="100" t="s">
        <v>212</v>
      </c>
      <c r="C61" s="364" t="s">
        <v>214</v>
      </c>
      <c r="D61" s="364"/>
      <c r="E61" s="101">
        <v>38.479999999999997</v>
      </c>
      <c r="F61" s="105">
        <v>2125</v>
      </c>
      <c r="G61" s="121">
        <f t="shared" si="25"/>
        <v>81770</v>
      </c>
      <c r="H61" s="122">
        <v>2</v>
      </c>
      <c r="I61" s="104">
        <v>20</v>
      </c>
      <c r="J61" s="105">
        <v>3600</v>
      </c>
      <c r="K61" s="106">
        <f t="shared" si="27"/>
        <v>180</v>
      </c>
      <c r="L61" s="107">
        <v>20</v>
      </c>
      <c r="M61" s="105">
        <f t="shared" si="26"/>
        <v>3253.531429920698</v>
      </c>
      <c r="N61" s="106">
        <f t="shared" si="19"/>
        <v>162.67657149603491</v>
      </c>
      <c r="O61" s="108">
        <f t="shared" si="20"/>
        <v>0</v>
      </c>
      <c r="P61" s="109">
        <f t="shared" si="21"/>
        <v>-17.32342850396509</v>
      </c>
      <c r="Q61" s="110">
        <f t="shared" si="22"/>
        <v>0.90375873053352729</v>
      </c>
      <c r="R61" s="290"/>
      <c r="S61" s="47">
        <v>0.44027777777777771</v>
      </c>
      <c r="T61" s="120">
        <v>0.46748842592592588</v>
      </c>
      <c r="U61" s="111">
        <v>5.3333333333332611</v>
      </c>
      <c r="V61" s="112">
        <v>39.18818758825013</v>
      </c>
      <c r="W61" s="113"/>
      <c r="X61" s="116"/>
      <c r="Y61" s="12"/>
      <c r="Z61" s="198"/>
      <c r="AA61" s="281"/>
      <c r="AB61" s="282"/>
      <c r="AC61" s="12"/>
      <c r="AD61" s="198"/>
      <c r="AE61" s="199">
        <f t="shared" si="23"/>
        <v>-346.46857007930203</v>
      </c>
      <c r="AF61" s="200">
        <f t="shared" si="24"/>
        <v>0.90375873053352718</v>
      </c>
      <c r="AG61" s="295"/>
    </row>
    <row r="62" spans="1:33" ht="15.75" customHeight="1">
      <c r="A62" s="285"/>
      <c r="B62" s="100" t="s">
        <v>212</v>
      </c>
      <c r="C62" s="364" t="s">
        <v>215</v>
      </c>
      <c r="D62" s="364"/>
      <c r="E62" s="101">
        <v>37.799999999999997</v>
      </c>
      <c r="F62" s="105">
        <v>2604</v>
      </c>
      <c r="G62" s="121">
        <f t="shared" si="25"/>
        <v>98431.2</v>
      </c>
      <c r="H62" s="62">
        <v>2</v>
      </c>
      <c r="I62" s="104">
        <v>21</v>
      </c>
      <c r="J62" s="105">
        <v>3600</v>
      </c>
      <c r="K62" s="106">
        <f t="shared" si="27"/>
        <v>171.42857142857142</v>
      </c>
      <c r="L62" s="107">
        <v>21</v>
      </c>
      <c r="M62" s="105">
        <f t="shared" si="26"/>
        <v>3255.9723791053661</v>
      </c>
      <c r="N62" s="106">
        <f t="shared" si="19"/>
        <v>155.04630376692219</v>
      </c>
      <c r="O62" s="123">
        <f t="shared" si="20"/>
        <v>0</v>
      </c>
      <c r="P62" s="124">
        <f t="shared" si="21"/>
        <v>-16.382267661649223</v>
      </c>
      <c r="Q62" s="125">
        <f t="shared" si="22"/>
        <v>0.90443677197371286</v>
      </c>
      <c r="R62" s="290"/>
      <c r="S62" s="47">
        <v>0.47083333333333327</v>
      </c>
      <c r="T62" s="120">
        <v>0.5041550925925925</v>
      </c>
      <c r="U62" s="111">
        <v>4.8166666666666469</v>
      </c>
      <c r="V62" s="112">
        <v>47.985665051289409</v>
      </c>
      <c r="W62" s="113">
        <v>0.5041550925925925</v>
      </c>
      <c r="X62" s="116">
        <v>0.54236111111111107</v>
      </c>
      <c r="Y62" s="12"/>
      <c r="Z62" s="198"/>
      <c r="AA62" s="281"/>
      <c r="AB62" s="282"/>
      <c r="AC62" s="12"/>
      <c r="AD62" s="198"/>
      <c r="AE62" s="199">
        <f t="shared" si="23"/>
        <v>-344.02762089463386</v>
      </c>
      <c r="AF62" s="200">
        <f t="shared" si="24"/>
        <v>0.90443677197371286</v>
      </c>
      <c r="AG62" s="295"/>
    </row>
    <row r="63" spans="1:33" ht="15.75" customHeight="1">
      <c r="A63" s="285"/>
      <c r="B63" s="100" t="s">
        <v>212</v>
      </c>
      <c r="C63" s="364" t="s">
        <v>214</v>
      </c>
      <c r="D63" s="364"/>
      <c r="E63" s="101">
        <v>38.479999999999997</v>
      </c>
      <c r="F63" s="105">
        <v>5283</v>
      </c>
      <c r="G63" s="121">
        <f t="shared" si="25"/>
        <v>203289.84</v>
      </c>
      <c r="H63" s="62"/>
      <c r="I63" s="104">
        <v>20</v>
      </c>
      <c r="J63" s="105">
        <v>3600</v>
      </c>
      <c r="K63" s="106">
        <f t="shared" si="27"/>
        <v>180</v>
      </c>
      <c r="L63" s="118">
        <v>20</v>
      </c>
      <c r="M63" s="105">
        <f t="shared" si="26"/>
        <v>3253.5314299206984</v>
      </c>
      <c r="N63" s="106">
        <f t="shared" si="19"/>
        <v>162.67657149603491</v>
      </c>
      <c r="O63" s="123">
        <f t="shared" si="20"/>
        <v>0</v>
      </c>
      <c r="P63" s="124">
        <f t="shared" si="21"/>
        <v>-17.32342850396509</v>
      </c>
      <c r="Q63" s="125">
        <f t="shared" si="22"/>
        <v>0.90375873053352729</v>
      </c>
      <c r="R63" s="290"/>
      <c r="S63" s="47">
        <v>0.54236111111111107</v>
      </c>
      <c r="T63" s="120">
        <v>0.61001157407407403</v>
      </c>
      <c r="U63" s="111">
        <v>55.016666666666737</v>
      </c>
      <c r="V63" s="112">
        <v>97.426444719400195</v>
      </c>
      <c r="W63" s="113"/>
      <c r="X63" s="116"/>
      <c r="Y63" s="12"/>
      <c r="Z63" s="198"/>
      <c r="AA63" s="281"/>
      <c r="AB63" s="282"/>
      <c r="AC63" s="12"/>
      <c r="AD63" s="198"/>
      <c r="AE63" s="199">
        <f t="shared" si="23"/>
        <v>-346.46857007930157</v>
      </c>
      <c r="AF63" s="200">
        <f t="shared" si="24"/>
        <v>0.90375873053352729</v>
      </c>
      <c r="AG63" s="295"/>
    </row>
    <row r="64" spans="1:33" ht="15.75" customHeight="1">
      <c r="A64" s="285"/>
      <c r="B64" s="100" t="s">
        <v>212</v>
      </c>
      <c r="C64" s="364" t="s">
        <v>215</v>
      </c>
      <c r="D64" s="364"/>
      <c r="E64" s="101">
        <v>37.799999999999997</v>
      </c>
      <c r="F64" s="105">
        <v>6684</v>
      </c>
      <c r="G64" s="121">
        <f t="shared" si="25"/>
        <v>252655.19999999998</v>
      </c>
      <c r="H64" s="62"/>
      <c r="I64" s="104">
        <v>21</v>
      </c>
      <c r="J64" s="105">
        <v>3600</v>
      </c>
      <c r="K64" s="106">
        <f t="shared" si="27"/>
        <v>171.42857142857142</v>
      </c>
      <c r="L64" s="118">
        <v>21</v>
      </c>
      <c r="M64" s="105">
        <f t="shared" si="26"/>
        <v>3255.9723791053661</v>
      </c>
      <c r="N64" s="106">
        <f t="shared" si="19"/>
        <v>155.04630376692219</v>
      </c>
      <c r="O64" s="123">
        <f t="shared" si="20"/>
        <v>0</v>
      </c>
      <c r="P64" s="124">
        <f t="shared" si="21"/>
        <v>-16.382267661649223</v>
      </c>
      <c r="Q64" s="125">
        <f t="shared" si="22"/>
        <v>0.90443677197371286</v>
      </c>
      <c r="R64" s="290"/>
      <c r="S64" s="47">
        <v>0.61388888888888882</v>
      </c>
      <c r="T64" s="120">
        <v>0.69942129629629624</v>
      </c>
      <c r="U64" s="111">
        <v>5.5833333333333002</v>
      </c>
      <c r="V64" s="112">
        <v>123.17057803487651</v>
      </c>
      <c r="W64" s="113"/>
      <c r="X64" s="116"/>
      <c r="Y64" s="12"/>
      <c r="Z64" s="198"/>
      <c r="AA64" s="281"/>
      <c r="AB64" s="282"/>
      <c r="AC64" s="12"/>
      <c r="AD64" s="198"/>
      <c r="AE64" s="199">
        <f t="shared" si="23"/>
        <v>-344.02762089463386</v>
      </c>
      <c r="AF64" s="200">
        <f t="shared" si="24"/>
        <v>0.90443677197371286</v>
      </c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8">AVERAGE(I56:I71)</f>
        <v>20.222222222222221</v>
      </c>
      <c r="J72" s="137">
        <f t="shared" si="28"/>
        <v>3600</v>
      </c>
      <c r="K72" s="138">
        <f t="shared" ref="K72:K75" si="29">J72/I72</f>
        <v>178.02197802197801</v>
      </c>
      <c r="L72" s="136">
        <f t="shared" ref="L72:M72" si="30">AVERAGE(L56:L71)</f>
        <v>20.222222222222221</v>
      </c>
      <c r="M72" s="137">
        <f t="shared" si="30"/>
        <v>3213.1339690916448</v>
      </c>
      <c r="N72" s="138">
        <f>M72/L72</f>
        <v>158.89124022980661</v>
      </c>
      <c r="O72" s="139">
        <f>L72-I72</f>
        <v>0</v>
      </c>
      <c r="P72" s="140">
        <f>N72-K72</f>
        <v>-19.130737792171402</v>
      </c>
      <c r="Q72" s="141">
        <f>N72/K72</f>
        <v>0.89253721363656802</v>
      </c>
      <c r="R72" s="291"/>
      <c r="S72" s="142">
        <v>0.16666666666666666</v>
      </c>
      <c r="T72" s="143">
        <v>0.69942129629629624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0</v>
      </c>
      <c r="AD72" s="191">
        <f>SUM(AD56:AD71)</f>
        <v>0</v>
      </c>
      <c r="AE72" s="168">
        <f>M72-J72</f>
        <v>-386.86603090835524</v>
      </c>
      <c r="AF72" s="141">
        <f>M72/J72</f>
        <v>0.89253721363656802</v>
      </c>
      <c r="AG72" s="296"/>
    </row>
    <row r="73" spans="1:33" ht="15.75" customHeight="1">
      <c r="A73" s="297" t="s">
        <v>116</v>
      </c>
      <c r="B73" s="100" t="s">
        <v>197</v>
      </c>
      <c r="C73" s="279" t="s">
        <v>216</v>
      </c>
      <c r="D73" s="280"/>
      <c r="E73" s="101">
        <v>23.19</v>
      </c>
      <c r="F73" s="102">
        <v>594</v>
      </c>
      <c r="G73" s="103">
        <f t="shared" ref="G73:G75" si="31">E73*F73</f>
        <v>13774.86</v>
      </c>
      <c r="H73" s="13"/>
      <c r="I73" s="104">
        <v>6</v>
      </c>
      <c r="J73" s="105">
        <v>2500</v>
      </c>
      <c r="K73" s="106">
        <f t="shared" si="29"/>
        <v>416.66666666666669</v>
      </c>
      <c r="L73" s="107">
        <v>6</v>
      </c>
      <c r="M73" s="105">
        <f>F73/V73*60</f>
        <v>2266.1279963765514</v>
      </c>
      <c r="N73" s="106">
        <f>M73/L73</f>
        <v>377.68799939609193</v>
      </c>
      <c r="O73" s="108">
        <f>L73-I73</f>
        <v>0</v>
      </c>
      <c r="P73" s="109">
        <f>N73-K73</f>
        <v>-38.978667270574761</v>
      </c>
      <c r="Q73" s="110">
        <f>N73/K73</f>
        <v>0.90645119855062062</v>
      </c>
      <c r="R73" s="289">
        <f>Q89</f>
        <v>0.90523708540537662</v>
      </c>
      <c r="S73" s="47">
        <v>0.41180555555555548</v>
      </c>
      <c r="T73" s="48">
        <v>0.42271990740740734</v>
      </c>
      <c r="U73" s="111">
        <v>5.7333333333333236</v>
      </c>
      <c r="V73" s="112">
        <v>15.727266975646099</v>
      </c>
      <c r="W73" s="113"/>
      <c r="X73" s="162"/>
      <c r="Y73" s="12"/>
      <c r="Z73" s="198"/>
      <c r="AA73" s="292"/>
      <c r="AB73" s="293"/>
      <c r="AC73" s="12"/>
      <c r="AD73" s="198"/>
      <c r="AE73" s="115">
        <f>M73-J73</f>
        <v>-233.87200362344856</v>
      </c>
      <c r="AF73" s="156">
        <f>M73/J73</f>
        <v>0.90645119855062062</v>
      </c>
      <c r="AG73" s="294">
        <f>AF89</f>
        <v>0.90523708540537662</v>
      </c>
    </row>
    <row r="74" spans="1:33" ht="15.75" customHeight="1">
      <c r="A74" s="298"/>
      <c r="B74" s="100" t="s">
        <v>197</v>
      </c>
      <c r="C74" s="279" t="s">
        <v>220</v>
      </c>
      <c r="D74" s="280"/>
      <c r="E74" s="101">
        <v>23.55</v>
      </c>
      <c r="F74" s="102">
        <v>950</v>
      </c>
      <c r="G74" s="121">
        <f t="shared" si="31"/>
        <v>22372.5</v>
      </c>
      <c r="H74" s="122"/>
      <c r="I74" s="104">
        <v>6</v>
      </c>
      <c r="J74" s="105">
        <v>2500</v>
      </c>
      <c r="K74" s="106">
        <f t="shared" si="29"/>
        <v>416.66666666666669</v>
      </c>
      <c r="L74" s="107">
        <v>6</v>
      </c>
      <c r="M74" s="105">
        <f>F74/V74*60</f>
        <v>2264.8568335899395</v>
      </c>
      <c r="N74" s="106">
        <f>M74/L74</f>
        <v>377.47613893165658</v>
      </c>
      <c r="O74" s="108">
        <f>L74-I74</f>
        <v>0</v>
      </c>
      <c r="P74" s="109">
        <f>N74-K74</f>
        <v>-39.190527735010107</v>
      </c>
      <c r="Q74" s="110">
        <f>N74/K74</f>
        <v>0.90594273343597576</v>
      </c>
      <c r="R74" s="290"/>
      <c r="S74" s="47">
        <v>0.42638888888888882</v>
      </c>
      <c r="T74" s="120">
        <v>0.44386574074074064</v>
      </c>
      <c r="U74" s="111">
        <v>5.2833333333333332</v>
      </c>
      <c r="V74" s="112">
        <v>25.16715368258021</v>
      </c>
      <c r="W74" s="113"/>
      <c r="X74" s="116"/>
      <c r="Y74" s="12"/>
      <c r="Z74" s="198"/>
      <c r="AA74" s="281"/>
      <c r="AB74" s="282"/>
      <c r="AC74" s="12"/>
      <c r="AD74" s="198"/>
      <c r="AE74" s="117">
        <f>M74-J74</f>
        <v>-235.14316641006053</v>
      </c>
      <c r="AF74" s="110">
        <f>M74/J74</f>
        <v>0.90594273343597576</v>
      </c>
      <c r="AG74" s="295"/>
    </row>
    <row r="75" spans="1:33" ht="15.75" customHeight="1">
      <c r="A75" s="298"/>
      <c r="B75" s="100" t="s">
        <v>197</v>
      </c>
      <c r="C75" s="279" t="s">
        <v>249</v>
      </c>
      <c r="D75" s="280"/>
      <c r="E75" s="101">
        <v>27.05</v>
      </c>
      <c r="F75" s="102">
        <v>2159</v>
      </c>
      <c r="G75" s="121">
        <f t="shared" si="31"/>
        <v>58400.950000000004</v>
      </c>
      <c r="H75" s="62"/>
      <c r="I75" s="104">
        <v>6</v>
      </c>
      <c r="J75" s="105">
        <v>3273</v>
      </c>
      <c r="K75" s="106">
        <f t="shared" si="29"/>
        <v>545.5</v>
      </c>
      <c r="L75" s="107">
        <v>6</v>
      </c>
      <c r="M75" s="105">
        <f>F75/V75*60</f>
        <v>2958.0415775921888</v>
      </c>
      <c r="N75" s="106">
        <f>M75/L75</f>
        <v>493.00692959869815</v>
      </c>
      <c r="O75" s="123">
        <f>L75-I75</f>
        <v>0</v>
      </c>
      <c r="P75" s="124">
        <f>N75-K75</f>
        <v>-52.49307040130185</v>
      </c>
      <c r="Q75" s="125">
        <f>N75/K75</f>
        <v>0.90377072337066577</v>
      </c>
      <c r="R75" s="290"/>
      <c r="S75" s="47">
        <v>0.44791666666666657</v>
      </c>
      <c r="T75" s="120">
        <v>0.47832175925925918</v>
      </c>
      <c r="U75" s="111">
        <v>5.8333333333333393</v>
      </c>
      <c r="V75" s="112">
        <v>43.792487901892187</v>
      </c>
      <c r="W75" s="113"/>
      <c r="X75" s="116"/>
      <c r="Y75" s="12"/>
      <c r="Z75" s="198"/>
      <c r="AA75" s="281"/>
      <c r="AB75" s="282"/>
      <c r="AC75" s="12"/>
      <c r="AD75" s="198"/>
      <c r="AE75" s="117">
        <f>M75-J75</f>
        <v>-314.95842240781121</v>
      </c>
      <c r="AF75" s="110">
        <f>M75/J75</f>
        <v>0.90377072337066566</v>
      </c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2757.6666666666665</v>
      </c>
      <c r="K89" s="138">
        <f t="shared" ref="K89" si="33">J89/I89</f>
        <v>459.61111111111109</v>
      </c>
      <c r="L89" s="136">
        <f t="shared" ref="L89:M89" si="34">AVERAGE(L73:L88)</f>
        <v>6</v>
      </c>
      <c r="M89" s="137">
        <f t="shared" si="34"/>
        <v>2496.3421358528935</v>
      </c>
      <c r="N89" s="138">
        <f>M89/L89</f>
        <v>416.05702264214892</v>
      </c>
      <c r="O89" s="139">
        <f>L89-I89</f>
        <v>0</v>
      </c>
      <c r="P89" s="140">
        <f>N89-K89</f>
        <v>-43.554088468962163</v>
      </c>
      <c r="Q89" s="141">
        <f>N89/K89</f>
        <v>0.90523708540537662</v>
      </c>
      <c r="R89" s="291"/>
      <c r="S89" s="142">
        <v>0.25</v>
      </c>
      <c r="T89" s="143">
        <v>0.47832175925925918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0</v>
      </c>
      <c r="AD89" s="191">
        <f>SUM(AD73:AD88)</f>
        <v>0</v>
      </c>
      <c r="AE89" s="168">
        <f>M89-J89</f>
        <v>-261.32453081377298</v>
      </c>
      <c r="AF89" s="141">
        <f>M89/J89</f>
        <v>0.90523708540537662</v>
      </c>
      <c r="AG89" s="296"/>
    </row>
    <row r="90" spans="1:33" ht="15.75" customHeight="1">
      <c r="A90" s="283" t="s">
        <v>120</v>
      </c>
      <c r="B90" s="114" t="s">
        <v>197</v>
      </c>
      <c r="C90" s="287" t="s">
        <v>238</v>
      </c>
      <c r="D90" s="288"/>
      <c r="E90" s="147">
        <v>15.51</v>
      </c>
      <c r="F90" s="97">
        <v>3128</v>
      </c>
      <c r="G90" s="148">
        <f t="shared" ref="G90:G91" si="35">E90*F90</f>
        <v>48515.28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2349.8587562395396</v>
      </c>
      <c r="N90" s="152">
        <f>M90/L90</f>
        <v>391.64312603992329</v>
      </c>
      <c r="O90" s="154">
        <f>L90-I90</f>
        <v>0</v>
      </c>
      <c r="P90" s="155">
        <f>N90-K90</f>
        <v>-41.690207293410026</v>
      </c>
      <c r="Q90" s="156">
        <f>N90/K90</f>
        <v>0.90379182932289992</v>
      </c>
      <c r="R90" s="289">
        <f>Q106</f>
        <v>0.90376067780109814</v>
      </c>
      <c r="S90" s="157">
        <v>0.25</v>
      </c>
      <c r="T90" s="158">
        <v>0.30546296296296294</v>
      </c>
      <c r="U90" s="159"/>
      <c r="V90" s="160">
        <v>79.868630189647149</v>
      </c>
      <c r="W90" s="158"/>
      <c r="X90" s="169"/>
      <c r="Y90" s="12"/>
      <c r="Z90" s="198"/>
      <c r="AA90" s="292"/>
      <c r="AB90" s="293"/>
      <c r="AC90" s="12"/>
      <c r="AD90" s="198"/>
      <c r="AE90" s="115">
        <f>M90-J90</f>
        <v>-250.14124376046038</v>
      </c>
      <c r="AF90" s="156">
        <f>M90/J90</f>
        <v>0.90379182932289981</v>
      </c>
      <c r="AG90" s="294">
        <f>AF106</f>
        <v>0.90376067780109803</v>
      </c>
    </row>
    <row r="91" spans="1:33" ht="15.75" customHeight="1">
      <c r="A91" s="284"/>
      <c r="B91" s="100" t="s">
        <v>197</v>
      </c>
      <c r="C91" s="279" t="s">
        <v>239</v>
      </c>
      <c r="D91" s="280"/>
      <c r="E91" s="101">
        <v>15.01</v>
      </c>
      <c r="F91" s="102">
        <v>3210</v>
      </c>
      <c r="G91" s="103">
        <f t="shared" si="35"/>
        <v>48182.1</v>
      </c>
      <c r="H91" s="26"/>
      <c r="I91" s="104">
        <v>6</v>
      </c>
      <c r="J91" s="105">
        <v>2600</v>
      </c>
      <c r="K91" s="106">
        <f t="shared" si="27"/>
        <v>433.33333333333331</v>
      </c>
      <c r="L91" s="107">
        <v>6</v>
      </c>
      <c r="M91" s="105">
        <f>F91/V91*60</f>
        <v>2349.6967683261701</v>
      </c>
      <c r="N91" s="106">
        <f>M91/L91</f>
        <v>391.6161280543617</v>
      </c>
      <c r="O91" s="108">
        <f>L91-I91</f>
        <v>0</v>
      </c>
      <c r="P91" s="109">
        <f>N91-K91</f>
        <v>-41.717205278971619</v>
      </c>
      <c r="Q91" s="110">
        <f>N91/K91</f>
        <v>0.90372952627929626</v>
      </c>
      <c r="R91" s="290"/>
      <c r="S91" s="47">
        <v>0.30902777777777779</v>
      </c>
      <c r="T91" s="48">
        <v>0.36594907407407407</v>
      </c>
      <c r="U91" s="111">
        <v>5.1333333333333897</v>
      </c>
      <c r="V91" s="112">
        <v>81.968023532330321</v>
      </c>
      <c r="W91" s="113"/>
      <c r="X91" s="13"/>
      <c r="Y91" s="12"/>
      <c r="Z91" s="198"/>
      <c r="AA91" s="281"/>
      <c r="AB91" s="282"/>
      <c r="AC91" s="12"/>
      <c r="AD91" s="198"/>
      <c r="AE91" s="117">
        <f>M91-J91</f>
        <v>-250.30323167382994</v>
      </c>
      <c r="AF91" s="110">
        <f>M91/J91</f>
        <v>0.90372952627929615</v>
      </c>
      <c r="AG91" s="295"/>
    </row>
    <row r="92" spans="1:33" ht="15.75" customHeight="1">
      <c r="A92" s="284"/>
      <c r="B92" s="100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3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3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31"/>
      <c r="W98" s="113"/>
      <c r="X98" s="116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31"/>
      <c r="W99" s="126"/>
      <c r="X99" s="127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31"/>
      <c r="W100" s="126"/>
      <c r="X100" s="127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31"/>
      <c r="W101" s="126"/>
      <c r="X101" s="127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31"/>
      <c r="W102" s="126"/>
      <c r="X102" s="127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31"/>
      <c r="W103" s="126"/>
      <c r="X103" s="127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31"/>
      <c r="W104" s="126"/>
      <c r="X104" s="127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6">AVERAGE(I90:I105)</f>
        <v>6</v>
      </c>
      <c r="J106" s="137">
        <f t="shared" si="36"/>
        <v>2600</v>
      </c>
      <c r="K106" s="138">
        <f t="shared" ref="K106" si="37">J106/I106</f>
        <v>433.33333333333331</v>
      </c>
      <c r="L106" s="136">
        <f t="shared" ref="L106:M106" si="38">AVERAGE(L90:L105)</f>
        <v>6</v>
      </c>
      <c r="M106" s="137">
        <f t="shared" si="38"/>
        <v>2349.7777622828548</v>
      </c>
      <c r="N106" s="138">
        <f>M106/L106</f>
        <v>391.62962704714249</v>
      </c>
      <c r="O106" s="139">
        <f>L106-I106</f>
        <v>0</v>
      </c>
      <c r="P106" s="140">
        <f>N106-K106</f>
        <v>-41.703706286190823</v>
      </c>
      <c r="Q106" s="141">
        <f>N106/K106</f>
        <v>0.90376067780109814</v>
      </c>
      <c r="R106" s="291"/>
      <c r="S106" s="142">
        <v>0.25</v>
      </c>
      <c r="T106" s="143">
        <v>0.36594907407407407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277"/>
      <c r="AB106" s="278"/>
      <c r="AC106" s="179">
        <f>SUM(AC90:AC105)</f>
        <v>0</v>
      </c>
      <c r="AD106" s="191">
        <f>SUM(AD90:AD105)</f>
        <v>0</v>
      </c>
      <c r="AE106" s="168">
        <f>M106-J106</f>
        <v>-250.22223771714516</v>
      </c>
      <c r="AF106" s="141">
        <f>M106/J106</f>
        <v>0.90376067780109803</v>
      </c>
      <c r="AG106" s="296"/>
    </row>
    <row r="107" spans="1:33" ht="15.75" customHeight="1">
      <c r="A107" s="297" t="s">
        <v>199</v>
      </c>
      <c r="B107" s="146" t="s">
        <v>173</v>
      </c>
      <c r="C107" s="287" t="s">
        <v>200</v>
      </c>
      <c r="D107" s="288"/>
      <c r="E107" s="147">
        <v>44.98</v>
      </c>
      <c r="F107" s="97">
        <v>1005</v>
      </c>
      <c r="G107" s="148">
        <f t="shared" ref="G107:G109" si="39">E107*F107</f>
        <v>45204.899999999994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1610.9333572074061</v>
      </c>
      <c r="N107" s="152">
        <f>M107/L107</f>
        <v>76.711112247971712</v>
      </c>
      <c r="O107" s="154">
        <f>L107-I107</f>
        <v>0</v>
      </c>
      <c r="P107" s="155">
        <f>N107-K107</f>
        <v>-9.0031734663139957</v>
      </c>
      <c r="Q107" s="156">
        <f>N107/K107</f>
        <v>0.89496297622633669</v>
      </c>
      <c r="R107" s="289">
        <f>Q123</f>
        <v>0.92567776187307027</v>
      </c>
      <c r="S107" s="157">
        <v>0.70833333333333337</v>
      </c>
      <c r="T107" s="158">
        <v>0.73431712962962969</v>
      </c>
      <c r="U107" s="159"/>
      <c r="V107" s="160">
        <v>37.43171604847241</v>
      </c>
      <c r="W107" s="158"/>
      <c r="X107" s="169"/>
      <c r="Y107" s="196"/>
      <c r="Z107" s="197"/>
      <c r="AA107" s="292"/>
      <c r="AB107" s="293"/>
      <c r="AC107" s="196"/>
      <c r="AD107" s="197"/>
      <c r="AE107" s="115">
        <f>M107-J107</f>
        <v>-189.06664279259394</v>
      </c>
      <c r="AF107" s="156">
        <f>M107/J107</f>
        <v>0.89496297622633669</v>
      </c>
      <c r="AG107" s="294">
        <f>AF123</f>
        <v>0.89429885469093218</v>
      </c>
    </row>
    <row r="108" spans="1:33" ht="15.75" customHeight="1">
      <c r="A108" s="298"/>
      <c r="B108" s="163" t="s">
        <v>173</v>
      </c>
      <c r="C108" s="279" t="s">
        <v>201</v>
      </c>
      <c r="D108" s="280"/>
      <c r="E108" s="101">
        <v>50.67</v>
      </c>
      <c r="F108" s="102">
        <v>1265</v>
      </c>
      <c r="G108" s="103">
        <f t="shared" si="39"/>
        <v>64097.55</v>
      </c>
      <c r="H108" s="26"/>
      <c r="I108" s="104">
        <v>20</v>
      </c>
      <c r="J108" s="105">
        <v>2000</v>
      </c>
      <c r="K108" s="106">
        <f t="shared" ref="K108:K109" si="40">J108/I108</f>
        <v>100</v>
      </c>
      <c r="L108" s="107">
        <v>19</v>
      </c>
      <c r="M108" s="105">
        <f>F108/V108*60</f>
        <v>1788</v>
      </c>
      <c r="N108" s="106">
        <f>M108/L108</f>
        <v>94.10526315789474</v>
      </c>
      <c r="O108" s="108">
        <f>L108-I108</f>
        <v>-1</v>
      </c>
      <c r="P108" s="109">
        <f>N108-K108</f>
        <v>-5.8947368421052602</v>
      </c>
      <c r="Q108" s="110">
        <f>N108/K108</f>
        <v>0.94105263157894736</v>
      </c>
      <c r="R108" s="290"/>
      <c r="S108" s="47">
        <v>0.73819444444444449</v>
      </c>
      <c r="T108" s="48">
        <v>0.76766203703703706</v>
      </c>
      <c r="U108" s="111">
        <v>5.5833333333333002</v>
      </c>
      <c r="V108" s="112">
        <v>42.449664429530202</v>
      </c>
      <c r="W108" s="113"/>
      <c r="X108" s="116"/>
      <c r="Y108" s="12"/>
      <c r="Z108" s="198"/>
      <c r="AA108" s="281"/>
      <c r="AB108" s="282"/>
      <c r="AC108" s="12"/>
      <c r="AD108" s="198"/>
      <c r="AE108" s="117">
        <f>M108-J108</f>
        <v>-212</v>
      </c>
      <c r="AF108" s="110">
        <f>M108/J108</f>
        <v>0.89400000000000002</v>
      </c>
      <c r="AG108" s="295"/>
    </row>
    <row r="109" spans="1:33" ht="15.75" customHeight="1">
      <c r="A109" s="298"/>
      <c r="B109" s="163" t="s">
        <v>173</v>
      </c>
      <c r="C109" s="279" t="s">
        <v>234</v>
      </c>
      <c r="D109" s="280"/>
      <c r="E109" s="101">
        <v>58.17</v>
      </c>
      <c r="F109" s="102">
        <v>2066</v>
      </c>
      <c r="G109" s="103">
        <f t="shared" si="39"/>
        <v>120179.22</v>
      </c>
      <c r="H109" s="26"/>
      <c r="I109" s="104">
        <v>18</v>
      </c>
      <c r="J109" s="105">
        <v>2000</v>
      </c>
      <c r="K109" s="106">
        <f t="shared" si="40"/>
        <v>111.11111111111111</v>
      </c>
      <c r="L109" s="107">
        <v>17</v>
      </c>
      <c r="M109" s="105">
        <f>F109/V109*60</f>
        <v>1788.0000000000002</v>
      </c>
      <c r="N109" s="106">
        <f>M109/L109</f>
        <v>105.1764705882353</v>
      </c>
      <c r="O109" s="108">
        <f>L109-I109</f>
        <v>-1</v>
      </c>
      <c r="P109" s="109">
        <f>N109-K109</f>
        <v>-5.9346405228758101</v>
      </c>
      <c r="Q109" s="110">
        <f>N109/K109</f>
        <v>0.94658823529411773</v>
      </c>
      <c r="R109" s="290"/>
      <c r="S109" s="47">
        <v>0.77083333333333337</v>
      </c>
      <c r="T109" s="48">
        <v>0.81896990740740749</v>
      </c>
      <c r="U109" s="111">
        <v>4.5666666666666877</v>
      </c>
      <c r="V109" s="112">
        <v>69.328859060402678</v>
      </c>
      <c r="W109" s="113"/>
      <c r="X109" s="116"/>
      <c r="Y109" s="12"/>
      <c r="Z109" s="198"/>
      <c r="AA109" s="281"/>
      <c r="AB109" s="282"/>
      <c r="AC109" s="12"/>
      <c r="AD109" s="198"/>
      <c r="AE109" s="117">
        <f>M109-J109</f>
        <v>-211.99999999999977</v>
      </c>
      <c r="AF109" s="110">
        <f>M109/J109</f>
        <v>0.89400000000000013</v>
      </c>
      <c r="AG109" s="295"/>
    </row>
    <row r="110" spans="1:33" ht="15.75" customHeight="1">
      <c r="A110" s="298"/>
      <c r="B110" s="163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295"/>
    </row>
    <row r="111" spans="1:33" ht="15.75" customHeight="1">
      <c r="A111" s="298"/>
      <c r="B111" s="163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295"/>
    </row>
    <row r="112" spans="1:33" ht="15.75" customHeight="1">
      <c r="A112" s="298"/>
      <c r="B112" s="163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295"/>
    </row>
    <row r="113" spans="1:33" ht="15.75" customHeight="1">
      <c r="A113" s="298"/>
      <c r="B113" s="163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81"/>
      <c r="AB113" s="282"/>
      <c r="AC113" s="12"/>
      <c r="AD113" s="198"/>
      <c r="AE113" s="117"/>
      <c r="AF113" s="110"/>
      <c r="AG113" s="295"/>
    </row>
    <row r="114" spans="1:33" ht="15.75" customHeight="1">
      <c r="A114" s="298"/>
      <c r="B114" s="163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81"/>
      <c r="AB114" s="282"/>
      <c r="AC114" s="12"/>
      <c r="AD114" s="198"/>
      <c r="AE114" s="117"/>
      <c r="AF114" s="110"/>
      <c r="AG114" s="295"/>
    </row>
    <row r="115" spans="1:33" ht="15.75" customHeight="1">
      <c r="A115" s="298"/>
      <c r="B115" s="163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81"/>
      <c r="AB115" s="282"/>
      <c r="AC115" s="12"/>
      <c r="AD115" s="198"/>
      <c r="AE115" s="117"/>
      <c r="AF115" s="110"/>
      <c r="AG115" s="295"/>
    </row>
    <row r="116" spans="1:33" ht="15.75" customHeight="1">
      <c r="A116" s="298"/>
      <c r="B116" s="163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81"/>
      <c r="AB116" s="282"/>
      <c r="AC116" s="12"/>
      <c r="AD116" s="198"/>
      <c r="AE116" s="117"/>
      <c r="AF116" s="110"/>
      <c r="AG116" s="295"/>
    </row>
    <row r="117" spans="1:33" ht="15.75" customHeight="1">
      <c r="A117" s="298"/>
      <c r="B117" s="163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81"/>
      <c r="AB117" s="282"/>
      <c r="AC117" s="12"/>
      <c r="AD117" s="198"/>
      <c r="AE117" s="117"/>
      <c r="AF117" s="110"/>
      <c r="AG117" s="295"/>
    </row>
    <row r="118" spans="1:33" ht="15.75" customHeight="1">
      <c r="A118" s="298"/>
      <c r="B118" s="163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81"/>
      <c r="AB118" s="282"/>
      <c r="AC118" s="12"/>
      <c r="AD118" s="198"/>
      <c r="AE118" s="117"/>
      <c r="AF118" s="110"/>
      <c r="AG118" s="295"/>
    </row>
    <row r="119" spans="1:33" ht="15.75" customHeight="1">
      <c r="A119" s="298"/>
      <c r="B119" s="163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81"/>
      <c r="AB119" s="282"/>
      <c r="AC119" s="12"/>
      <c r="AD119" s="198"/>
      <c r="AE119" s="117"/>
      <c r="AF119" s="110"/>
      <c r="AG119" s="295"/>
    </row>
    <row r="120" spans="1:33" ht="15.75" customHeight="1">
      <c r="A120" s="298"/>
      <c r="B120" s="163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81"/>
      <c r="AB120" s="282"/>
      <c r="AC120" s="12"/>
      <c r="AD120" s="198"/>
      <c r="AE120" s="117"/>
      <c r="AF120" s="110"/>
      <c r="AG120" s="295"/>
    </row>
    <row r="121" spans="1:33" ht="15.75" customHeight="1">
      <c r="A121" s="298"/>
      <c r="B121" s="163"/>
      <c r="C121" s="279"/>
      <c r="D121" s="280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81"/>
      <c r="AB121" s="282"/>
      <c r="AC121" s="12"/>
      <c r="AD121" s="198"/>
      <c r="AE121" s="117"/>
      <c r="AF121" s="110"/>
      <c r="AG121" s="295"/>
    </row>
    <row r="122" spans="1:33" ht="15.75" customHeight="1">
      <c r="A122" s="298"/>
      <c r="B122" s="163"/>
      <c r="C122" s="279"/>
      <c r="D122" s="280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81"/>
      <c r="AB122" s="282"/>
      <c r="AC122" s="12"/>
      <c r="AD122" s="198"/>
      <c r="AE122" s="165"/>
      <c r="AF122" s="125"/>
      <c r="AG122" s="295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41">AVERAGE(I107:I122)</f>
        <v>19.666666666666668</v>
      </c>
      <c r="J123" s="137">
        <f t="shared" si="41"/>
        <v>1933.3333333333333</v>
      </c>
      <c r="K123" s="138">
        <f t="shared" ref="K123" si="42">J123/I123</f>
        <v>98.305084745762699</v>
      </c>
      <c r="L123" s="136">
        <f t="shared" ref="L123:M123" si="43">AVERAGE(L107:L122)</f>
        <v>19</v>
      </c>
      <c r="M123" s="137">
        <f t="shared" si="43"/>
        <v>1728.9777857358022</v>
      </c>
      <c r="N123" s="138">
        <f>M123/L123</f>
        <v>90.998830828200113</v>
      </c>
      <c r="O123" s="139">
        <f>L123-I123</f>
        <v>-0.66666666666666785</v>
      </c>
      <c r="P123" s="140">
        <f>N123-K123</f>
        <v>-7.3062539175625858</v>
      </c>
      <c r="Q123" s="141">
        <f>N123/K123</f>
        <v>0.92567776187307027</v>
      </c>
      <c r="R123" s="291"/>
      <c r="S123" s="142">
        <v>0.70833333333333337</v>
      </c>
      <c r="T123" s="143">
        <v>0.81896990740740749</v>
      </c>
      <c r="U123" s="144"/>
      <c r="V123" s="166"/>
      <c r="W123" s="167"/>
      <c r="X123" s="138"/>
      <c r="Y123" s="179">
        <f t="shared" ref="Y123:Z123" si="44">SUM(Y107:Y122)</f>
        <v>0</v>
      </c>
      <c r="Z123" s="180">
        <f t="shared" si="44"/>
        <v>0</v>
      </c>
      <c r="AA123" s="277"/>
      <c r="AB123" s="278"/>
      <c r="AC123" s="179">
        <f t="shared" ref="AC123:AD123" si="45">SUM(AC107:AC122)</f>
        <v>0</v>
      </c>
      <c r="AD123" s="180">
        <f t="shared" si="45"/>
        <v>0</v>
      </c>
      <c r="AE123" s="168">
        <f>M123-J123</f>
        <v>-204.35554759753109</v>
      </c>
      <c r="AF123" s="141">
        <f>M123/J123</f>
        <v>0.89429885469093218</v>
      </c>
      <c r="AG123" s="296"/>
    </row>
    <row r="124" spans="1:33" ht="15.75" customHeight="1">
      <c r="A124" s="283" t="s">
        <v>186</v>
      </c>
      <c r="B124" s="146" t="s">
        <v>173</v>
      </c>
      <c r="C124" s="287" t="s">
        <v>189</v>
      </c>
      <c r="D124" s="288"/>
      <c r="E124" s="147">
        <v>47.6</v>
      </c>
      <c r="F124" s="159">
        <v>1355</v>
      </c>
      <c r="G124" s="148">
        <f t="shared" ref="G124:G126" si="46">E124*F124</f>
        <v>64498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1787.3999999999996</v>
      </c>
      <c r="N124" s="152">
        <f>M124/L124</f>
        <v>77.713043478260857</v>
      </c>
      <c r="O124" s="154">
        <f>L124-I124</f>
        <v>0</v>
      </c>
      <c r="P124" s="155">
        <f>N124-K124</f>
        <v>-9.2434782608695798</v>
      </c>
      <c r="Q124" s="156">
        <f>N124/K124</f>
        <v>0.89369999999999983</v>
      </c>
      <c r="R124" s="289">
        <f>Q140</f>
        <v>0.89442679352344212</v>
      </c>
      <c r="S124" s="157">
        <v>0.70833333333333337</v>
      </c>
      <c r="T124" s="158">
        <v>0.7399189814814815</v>
      </c>
      <c r="U124" s="159"/>
      <c r="V124" s="160">
        <v>45.485062101376307</v>
      </c>
      <c r="W124" s="97"/>
      <c r="X124" s="98"/>
      <c r="Y124" s="196"/>
      <c r="Z124" s="197"/>
      <c r="AA124" s="292"/>
      <c r="AB124" s="293"/>
      <c r="AC124" s="196"/>
      <c r="AD124" s="197"/>
      <c r="AE124" s="115">
        <f>M124-J124</f>
        <v>-212.60000000000036</v>
      </c>
      <c r="AF124" s="156">
        <f>M124/J124</f>
        <v>0.89369999999999983</v>
      </c>
      <c r="AG124" s="361">
        <f>AF140</f>
        <v>0.89442679352344212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11">
        <v>1114</v>
      </c>
      <c r="G125" s="103">
        <f t="shared" si="46"/>
        <v>63353.18</v>
      </c>
      <c r="H125" s="26"/>
      <c r="I125" s="104">
        <v>23</v>
      </c>
      <c r="J125" s="105">
        <v>2000</v>
      </c>
      <c r="K125" s="106">
        <f t="shared" ref="K125:K126" si="47">J125/I125</f>
        <v>86.956521739130437</v>
      </c>
      <c r="L125" s="107">
        <v>23</v>
      </c>
      <c r="M125" s="105">
        <f>F125/V125*60</f>
        <v>1791.3607611406549</v>
      </c>
      <c r="N125" s="106">
        <f>M125/L125</f>
        <v>77.8852504843763</v>
      </c>
      <c r="O125" s="108">
        <f>L125-I125</f>
        <v>0</v>
      </c>
      <c r="P125" s="109">
        <f>N125-K125</f>
        <v>-9.0712712547541372</v>
      </c>
      <c r="Q125" s="110">
        <f>N125/K125</f>
        <v>0.89568038057032739</v>
      </c>
      <c r="R125" s="290"/>
      <c r="S125" s="47">
        <v>0.74305555555555558</v>
      </c>
      <c r="T125" s="48">
        <v>0.76895833333333341</v>
      </c>
      <c r="U125" s="111">
        <v>4.5166666666666799</v>
      </c>
      <c r="V125" s="112">
        <v>37.312417157914865</v>
      </c>
      <c r="W125" s="113"/>
      <c r="X125" s="116"/>
      <c r="Y125" s="12"/>
      <c r="Z125" s="198"/>
      <c r="AA125" s="281"/>
      <c r="AB125" s="282"/>
      <c r="AC125" s="12"/>
      <c r="AD125" s="198"/>
      <c r="AE125" s="117">
        <f>M125-J125</f>
        <v>-208.63923885934514</v>
      </c>
      <c r="AF125" s="110">
        <f>M125/J125</f>
        <v>0.89568038057032739</v>
      </c>
      <c r="AG125" s="362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11">
        <v>1456</v>
      </c>
      <c r="G126" s="103">
        <f t="shared" si="46"/>
        <v>82686.240000000005</v>
      </c>
      <c r="H126" s="26"/>
      <c r="I126" s="104">
        <v>23</v>
      </c>
      <c r="J126" s="105">
        <v>2000</v>
      </c>
      <c r="K126" s="106">
        <f t="shared" si="47"/>
        <v>86.956521739130437</v>
      </c>
      <c r="L126" s="107">
        <v>23</v>
      </c>
      <c r="M126" s="105">
        <f>F126/V126*60</f>
        <v>1787.7999999999984</v>
      </c>
      <c r="N126" s="106">
        <f>M126/L126</f>
        <v>77.730434782608626</v>
      </c>
      <c r="O126" s="108">
        <f>L126-I126</f>
        <v>0</v>
      </c>
      <c r="P126" s="109">
        <f>N126-K126</f>
        <v>-9.2260869565218115</v>
      </c>
      <c r="Q126" s="110">
        <f>N126/K126</f>
        <v>0.89389999999999914</v>
      </c>
      <c r="R126" s="290"/>
      <c r="S126" s="47">
        <v>0.7729166666666667</v>
      </c>
      <c r="T126" s="48">
        <v>0.80684027777777778</v>
      </c>
      <c r="U126" s="111">
        <v>5.6999999999999318</v>
      </c>
      <c r="V126" s="112">
        <v>48.864526233359484</v>
      </c>
      <c r="W126" s="113"/>
      <c r="X126" s="116"/>
      <c r="Y126" s="12"/>
      <c r="Z126" s="198"/>
      <c r="AA126" s="281"/>
      <c r="AB126" s="282"/>
      <c r="AC126" s="12"/>
      <c r="AD126" s="198"/>
      <c r="AE126" s="117">
        <f>M126-J126</f>
        <v>-212.20000000000164</v>
      </c>
      <c r="AF126" s="110">
        <f>M126/J126</f>
        <v>0.89389999999999914</v>
      </c>
      <c r="AG126" s="362"/>
    </row>
    <row r="127" spans="1:33" ht="15.75" customHeight="1">
      <c r="A127" s="284"/>
      <c r="B127" s="163"/>
      <c r="C127" s="279"/>
      <c r="D127" s="280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362"/>
    </row>
    <row r="128" spans="1:33" ht="15.75" customHeight="1">
      <c r="A128" s="285"/>
      <c r="B128" s="163"/>
      <c r="C128" s="279"/>
      <c r="D128" s="280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362"/>
    </row>
    <row r="129" spans="1:33" ht="15.75" customHeight="1">
      <c r="A129" s="285"/>
      <c r="B129" s="163"/>
      <c r="C129" s="279"/>
      <c r="D129" s="280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362"/>
    </row>
    <row r="130" spans="1:33" ht="15.75" customHeight="1">
      <c r="A130" s="285"/>
      <c r="B130" s="163"/>
      <c r="C130" s="279"/>
      <c r="D130" s="280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47"/>
      <c r="T130" s="120"/>
      <c r="U130" s="111"/>
      <c r="V130" s="112"/>
      <c r="W130" s="113"/>
      <c r="X130" s="116"/>
      <c r="Y130" s="12"/>
      <c r="Z130" s="198"/>
      <c r="AA130" s="281"/>
      <c r="AB130" s="282"/>
      <c r="AC130" s="12"/>
      <c r="AD130" s="198"/>
      <c r="AE130" s="117"/>
      <c r="AF130" s="110"/>
      <c r="AG130" s="362"/>
    </row>
    <row r="131" spans="1:33" ht="15.75" customHeight="1">
      <c r="A131" s="285"/>
      <c r="B131" s="163"/>
      <c r="C131" s="279"/>
      <c r="D131" s="280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120"/>
      <c r="U131" s="111"/>
      <c r="V131" s="112"/>
      <c r="W131" s="113"/>
      <c r="X131" s="116"/>
      <c r="Y131" s="12"/>
      <c r="Z131" s="198"/>
      <c r="AA131" s="281"/>
      <c r="AB131" s="282"/>
      <c r="AC131" s="12"/>
      <c r="AD131" s="198"/>
      <c r="AE131" s="117"/>
      <c r="AF131" s="110"/>
      <c r="AG131" s="362"/>
    </row>
    <row r="132" spans="1:33" ht="15.75" customHeight="1">
      <c r="A132" s="285"/>
      <c r="B132" s="163"/>
      <c r="C132" s="279"/>
      <c r="D132" s="280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120"/>
      <c r="U132" s="111"/>
      <c r="V132" s="112"/>
      <c r="W132" s="113"/>
      <c r="X132" s="116"/>
      <c r="Y132" s="12"/>
      <c r="Z132" s="198"/>
      <c r="AA132" s="281"/>
      <c r="AB132" s="282"/>
      <c r="AC132" s="12"/>
      <c r="AD132" s="198"/>
      <c r="AE132" s="117"/>
      <c r="AF132" s="110"/>
      <c r="AG132" s="362"/>
    </row>
    <row r="133" spans="1:33" ht="15.75" customHeight="1">
      <c r="A133" s="285"/>
      <c r="B133" s="163"/>
      <c r="C133" s="279"/>
      <c r="D133" s="280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120"/>
      <c r="U133" s="111"/>
      <c r="V133" s="112"/>
      <c r="W133" s="113"/>
      <c r="X133" s="116"/>
      <c r="Y133" s="12"/>
      <c r="Z133" s="198"/>
      <c r="AA133" s="281"/>
      <c r="AB133" s="282"/>
      <c r="AC133" s="12"/>
      <c r="AD133" s="198"/>
      <c r="AE133" s="117"/>
      <c r="AF133" s="110"/>
      <c r="AG133" s="362"/>
    </row>
    <row r="134" spans="1:33" ht="15.75" customHeight="1">
      <c r="A134" s="285"/>
      <c r="B134" s="163"/>
      <c r="C134" s="279"/>
      <c r="D134" s="280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120"/>
      <c r="U134" s="111"/>
      <c r="V134" s="112"/>
      <c r="W134" s="113"/>
      <c r="X134" s="116"/>
      <c r="Y134" s="12"/>
      <c r="Z134" s="198"/>
      <c r="AA134" s="281"/>
      <c r="AB134" s="282"/>
      <c r="AC134" s="12"/>
      <c r="AD134" s="198"/>
      <c r="AE134" s="117"/>
      <c r="AF134" s="110"/>
      <c r="AG134" s="362"/>
    </row>
    <row r="135" spans="1:33" ht="15.75" customHeight="1">
      <c r="A135" s="285"/>
      <c r="B135" s="163"/>
      <c r="C135" s="279"/>
      <c r="D135" s="280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120"/>
      <c r="U135" s="111"/>
      <c r="V135" s="112"/>
      <c r="W135" s="113"/>
      <c r="X135" s="116"/>
      <c r="Y135" s="12"/>
      <c r="Z135" s="198"/>
      <c r="AA135" s="281"/>
      <c r="AB135" s="282"/>
      <c r="AC135" s="12"/>
      <c r="AD135" s="198"/>
      <c r="AE135" s="117"/>
      <c r="AF135" s="110"/>
      <c r="AG135" s="362"/>
    </row>
    <row r="136" spans="1:33" ht="15.75" customHeight="1">
      <c r="A136" s="285"/>
      <c r="B136" s="163"/>
      <c r="C136" s="279"/>
      <c r="D136" s="280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13"/>
      <c r="X136" s="116"/>
      <c r="Y136" s="12"/>
      <c r="Z136" s="198"/>
      <c r="AA136" s="281"/>
      <c r="AB136" s="282"/>
      <c r="AC136" s="12"/>
      <c r="AD136" s="198"/>
      <c r="AE136" s="117"/>
      <c r="AF136" s="110"/>
      <c r="AG136" s="362"/>
    </row>
    <row r="137" spans="1:33" ht="15.75" customHeight="1">
      <c r="A137" s="285"/>
      <c r="B137" s="163"/>
      <c r="C137" s="279"/>
      <c r="D137" s="280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83"/>
      <c r="X137" s="184"/>
      <c r="Y137" s="12"/>
      <c r="Z137" s="198"/>
      <c r="AA137" s="281"/>
      <c r="AB137" s="282"/>
      <c r="AC137" s="12"/>
      <c r="AD137" s="198"/>
      <c r="AE137" s="117"/>
      <c r="AF137" s="110"/>
      <c r="AG137" s="362"/>
    </row>
    <row r="138" spans="1:33" ht="15.75" customHeight="1">
      <c r="A138" s="285"/>
      <c r="B138" s="163"/>
      <c r="C138" s="279"/>
      <c r="D138" s="280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85"/>
      <c r="X138" s="186"/>
      <c r="Y138" s="12"/>
      <c r="Z138" s="198"/>
      <c r="AA138" s="281"/>
      <c r="AB138" s="282"/>
      <c r="AC138" s="12"/>
      <c r="AD138" s="198"/>
      <c r="AE138" s="117"/>
      <c r="AF138" s="110"/>
      <c r="AG138" s="362"/>
    </row>
    <row r="139" spans="1:33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47"/>
      <c r="T139" s="120"/>
      <c r="U139" s="130"/>
      <c r="V139" s="112"/>
      <c r="W139" s="185"/>
      <c r="X139" s="186"/>
      <c r="Y139" s="12"/>
      <c r="Z139" s="198"/>
      <c r="AA139" s="281"/>
      <c r="AB139" s="282"/>
      <c r="AC139" s="12"/>
      <c r="AD139" s="198"/>
      <c r="AE139" s="117"/>
      <c r="AF139" s="110"/>
      <c r="AG139" s="362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48">AVERAGE(I124:I139)</f>
        <v>23</v>
      </c>
      <c r="J140" s="137">
        <f t="shared" si="48"/>
        <v>2000</v>
      </c>
      <c r="K140" s="138">
        <f t="shared" ref="K140" si="49">J140/I140</f>
        <v>86.956521739130437</v>
      </c>
      <c r="L140" s="136">
        <f t="shared" ref="L140:M140" si="50">AVERAGE(L124:L139)</f>
        <v>23</v>
      </c>
      <c r="M140" s="137">
        <f t="shared" si="50"/>
        <v>1788.8535870468843</v>
      </c>
      <c r="N140" s="138">
        <f>M140/L140</f>
        <v>77.776242915081923</v>
      </c>
      <c r="O140" s="139">
        <f>L140-I140</f>
        <v>0</v>
      </c>
      <c r="P140" s="140">
        <f>N140-K140</f>
        <v>-9.1802788240485143</v>
      </c>
      <c r="Q140" s="141">
        <f>N140/K140</f>
        <v>0.89442679352344212</v>
      </c>
      <c r="R140" s="291"/>
      <c r="S140" s="142">
        <v>0.70833333333333337</v>
      </c>
      <c r="T140" s="143">
        <v>0.80684027777777778</v>
      </c>
      <c r="U140" s="144"/>
      <c r="V140" s="166"/>
      <c r="W140" s="187"/>
      <c r="X140" s="188"/>
      <c r="Y140" s="179">
        <f t="shared" ref="Y140:Z140" si="51">SUM(Y124:Y139)</f>
        <v>0</v>
      </c>
      <c r="Z140" s="180">
        <f t="shared" si="51"/>
        <v>0</v>
      </c>
      <c r="AA140" s="277"/>
      <c r="AB140" s="278"/>
      <c r="AC140" s="179">
        <f t="shared" ref="AC140:AD140" si="52">SUM(AC124:AC139)</f>
        <v>0</v>
      </c>
      <c r="AD140" s="180">
        <f t="shared" si="52"/>
        <v>0</v>
      </c>
      <c r="AE140" s="168">
        <f>M140-J140</f>
        <v>-211.14641295311571</v>
      </c>
      <c r="AF140" s="141">
        <f>M140/J140</f>
        <v>0.89442679352344212</v>
      </c>
      <c r="AG140" s="363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640" priority="2" operator="greaterThan">
      <formula>0</formula>
    </cfRule>
  </conditionalFormatting>
  <conditionalFormatting sqref="P5:P140 AE5:AE140">
    <cfRule type="cellIs" dxfId="639" priority="5" operator="lessThan">
      <formula>0</formula>
    </cfRule>
  </conditionalFormatting>
  <conditionalFormatting sqref="Q5:Q140 AF5:AF140">
    <cfRule type="cellIs" dxfId="638" priority="3" operator="greaterThan">
      <formula>1</formula>
    </cfRule>
    <cfRule type="cellIs" dxfId="637" priority="4" operator="lessThan">
      <formula>0.8</formula>
    </cfRule>
  </conditionalFormatting>
  <conditionalFormatting sqref="AG5 R5:R140 AG107:AG124">
    <cfRule type="cellIs" dxfId="636" priority="6" operator="lessThan">
      <formula>0.8</formula>
    </cfRule>
  </conditionalFormatting>
  <conditionalFormatting sqref="AG22">
    <cfRule type="cellIs" dxfId="635" priority="11" operator="lessThan">
      <formula>0.8</formula>
    </cfRule>
  </conditionalFormatting>
  <conditionalFormatting sqref="AG37">
    <cfRule type="cellIs" dxfId="634" priority="10" operator="lessThan">
      <formula>0.8</formula>
    </cfRule>
  </conditionalFormatting>
  <conditionalFormatting sqref="AG39:AG74">
    <cfRule type="cellIs" dxfId="633" priority="8" operator="lessThan">
      <formula>0.8</formula>
    </cfRule>
  </conditionalFormatting>
  <conditionalFormatting sqref="AG80:AG88">
    <cfRule type="cellIs" dxfId="632" priority="9" operator="lessThan">
      <formula>0.8</formula>
    </cfRule>
  </conditionalFormatting>
  <conditionalFormatting sqref="AG90:AG95">
    <cfRule type="cellIs" dxfId="631" priority="7" operator="lessThan">
      <formula>0.8</formula>
    </cfRule>
  </conditionalFormatting>
  <conditionalFormatting sqref="AG139">
    <cfRule type="cellIs" dxfId="630" priority="1" operator="lessThan">
      <formula>0.8</formula>
    </cfRule>
  </conditionalFormatting>
  <dataValidations count="1">
    <dataValidation type="list" allowBlank="1" showInputMessage="1" showErrorMessage="1" sqref="AA5:AB140" xr:uid="{D704A0F0-649F-472E-9AB0-722E18B7A813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187D-1355-441B-85DC-0F50BAA45463}">
  <sheetPr>
    <tabColor theme="8" tint="0.59999389629810485"/>
  </sheetPr>
  <dimension ref="B1:AR42"/>
  <sheetViews>
    <sheetView zoomScale="70" zoomScaleNormal="70" workbookViewId="0">
      <selection activeCell="S27" sqref="S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259</v>
      </c>
      <c r="D3" s="265"/>
      <c r="E3" s="3" t="s">
        <v>2</v>
      </c>
      <c r="F3" s="266">
        <f>'0527(18度C)'!D1+'0527(4度C)'!D1</f>
        <v>223731</v>
      </c>
      <c r="G3" s="267"/>
      <c r="H3" s="3" t="s">
        <v>3</v>
      </c>
      <c r="I3" s="268">
        <f>'0527(18度C)'!F1+'0527(4度C)'!F1</f>
        <v>6712279.8800000008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476.31385114975143</v>
      </c>
      <c r="F6" s="241" t="e">
        <f>AVERAGE(#REF!,D14:K14)</f>
        <v>#REF!</v>
      </c>
      <c r="G6" s="242">
        <f>AVERAGE(D14:K14)</f>
        <v>224.94900970949013</v>
      </c>
      <c r="H6" s="243"/>
      <c r="I6" s="242">
        <f>AVERAGE(L14:O14)</f>
        <v>92.630803242446575</v>
      </c>
      <c r="J6" s="243"/>
      <c r="K6" s="242">
        <f>AVERAGE(D32:O32)</f>
        <v>802.35739750445623</v>
      </c>
      <c r="L6" s="243"/>
      <c r="M6" s="242">
        <f>AVERAGE(P32:X32)</f>
        <v>719.15909090909088</v>
      </c>
      <c r="N6" s="243"/>
      <c r="O6" s="231">
        <f>'0527(4度C)'!Y2</f>
        <v>0</v>
      </c>
      <c r="P6" s="231">
        <f>'0527(4度C)'!Z2</f>
        <v>0</v>
      </c>
      <c r="Q6" s="231">
        <f>'0527(4度C)'!AC2</f>
        <v>0</v>
      </c>
      <c r="R6" s="231">
        <f>'0527(4度C)'!AD2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426.22277380940659</v>
      </c>
      <c r="F7" s="237" t="e">
        <f>AVERAGE(#REF!,D15:K15)</f>
        <v>#REF!</v>
      </c>
      <c r="G7" s="238">
        <f>AVERAGE(D15:K15)</f>
        <v>202.54872139112217</v>
      </c>
      <c r="H7" s="239"/>
      <c r="I7" s="238">
        <f>AVERAGE(L15:O15)</f>
        <v>84.387666543647114</v>
      </c>
      <c r="J7" s="239"/>
      <c r="K7" s="238">
        <f>AVERAGE(D33:O33)</f>
        <v>716.46009275831238</v>
      </c>
      <c r="L7" s="239"/>
      <c r="M7" s="238">
        <f>AVERAGE(P33:X33)</f>
        <v>642.41408712080727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0.89562597589255477</v>
      </c>
      <c r="F8" s="245" t="e">
        <f>AVERAGE(D16:K16,#REF!)</f>
        <v>#REF!</v>
      </c>
      <c r="G8" s="224">
        <f>AVERAGE(D16:K16)</f>
        <v>0.897012842303616</v>
      </c>
      <c r="H8" s="225"/>
      <c r="I8" s="224">
        <f>AVERAGE(L16:O16)</f>
        <v>0.91005167273757859</v>
      </c>
      <c r="J8" s="225"/>
      <c r="K8" s="224">
        <f>AVERAGE(D34:O34)</f>
        <v>0.8896028577573255</v>
      </c>
      <c r="L8" s="225"/>
      <c r="M8" s="224">
        <f>AVERAGE(P34:X34)</f>
        <v>0.89235594598868073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95.543478260869563</v>
      </c>
      <c r="F14" s="28">
        <v>98.780487804878049</v>
      </c>
      <c r="G14" s="28">
        <v>84.403669724770637</v>
      </c>
      <c r="H14" s="28">
        <v>178.02197802197801</v>
      </c>
      <c r="I14" s="28">
        <v>459.61111111111109</v>
      </c>
      <c r="J14" s="28">
        <v>433.33333333333331</v>
      </c>
      <c r="K14" s="29" t="s">
        <v>42</v>
      </c>
      <c r="L14" s="27" t="s">
        <v>42</v>
      </c>
      <c r="M14" s="30">
        <v>98.305084745762699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86.874728428164318</v>
      </c>
      <c r="F15" s="35">
        <v>86.685795814337553</v>
      </c>
      <c r="G15" s="35">
        <v>75.632208615814676</v>
      </c>
      <c r="H15" s="35">
        <v>158.50335259244403</v>
      </c>
      <c r="I15" s="35">
        <v>415.87994918216327</v>
      </c>
      <c r="J15" s="35">
        <v>391.71629371380914</v>
      </c>
      <c r="K15" s="36" t="s">
        <v>42</v>
      </c>
      <c r="L15" s="34" t="s">
        <v>42</v>
      </c>
      <c r="M15" s="37">
        <v>91.001988722936943</v>
      </c>
      <c r="N15" s="35">
        <v>77.773344364357285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J16" si="0">E15/E14</f>
        <v>0.90926905749614528</v>
      </c>
      <c r="F16" s="43">
        <f t="shared" si="0"/>
        <v>0.87755990824391106</v>
      </c>
      <c r="G16" s="43">
        <f t="shared" si="0"/>
        <v>0.896077254252587</v>
      </c>
      <c r="H16" s="43">
        <f t="shared" si="0"/>
        <v>0.89035833863656832</v>
      </c>
      <c r="I16" s="43">
        <f t="shared" si="0"/>
        <v>0.90485181739138631</v>
      </c>
      <c r="J16" s="43">
        <f t="shared" si="0"/>
        <v>0.90396067780109801</v>
      </c>
      <c r="K16" s="44" t="s">
        <v>42</v>
      </c>
      <c r="L16" s="42" t="s">
        <v>42</v>
      </c>
      <c r="M16" s="45">
        <f t="shared" ref="M16:N16" si="1">M15/M14</f>
        <v>0.92570988528504838</v>
      </c>
      <c r="N16" s="43">
        <f t="shared" si="1"/>
        <v>0.89439346019010879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0.20833333333333334</v>
      </c>
      <c r="F17" s="48">
        <v>0.20833333333333334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0.55179398148148151</v>
      </c>
      <c r="F18" s="48">
        <v>0.55747685185185181</v>
      </c>
      <c r="G18" s="48">
        <v>0.59372685185185181</v>
      </c>
      <c r="H18" s="48">
        <v>0.68174768518518503</v>
      </c>
      <c r="I18" s="48">
        <v>0.46689814814814806</v>
      </c>
      <c r="J18" s="48">
        <v>0.37652777777777779</v>
      </c>
      <c r="K18" s="48" t="s">
        <v>42</v>
      </c>
      <c r="L18" s="47" t="s">
        <v>42</v>
      </c>
      <c r="M18" s="49">
        <v>0.84743055555555546</v>
      </c>
      <c r="N18" s="48">
        <v>0.82659722222222221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24</v>
      </c>
      <c r="F23" s="58">
        <v>20.5</v>
      </c>
      <c r="G23" s="58">
        <v>21.8</v>
      </c>
      <c r="H23" s="58">
        <v>20.222222222222221</v>
      </c>
      <c r="I23" s="58">
        <v>6</v>
      </c>
      <c r="J23" s="58">
        <v>6</v>
      </c>
      <c r="K23" s="59" t="s">
        <v>42</v>
      </c>
      <c r="L23" s="57" t="s">
        <v>42</v>
      </c>
      <c r="M23" s="60">
        <v>19</v>
      </c>
      <c r="N23" s="58">
        <v>23</v>
      </c>
      <c r="O23" s="61" t="s">
        <v>42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908.82352941176475</v>
      </c>
      <c r="O32" s="28">
        <v>873.33333333333326</v>
      </c>
      <c r="P32" s="27">
        <v>288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913.63636363636363</v>
      </c>
      <c r="X32" s="31">
        <v>900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286.80224445305112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995.31476039923825</v>
      </c>
      <c r="N33" s="35">
        <v>809.22357126519455</v>
      </c>
      <c r="O33" s="35">
        <v>774.49979491576539</v>
      </c>
      <c r="P33" s="34">
        <v>255.11504858617809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699.97353762720957</v>
      </c>
      <c r="W33" s="35">
        <v>816.95638304481372</v>
      </c>
      <c r="X33" s="38">
        <v>797.61137922502746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0.87634019138432295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0.90483160036294386</v>
      </c>
      <c r="N34" s="43">
        <f>N33/N32</f>
        <v>0.89040781304260885</v>
      </c>
      <c r="O34" s="43">
        <f>O33/O32</f>
        <v>0.88683182623942614</v>
      </c>
      <c r="P34" s="42">
        <f>P33/P32</f>
        <v>0.88581614092422944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0.90319166145446395</v>
      </c>
      <c r="W34" s="43">
        <f>W33/W32</f>
        <v>0.8941811157704429</v>
      </c>
      <c r="X34" s="46">
        <f>X33/X32</f>
        <v>0.88623486580558608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0.39583333333333331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0.46689814814814806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0.43903935185185183</v>
      </c>
      <c r="N36" s="48">
        <v>0.68256944444444456</v>
      </c>
      <c r="O36" s="48">
        <v>0.68394675925925941</v>
      </c>
      <c r="P36" s="47">
        <v>0.75135416666666666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0.79393518518518524</v>
      </c>
      <c r="W36" s="48">
        <v>1.1930092592592589</v>
      </c>
      <c r="X36" s="50">
        <v>1.1831134259259257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3.7777777777777777</v>
      </c>
      <c r="O37" s="58">
        <v>4.0909090909090908</v>
      </c>
      <c r="P37" s="57">
        <v>12.5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3.6666666666666665</v>
      </c>
      <c r="X37" s="61">
        <v>4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23113-DC57-4377-9CC8-5F1D86161B38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127907</v>
      </c>
      <c r="E1" s="88" t="s">
        <v>3</v>
      </c>
      <c r="F1" s="89">
        <f>SUM(G5:G140)</f>
        <v>2544619.56</v>
      </c>
      <c r="G1" s="90" t="s">
        <v>84</v>
      </c>
      <c r="H1" s="91">
        <f>L21+L38+L55+L72+L89+L106+L123+L140</f>
        <v>46.035353535353529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46169</v>
      </c>
      <c r="B2" s="335"/>
      <c r="C2" s="92" t="s">
        <v>40</v>
      </c>
      <c r="D2" s="93">
        <f>AVERAGE(N21,N38,N55,N72,N89,N106,N123,N140)</f>
        <v>679.43708993955977</v>
      </c>
      <c r="E2" s="93" t="s">
        <v>91</v>
      </c>
      <c r="F2" s="94">
        <f>F1/D1</f>
        <v>19.894294761037315</v>
      </c>
      <c r="G2" s="95" t="s">
        <v>92</v>
      </c>
      <c r="H2" s="96">
        <f>COUNT(H5:H140)</f>
        <v>17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1734</v>
      </c>
      <c r="G5" s="148">
        <f t="shared" ref="G5:G8" si="0">E5*F5</f>
        <v>44459.76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3205.0336945970062</v>
      </c>
      <c r="N5" s="152">
        <f>M5/L5</f>
        <v>320.50336945970059</v>
      </c>
      <c r="O5" s="154">
        <f>L5-I5</f>
        <v>0</v>
      </c>
      <c r="P5" s="155">
        <f>N5-K5</f>
        <v>-39.496630540299407</v>
      </c>
      <c r="Q5" s="156">
        <f>N5/K5</f>
        <v>0.8902871373880572</v>
      </c>
      <c r="R5" s="289">
        <f>Q21</f>
        <v>0.87634019138432295</v>
      </c>
      <c r="S5" s="157">
        <v>0.25</v>
      </c>
      <c r="T5" s="158">
        <v>0.27253472222222225</v>
      </c>
      <c r="U5" s="159"/>
      <c r="V5" s="160">
        <v>32.461437199674045</v>
      </c>
      <c r="W5" s="161"/>
      <c r="X5" s="162"/>
      <c r="Y5" s="292"/>
      <c r="Z5" s="293"/>
      <c r="AA5" s="115">
        <f>M5-J5</f>
        <v>-394.96630540299384</v>
      </c>
      <c r="AB5" s="156">
        <f>M5/J5</f>
        <v>0.89028713738805731</v>
      </c>
      <c r="AC5" s="294">
        <f>AB21</f>
        <v>0.87634019138432284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3258</v>
      </c>
      <c r="G6" s="103">
        <f t="shared" si="0"/>
        <v>96176.16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3149.2379899710641</v>
      </c>
      <c r="N6" s="106">
        <f>M6/L6</f>
        <v>286.29436272464221</v>
      </c>
      <c r="O6" s="108">
        <f>L6-I6</f>
        <v>0</v>
      </c>
      <c r="P6" s="109">
        <f>N6-K6</f>
        <v>-40.97836454808504</v>
      </c>
      <c r="Q6" s="110">
        <f>N6/K6</f>
        <v>0.87478833054751792</v>
      </c>
      <c r="R6" s="290"/>
      <c r="S6" s="47">
        <v>0.27569444444444441</v>
      </c>
      <c r="T6" s="48">
        <v>0.31879629629629624</v>
      </c>
      <c r="U6" s="111">
        <v>4.5499999999999119</v>
      </c>
      <c r="V6" s="112">
        <v>62.072158605515909</v>
      </c>
      <c r="W6" s="113"/>
      <c r="X6" s="116"/>
      <c r="Y6" s="281"/>
      <c r="Z6" s="282"/>
      <c r="AA6" s="117">
        <f>M6-J6</f>
        <v>-450.76201002893595</v>
      </c>
      <c r="AB6" s="110">
        <f>M6/J6</f>
        <v>0.87478833054751781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3715</v>
      </c>
      <c r="G7" s="103">
        <f t="shared" si="0"/>
        <v>110892.75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3150.3435951957367</v>
      </c>
      <c r="N7" s="106">
        <f>M7/L7</f>
        <v>286.3948722905215</v>
      </c>
      <c r="O7" s="108">
        <f>L7-I7</f>
        <v>0</v>
      </c>
      <c r="P7" s="109">
        <f>N7-K7</f>
        <v>-40.877854982205747</v>
      </c>
      <c r="Q7" s="110">
        <f>N7/K7</f>
        <v>0.87509544310992693</v>
      </c>
      <c r="R7" s="290"/>
      <c r="S7" s="47">
        <v>0.32222222222222219</v>
      </c>
      <c r="T7" s="48">
        <v>0.37135416666666665</v>
      </c>
      <c r="U7" s="111">
        <v>4.9333333333333584</v>
      </c>
      <c r="V7" s="112">
        <v>70.754187048016519</v>
      </c>
      <c r="W7" s="113"/>
      <c r="X7" s="116"/>
      <c r="Y7" s="281"/>
      <c r="Z7" s="282"/>
      <c r="AA7" s="117">
        <f>M7-J7</f>
        <v>-449.65640480426327</v>
      </c>
      <c r="AB7" s="110">
        <f>M7/J7</f>
        <v>0.87509544310992682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2240</v>
      </c>
      <c r="G8" s="103">
        <f t="shared" si="0"/>
        <v>63996.800000000003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3114.6834761704436</v>
      </c>
      <c r="N8" s="106">
        <f>M8/L8</f>
        <v>259.55695634753698</v>
      </c>
      <c r="O8" s="108">
        <f>L8-I8</f>
        <v>0</v>
      </c>
      <c r="P8" s="109">
        <f>N8-K8</f>
        <v>-40.443043652463018</v>
      </c>
      <c r="Q8" s="110">
        <f>N8/K8</f>
        <v>0.86518985449178998</v>
      </c>
      <c r="R8" s="290"/>
      <c r="S8" s="47">
        <v>0.37499999999999994</v>
      </c>
      <c r="T8" s="48">
        <v>0.40496527777777774</v>
      </c>
      <c r="U8" s="111">
        <v>5.2499999999999414</v>
      </c>
      <c r="V8" s="112">
        <v>43.150452053396805</v>
      </c>
      <c r="W8" s="113"/>
      <c r="X8" s="116"/>
      <c r="Y8" s="281"/>
      <c r="Z8" s="282"/>
      <c r="AA8" s="117">
        <f>M8-J8</f>
        <v>-485.31652382955644</v>
      </c>
      <c r="AB8" s="110">
        <f>M8/J8</f>
        <v>0.86518985449178987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3154.8246889835623</v>
      </c>
      <c r="N21" s="138">
        <f>M21/L21</f>
        <v>286.80224445305112</v>
      </c>
      <c r="O21" s="139">
        <f>L21-I21</f>
        <v>0</v>
      </c>
      <c r="P21" s="140">
        <f>N21-K21</f>
        <v>-40.470482819676135</v>
      </c>
      <c r="Q21" s="141">
        <f>N21/K21</f>
        <v>0.87634019138432295</v>
      </c>
      <c r="R21" s="291"/>
      <c r="S21" s="142">
        <v>0.25</v>
      </c>
      <c r="T21" s="143">
        <v>0.46689814814814806</v>
      </c>
      <c r="U21" s="144"/>
      <c r="V21" s="166"/>
      <c r="W21" s="167"/>
      <c r="X21" s="138"/>
      <c r="Y21" s="277"/>
      <c r="Z21" s="278"/>
      <c r="AA21" s="168">
        <f>M21-J21</f>
        <v>-445.17531101643772</v>
      </c>
      <c r="AB21" s="141">
        <f>M21/J21</f>
        <v>0.87634019138432284</v>
      </c>
      <c r="AC21" s="296"/>
    </row>
    <row r="22" spans="1:29" ht="15.75" customHeight="1">
      <c r="A22" s="283" t="s">
        <v>123</v>
      </c>
      <c r="B22" s="114" t="s">
        <v>118</v>
      </c>
      <c r="C22" s="287" t="s">
        <v>191</v>
      </c>
      <c r="D22" s="288"/>
      <c r="E22" s="147">
        <v>18.53</v>
      </c>
      <c r="F22" s="97">
        <v>3097</v>
      </c>
      <c r="G22" s="148">
        <f t="shared" ref="G22" si="5">E22*F22</f>
        <v>57387.41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2985.9442811977146</v>
      </c>
      <c r="N22" s="152">
        <f>M22/L22</f>
        <v>995.31476039923825</v>
      </c>
      <c r="O22" s="154">
        <f>L22-I22</f>
        <v>0</v>
      </c>
      <c r="P22" s="155">
        <f>N22-K22</f>
        <v>-104.68523960076175</v>
      </c>
      <c r="Q22" s="156">
        <f>N22/K22</f>
        <v>0.90483160036294386</v>
      </c>
      <c r="R22" s="289">
        <f>Q38</f>
        <v>0.90483160036294386</v>
      </c>
      <c r="S22" s="157">
        <v>0.39583333333333331</v>
      </c>
      <c r="T22" s="158">
        <v>0.43903935185185183</v>
      </c>
      <c r="U22" s="159"/>
      <c r="V22" s="112">
        <v>62.231569815316298</v>
      </c>
      <c r="W22" s="161"/>
      <c r="X22" s="162"/>
      <c r="Y22" s="292"/>
      <c r="Z22" s="293"/>
      <c r="AA22" s="115">
        <f>M22-J22</f>
        <v>-314.05571880228536</v>
      </c>
      <c r="AB22" s="156">
        <f>M22/J22</f>
        <v>0.90483160036294386</v>
      </c>
      <c r="AC22" s="294">
        <f>AB38</f>
        <v>0.90483160036294386</v>
      </c>
    </row>
    <row r="23" spans="1:29" ht="15.75" customHeight="1">
      <c r="A23" s="284"/>
      <c r="B23" s="100"/>
      <c r="C23" s="279"/>
      <c r="D23" s="280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290"/>
      <c r="S23" s="47"/>
      <c r="T23" s="48"/>
      <c r="U23" s="111"/>
      <c r="V23" s="112"/>
      <c r="W23" s="113"/>
      <c r="X23" s="116"/>
      <c r="Y23" s="281"/>
      <c r="Z23" s="282"/>
      <c r="AA23" s="117"/>
      <c r="AB23" s="110"/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16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13"/>
      <c r="X35" s="116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13"/>
      <c r="X36" s="116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2985.9442811977146</v>
      </c>
      <c r="N38" s="138">
        <f t="shared" ref="N38:N47" si="9">M38/L38</f>
        <v>995.31476039923825</v>
      </c>
      <c r="O38" s="139">
        <f t="shared" ref="O38:O47" si="10">L38-I38</f>
        <v>0</v>
      </c>
      <c r="P38" s="140">
        <f t="shared" ref="P38:P47" si="11">N38-K38</f>
        <v>-104.68523960076175</v>
      </c>
      <c r="Q38" s="141">
        <f t="shared" ref="Q38:Q47" si="12">N38/K38</f>
        <v>0.90483160036294386</v>
      </c>
      <c r="R38" s="291"/>
      <c r="S38" s="142">
        <v>0.39583333333333331</v>
      </c>
      <c r="T38" s="143">
        <v>0.43903935185185183</v>
      </c>
      <c r="U38" s="144"/>
      <c r="V38" s="166"/>
      <c r="W38" s="99"/>
      <c r="X38" s="69"/>
      <c r="Y38" s="277"/>
      <c r="Z38" s="278"/>
      <c r="AA38" s="168">
        <f t="shared" ref="AA38:AA47" si="13">M38-J38</f>
        <v>-314.05571880228536</v>
      </c>
      <c r="AB38" s="141">
        <f t="shared" ref="AB38:AB47" si="14">M38/J38</f>
        <v>0.90483160036294386</v>
      </c>
      <c r="AC38" s="296"/>
    </row>
    <row r="39" spans="1:29" ht="15.75" customHeight="1">
      <c r="A39" s="297" t="s">
        <v>71</v>
      </c>
      <c r="B39" s="114" t="s">
        <v>118</v>
      </c>
      <c r="C39" s="287" t="s">
        <v>128</v>
      </c>
      <c r="D39" s="288"/>
      <c r="E39" s="147">
        <v>14.03</v>
      </c>
      <c r="F39" s="97">
        <v>1542</v>
      </c>
      <c r="G39" s="148">
        <f t="shared" ref="G39:G47" si="15">E39*F39</f>
        <v>21634.26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2714.2100337544757</v>
      </c>
      <c r="N39" s="152">
        <f t="shared" si="9"/>
        <v>904.73667791815853</v>
      </c>
      <c r="O39" s="154">
        <f t="shared" si="10"/>
        <v>0</v>
      </c>
      <c r="P39" s="155">
        <f t="shared" si="11"/>
        <v>-95.263322081841466</v>
      </c>
      <c r="Q39" s="156">
        <f t="shared" si="12"/>
        <v>0.90473667791815848</v>
      </c>
      <c r="R39" s="289">
        <f>Q55</f>
        <v>0.89040781304260885</v>
      </c>
      <c r="S39" s="157">
        <v>0.25</v>
      </c>
      <c r="T39" s="158">
        <v>0.2736689814814815</v>
      </c>
      <c r="U39" s="159"/>
      <c r="V39" s="160">
        <v>34.087266220890129</v>
      </c>
      <c r="W39" s="161"/>
      <c r="X39" s="162"/>
      <c r="Y39" s="292"/>
      <c r="Z39" s="293"/>
      <c r="AA39" s="115">
        <f t="shared" si="13"/>
        <v>-285.78996624552428</v>
      </c>
      <c r="AB39" s="156">
        <f t="shared" si="14"/>
        <v>0.90473667791815859</v>
      </c>
      <c r="AC39" s="294">
        <f>AB55</f>
        <v>0.89040781304260885</v>
      </c>
    </row>
    <row r="40" spans="1:29" ht="15.75" customHeight="1">
      <c r="A40" s="298"/>
      <c r="B40" s="100" t="s">
        <v>118</v>
      </c>
      <c r="C40" s="279" t="s">
        <v>130</v>
      </c>
      <c r="D40" s="280"/>
      <c r="E40" s="101">
        <v>14.28</v>
      </c>
      <c r="F40" s="102">
        <v>2195</v>
      </c>
      <c r="G40" s="103">
        <f t="shared" si="15"/>
        <v>31344.6</v>
      </c>
      <c r="H40" s="26">
        <v>2</v>
      </c>
      <c r="I40" s="104">
        <v>3</v>
      </c>
      <c r="J40" s="105">
        <v>3600</v>
      </c>
      <c r="K40" s="106">
        <f t="shared" ref="K40:K74" si="17">J40/I40</f>
        <v>1200</v>
      </c>
      <c r="L40" s="107">
        <v>3</v>
      </c>
      <c r="M40" s="105">
        <f t="shared" si="16"/>
        <v>3183.6040921512017</v>
      </c>
      <c r="N40" s="106">
        <f t="shared" si="9"/>
        <v>1061.2013640504006</v>
      </c>
      <c r="O40" s="108">
        <f t="shared" si="10"/>
        <v>0</v>
      </c>
      <c r="P40" s="109">
        <f t="shared" si="11"/>
        <v>-138.79863594959943</v>
      </c>
      <c r="Q40" s="110">
        <f t="shared" si="12"/>
        <v>0.8843344700420005</v>
      </c>
      <c r="R40" s="290"/>
      <c r="S40" s="47">
        <v>0.28402777777777782</v>
      </c>
      <c r="T40" s="48">
        <v>0.31275462962962969</v>
      </c>
      <c r="U40" s="111">
        <v>14.916666666666707</v>
      </c>
      <c r="V40" s="112">
        <v>41.368209170446391</v>
      </c>
      <c r="W40" s="113"/>
      <c r="X40" s="116"/>
      <c r="Y40" s="281"/>
      <c r="Z40" s="282"/>
      <c r="AA40" s="117">
        <f t="shared" si="13"/>
        <v>-416.39590784879829</v>
      </c>
      <c r="AB40" s="110">
        <f t="shared" si="14"/>
        <v>0.8843344700420005</v>
      </c>
      <c r="AC40" s="295"/>
    </row>
    <row r="41" spans="1:29" ht="15.75" customHeight="1">
      <c r="A41" s="298"/>
      <c r="B41" s="100" t="s">
        <v>118</v>
      </c>
      <c r="C41" s="279" t="s">
        <v>133</v>
      </c>
      <c r="D41" s="280"/>
      <c r="E41" s="101">
        <v>30</v>
      </c>
      <c r="F41" s="102">
        <v>2758</v>
      </c>
      <c r="G41" s="103">
        <f t="shared" si="15"/>
        <v>82740</v>
      </c>
      <c r="H41" s="26"/>
      <c r="I41" s="104">
        <v>4</v>
      </c>
      <c r="J41" s="105">
        <v>3600</v>
      </c>
      <c r="K41" s="106">
        <f t="shared" si="17"/>
        <v>900</v>
      </c>
      <c r="L41" s="107">
        <v>4</v>
      </c>
      <c r="M41" s="105">
        <f t="shared" si="16"/>
        <v>3186.3600000000033</v>
      </c>
      <c r="N41" s="106">
        <f t="shared" si="9"/>
        <v>796.59000000000083</v>
      </c>
      <c r="O41" s="108">
        <f t="shared" si="10"/>
        <v>0</v>
      </c>
      <c r="P41" s="109">
        <f t="shared" si="11"/>
        <v>-103.40999999999917</v>
      </c>
      <c r="Q41" s="110">
        <f t="shared" si="12"/>
        <v>0.88510000000000089</v>
      </c>
      <c r="R41" s="290"/>
      <c r="S41" s="47">
        <v>0.32291666666666674</v>
      </c>
      <c r="T41" s="48">
        <v>0.35898148148148157</v>
      </c>
      <c r="U41" s="111">
        <v>14.633333333333356</v>
      </c>
      <c r="V41" s="112">
        <v>51.933868112830893</v>
      </c>
      <c r="W41" s="113"/>
      <c r="X41" s="116"/>
      <c r="Y41" s="281"/>
      <c r="Z41" s="282"/>
      <c r="AA41" s="117">
        <f t="shared" si="13"/>
        <v>-413.63999999999669</v>
      </c>
      <c r="AB41" s="110">
        <f t="shared" si="14"/>
        <v>0.88510000000000089</v>
      </c>
      <c r="AC41" s="295"/>
    </row>
    <row r="42" spans="1:29" ht="15.75" customHeight="1">
      <c r="A42" s="298"/>
      <c r="B42" s="100" t="s">
        <v>118</v>
      </c>
      <c r="C42" s="279" t="s">
        <v>131</v>
      </c>
      <c r="D42" s="280"/>
      <c r="E42" s="101">
        <v>25.03</v>
      </c>
      <c r="F42" s="102">
        <v>1656</v>
      </c>
      <c r="G42" s="103">
        <f t="shared" si="15"/>
        <v>41449.68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3184.1820141427165</v>
      </c>
      <c r="N42" s="106">
        <f t="shared" si="9"/>
        <v>636.83640282854333</v>
      </c>
      <c r="O42" s="108">
        <f t="shared" si="10"/>
        <v>0</v>
      </c>
      <c r="P42" s="109">
        <f t="shared" si="11"/>
        <v>-83.163597171456672</v>
      </c>
      <c r="Q42" s="110">
        <f t="shared" si="12"/>
        <v>0.88449500392853242</v>
      </c>
      <c r="R42" s="290"/>
      <c r="S42" s="47">
        <v>0.36875000000000008</v>
      </c>
      <c r="T42" s="48">
        <v>0.39041666666666675</v>
      </c>
      <c r="U42" s="111">
        <v>15</v>
      </c>
      <c r="V42" s="112">
        <v>31.20424635234016</v>
      </c>
      <c r="W42" s="113"/>
      <c r="X42" s="116"/>
      <c r="Y42" s="281"/>
      <c r="Z42" s="282"/>
      <c r="AA42" s="117">
        <f t="shared" si="13"/>
        <v>-415.81798585728347</v>
      </c>
      <c r="AB42" s="110">
        <f t="shared" si="14"/>
        <v>0.88449500392853242</v>
      </c>
      <c r="AC42" s="295"/>
    </row>
    <row r="43" spans="1:29" ht="15.75" customHeight="1">
      <c r="A43" s="298"/>
      <c r="B43" s="100" t="s">
        <v>118</v>
      </c>
      <c r="C43" s="279" t="s">
        <v>132</v>
      </c>
      <c r="D43" s="280"/>
      <c r="E43" s="101">
        <v>24.82</v>
      </c>
      <c r="F43" s="102">
        <v>2074</v>
      </c>
      <c r="G43" s="103">
        <f t="shared" si="15"/>
        <v>51476.68</v>
      </c>
      <c r="H43" s="13"/>
      <c r="I43" s="104">
        <v>5</v>
      </c>
      <c r="J43" s="105">
        <v>3600</v>
      </c>
      <c r="K43" s="106">
        <f t="shared" si="17"/>
        <v>720</v>
      </c>
      <c r="L43" s="107">
        <v>5</v>
      </c>
      <c r="M43" s="105">
        <f t="shared" si="16"/>
        <v>3182.7833287546232</v>
      </c>
      <c r="N43" s="106">
        <f t="shared" si="9"/>
        <v>636.55666575092459</v>
      </c>
      <c r="O43" s="108">
        <f t="shared" si="10"/>
        <v>0</v>
      </c>
      <c r="P43" s="109">
        <f t="shared" si="11"/>
        <v>-83.443334249075406</v>
      </c>
      <c r="Q43" s="110">
        <f t="shared" si="12"/>
        <v>0.88410648020961746</v>
      </c>
      <c r="R43" s="290"/>
      <c r="S43" s="47">
        <v>0.40069444444444452</v>
      </c>
      <c r="T43" s="48">
        <v>0.42783564814814823</v>
      </c>
      <c r="U43" s="111">
        <v>14.799999999999995</v>
      </c>
      <c r="V43" s="112">
        <v>39.097854659396987</v>
      </c>
      <c r="W43" s="113"/>
      <c r="X43" s="116"/>
      <c r="Y43" s="281"/>
      <c r="Z43" s="282"/>
      <c r="AA43" s="117">
        <f t="shared" si="13"/>
        <v>-417.2166712453768</v>
      </c>
      <c r="AB43" s="110">
        <f t="shared" si="14"/>
        <v>0.88410648020961757</v>
      </c>
      <c r="AC43" s="295"/>
    </row>
    <row r="44" spans="1:29" ht="15.75" customHeight="1">
      <c r="A44" s="298"/>
      <c r="B44" s="100" t="s">
        <v>118</v>
      </c>
      <c r="C44" s="279" t="s">
        <v>211</v>
      </c>
      <c r="D44" s="280"/>
      <c r="E44" s="101">
        <v>23.72</v>
      </c>
      <c r="F44" s="102">
        <v>2523</v>
      </c>
      <c r="G44" s="121">
        <f t="shared" si="15"/>
        <v>59845.56</v>
      </c>
      <c r="H44" s="122"/>
      <c r="I44" s="104">
        <v>5</v>
      </c>
      <c r="J44" s="105">
        <v>3600</v>
      </c>
      <c r="K44" s="106">
        <f t="shared" si="17"/>
        <v>720</v>
      </c>
      <c r="L44" s="107">
        <v>5</v>
      </c>
      <c r="M44" s="105">
        <f t="shared" si="16"/>
        <v>3185.7647171221183</v>
      </c>
      <c r="N44" s="106">
        <f t="shared" si="9"/>
        <v>637.15294342442371</v>
      </c>
      <c r="O44" s="108">
        <f t="shared" si="10"/>
        <v>0</v>
      </c>
      <c r="P44" s="109">
        <f t="shared" si="11"/>
        <v>-82.847056575576289</v>
      </c>
      <c r="Q44" s="110">
        <f t="shared" si="12"/>
        <v>0.88493464364503294</v>
      </c>
      <c r="R44" s="290"/>
      <c r="S44" s="47">
        <v>0.43819444444444455</v>
      </c>
      <c r="T44" s="120">
        <v>0.47119212962962975</v>
      </c>
      <c r="U44" s="111">
        <v>14.916666666666707</v>
      </c>
      <c r="V44" s="112">
        <v>47.517633422957275</v>
      </c>
      <c r="W44" s="113"/>
      <c r="X44" s="116"/>
      <c r="Y44" s="281"/>
      <c r="Z44" s="282"/>
      <c r="AA44" s="117">
        <f t="shared" si="13"/>
        <v>-414.23528287788167</v>
      </c>
      <c r="AB44" s="110">
        <f t="shared" si="14"/>
        <v>0.88493464364503283</v>
      </c>
      <c r="AC44" s="295"/>
    </row>
    <row r="45" spans="1:29" ht="15.75" customHeight="1">
      <c r="A45" s="298"/>
      <c r="B45" s="100" t="s">
        <v>118</v>
      </c>
      <c r="C45" s="279" t="s">
        <v>236</v>
      </c>
      <c r="D45" s="280"/>
      <c r="E45" s="101">
        <v>17.07</v>
      </c>
      <c r="F45" s="102">
        <v>4572</v>
      </c>
      <c r="G45" s="121">
        <f t="shared" si="15"/>
        <v>78044.040000000008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2978.883111185799</v>
      </c>
      <c r="N45" s="106">
        <f t="shared" si="9"/>
        <v>992.96103706193298</v>
      </c>
      <c r="O45" s="123">
        <f t="shared" si="10"/>
        <v>0</v>
      </c>
      <c r="P45" s="124">
        <f t="shared" si="11"/>
        <v>-107.03896293806702</v>
      </c>
      <c r="Q45" s="125">
        <f t="shared" si="12"/>
        <v>0.90269185187448453</v>
      </c>
      <c r="R45" s="290"/>
      <c r="S45" s="47">
        <v>0.48125000000000012</v>
      </c>
      <c r="T45" s="120">
        <v>0.54519675925925937</v>
      </c>
      <c r="U45" s="111">
        <v>15</v>
      </c>
      <c r="V45" s="112">
        <v>92.088205465303375</v>
      </c>
      <c r="W45" s="113"/>
      <c r="X45" s="116"/>
      <c r="Y45" s="281"/>
      <c r="Z45" s="282"/>
      <c r="AA45" s="117">
        <f t="shared" si="13"/>
        <v>-321.11688881420105</v>
      </c>
      <c r="AB45" s="110">
        <f t="shared" si="14"/>
        <v>0.90269185187448453</v>
      </c>
      <c r="AC45" s="295"/>
    </row>
    <row r="46" spans="1:29" ht="15.75" customHeight="1">
      <c r="A46" s="298"/>
      <c r="B46" s="100" t="s">
        <v>118</v>
      </c>
      <c r="C46" s="279" t="s">
        <v>128</v>
      </c>
      <c r="D46" s="280"/>
      <c r="E46" s="101">
        <v>14.03</v>
      </c>
      <c r="F46" s="102">
        <v>3323</v>
      </c>
      <c r="G46" s="121">
        <f t="shared" si="15"/>
        <v>46621.689999999995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2714.2100337544753</v>
      </c>
      <c r="N46" s="106">
        <f t="shared" si="9"/>
        <v>904.73667791815842</v>
      </c>
      <c r="O46" s="123">
        <f t="shared" si="10"/>
        <v>0</v>
      </c>
      <c r="P46" s="124">
        <f t="shared" si="11"/>
        <v>-95.263322081841579</v>
      </c>
      <c r="Q46" s="125">
        <f t="shared" si="12"/>
        <v>0.90473667791815837</v>
      </c>
      <c r="R46" s="290"/>
      <c r="S46" s="47">
        <v>0.55555555555555569</v>
      </c>
      <c r="T46" s="120">
        <v>0.60656250000000012</v>
      </c>
      <c r="U46" s="111">
        <v>14.916666666666707</v>
      </c>
      <c r="V46" s="112">
        <v>73.45783764722303</v>
      </c>
      <c r="W46" s="113"/>
      <c r="X46" s="116"/>
      <c r="Y46" s="281"/>
      <c r="Z46" s="282"/>
      <c r="AA46" s="117">
        <f t="shared" si="13"/>
        <v>-285.78996624552474</v>
      </c>
      <c r="AB46" s="110">
        <f t="shared" si="14"/>
        <v>0.90473667791815837</v>
      </c>
      <c r="AC46" s="295"/>
    </row>
    <row r="47" spans="1:29" ht="15.75" customHeight="1">
      <c r="A47" s="298"/>
      <c r="B47" s="100" t="s">
        <v>118</v>
      </c>
      <c r="C47" s="279" t="s">
        <v>130</v>
      </c>
      <c r="D47" s="280"/>
      <c r="E47" s="101">
        <v>14.28</v>
      </c>
      <c r="F47" s="102">
        <v>5036</v>
      </c>
      <c r="G47" s="121">
        <f t="shared" si="15"/>
        <v>71914.080000000002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3183.6040921512017</v>
      </c>
      <c r="N47" s="106">
        <f t="shared" si="9"/>
        <v>1061.2013640504006</v>
      </c>
      <c r="O47" s="123">
        <f t="shared" si="10"/>
        <v>0</v>
      </c>
      <c r="P47" s="124">
        <f t="shared" si="11"/>
        <v>-138.79863594959943</v>
      </c>
      <c r="Q47" s="125">
        <f t="shared" si="12"/>
        <v>0.8843344700420005</v>
      </c>
      <c r="R47" s="290"/>
      <c r="S47" s="47">
        <v>0.61666666666666681</v>
      </c>
      <c r="T47" s="120">
        <v>0.68256944444444456</v>
      </c>
      <c r="U47" s="111">
        <v>14.550000000000036</v>
      </c>
      <c r="V47" s="112">
        <v>94.911299035247396</v>
      </c>
      <c r="W47" s="113"/>
      <c r="X47" s="116"/>
      <c r="Y47" s="281"/>
      <c r="Z47" s="282"/>
      <c r="AA47" s="117">
        <f t="shared" si="13"/>
        <v>-416.39590784879829</v>
      </c>
      <c r="AB47" s="110">
        <f t="shared" si="14"/>
        <v>0.8843344700420005</v>
      </c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26"/>
      <c r="X49" s="127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26"/>
      <c r="X50" s="127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26"/>
      <c r="X51" s="127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26"/>
      <c r="X52" s="127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26"/>
      <c r="X53" s="127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8">AVERAGE(I39:I54)</f>
        <v>3.7777777777777777</v>
      </c>
      <c r="J55" s="137">
        <f t="shared" si="18"/>
        <v>3433.3333333333335</v>
      </c>
      <c r="K55" s="138">
        <f t="shared" ref="K55" si="19">J55/I55</f>
        <v>908.82352941176475</v>
      </c>
      <c r="L55" s="136">
        <f t="shared" ref="L55:M55" si="20">AVERAGE(L39:L54)</f>
        <v>3.7777777777777777</v>
      </c>
      <c r="M55" s="137">
        <f t="shared" si="20"/>
        <v>3057.0668247796239</v>
      </c>
      <c r="N55" s="138">
        <f t="shared" ref="N55:N66" si="21">M55/L55</f>
        <v>809.22357126519455</v>
      </c>
      <c r="O55" s="139">
        <f t="shared" ref="O55:O66" si="22">L55-I55</f>
        <v>0</v>
      </c>
      <c r="P55" s="140">
        <f t="shared" ref="P55:P66" si="23">N55-K55</f>
        <v>-99.599958146570202</v>
      </c>
      <c r="Q55" s="141">
        <f t="shared" ref="Q55:Q66" si="24">N55/K55</f>
        <v>0.89040781304260885</v>
      </c>
      <c r="R55" s="291"/>
      <c r="S55" s="142">
        <v>0.25</v>
      </c>
      <c r="T55" s="143">
        <v>0.68256944444444456</v>
      </c>
      <c r="U55" s="144"/>
      <c r="V55" s="166"/>
      <c r="W55" s="99"/>
      <c r="X55" s="69"/>
      <c r="Y55" s="277"/>
      <c r="Z55" s="278"/>
      <c r="AA55" s="168">
        <f t="shared" ref="AA55:AA66" si="25">M55-J55</f>
        <v>-376.26650855370963</v>
      </c>
      <c r="AB55" s="141">
        <f t="shared" ref="AB55:AB66" si="26">M55/J55</f>
        <v>0.89040781304260885</v>
      </c>
      <c r="AC55" s="296"/>
    </row>
    <row r="56" spans="1:29" ht="15.75" customHeight="1">
      <c r="A56" s="283" t="s">
        <v>78</v>
      </c>
      <c r="B56" s="114" t="s">
        <v>118</v>
      </c>
      <c r="C56" s="287" t="s">
        <v>210</v>
      </c>
      <c r="D56" s="288"/>
      <c r="E56" s="147">
        <v>27.48</v>
      </c>
      <c r="F56" s="97">
        <v>1136</v>
      </c>
      <c r="G56" s="148">
        <f t="shared" ref="G56:G66" si="27">E56*F56</f>
        <v>31217.279999999999</v>
      </c>
      <c r="H56" s="149">
        <v>2</v>
      </c>
      <c r="I56" s="150">
        <v>5</v>
      </c>
      <c r="J56" s="151">
        <v>3600</v>
      </c>
      <c r="K56" s="152">
        <f>J56/I56</f>
        <v>720</v>
      </c>
      <c r="L56" s="153">
        <v>5</v>
      </c>
      <c r="M56" s="151">
        <f t="shared" ref="M56:M66" si="28">F56/V56*60</f>
        <v>3183.5760533891998</v>
      </c>
      <c r="N56" s="152">
        <f t="shared" si="21"/>
        <v>636.71521067783999</v>
      </c>
      <c r="O56" s="154">
        <f t="shared" si="22"/>
        <v>0</v>
      </c>
      <c r="P56" s="155">
        <f t="shared" si="23"/>
        <v>-83.284789322160009</v>
      </c>
      <c r="Q56" s="156">
        <f t="shared" si="24"/>
        <v>0.884326681497</v>
      </c>
      <c r="R56" s="289">
        <f>Q72</f>
        <v>0.88683182623942614</v>
      </c>
      <c r="S56" s="157">
        <v>0.25</v>
      </c>
      <c r="T56" s="158">
        <v>0.2648611111111111</v>
      </c>
      <c r="U56" s="159"/>
      <c r="V56" s="160">
        <v>21.409885882084588</v>
      </c>
      <c r="W56" s="158"/>
      <c r="X56" s="169"/>
      <c r="Y56" s="292"/>
      <c r="Z56" s="293"/>
      <c r="AA56" s="115">
        <f t="shared" si="25"/>
        <v>-416.42394661080016</v>
      </c>
      <c r="AB56" s="156">
        <f t="shared" si="26"/>
        <v>0.884326681497</v>
      </c>
      <c r="AC56" s="294">
        <f>AB72</f>
        <v>0.88683182623942602</v>
      </c>
    </row>
    <row r="57" spans="1:29" ht="15.75" customHeight="1">
      <c r="A57" s="284"/>
      <c r="B57" s="100" t="s">
        <v>118</v>
      </c>
      <c r="C57" s="279" t="s">
        <v>125</v>
      </c>
      <c r="D57" s="280"/>
      <c r="E57" s="101">
        <v>17.89</v>
      </c>
      <c r="F57" s="102">
        <v>1014</v>
      </c>
      <c r="G57" s="103">
        <f t="shared" si="27"/>
        <v>18140.46</v>
      </c>
      <c r="H57" s="26">
        <v>2</v>
      </c>
      <c r="I57" s="104">
        <v>4</v>
      </c>
      <c r="J57" s="105">
        <v>3600</v>
      </c>
      <c r="K57" s="106">
        <f t="shared" si="17"/>
        <v>900</v>
      </c>
      <c r="L57" s="107">
        <v>4</v>
      </c>
      <c r="M57" s="105">
        <f t="shared" si="28"/>
        <v>3185.3986706454752</v>
      </c>
      <c r="N57" s="106">
        <f t="shared" si="21"/>
        <v>796.34966766136881</v>
      </c>
      <c r="O57" s="108">
        <f t="shared" si="22"/>
        <v>0</v>
      </c>
      <c r="P57" s="109">
        <f t="shared" si="23"/>
        <v>-103.65033233863119</v>
      </c>
      <c r="Q57" s="110">
        <f t="shared" si="24"/>
        <v>0.88483296406818757</v>
      </c>
      <c r="R57" s="290"/>
      <c r="S57" s="47">
        <v>0.27500000000000002</v>
      </c>
      <c r="T57" s="48">
        <v>0.28825231481481484</v>
      </c>
      <c r="U57" s="111">
        <v>14.600000000000044</v>
      </c>
      <c r="V57" s="112">
        <v>19.099650087965802</v>
      </c>
      <c r="W57" s="113"/>
      <c r="X57" s="13"/>
      <c r="Y57" s="281"/>
      <c r="Z57" s="282"/>
      <c r="AA57" s="117">
        <f t="shared" si="25"/>
        <v>-414.60132935452475</v>
      </c>
      <c r="AB57" s="110">
        <f t="shared" si="26"/>
        <v>0.88483296406818757</v>
      </c>
      <c r="AC57" s="295"/>
    </row>
    <row r="58" spans="1:29" ht="15.75" customHeight="1">
      <c r="A58" s="284"/>
      <c r="B58" s="100" t="s">
        <v>118</v>
      </c>
      <c r="C58" s="279" t="s">
        <v>126</v>
      </c>
      <c r="D58" s="280"/>
      <c r="E58" s="101">
        <v>16.66</v>
      </c>
      <c r="F58" s="102">
        <v>1882</v>
      </c>
      <c r="G58" s="103">
        <f t="shared" si="27"/>
        <v>31354.12</v>
      </c>
      <c r="H58" s="26">
        <v>2</v>
      </c>
      <c r="I58" s="104">
        <v>5</v>
      </c>
      <c r="J58" s="105">
        <v>3600</v>
      </c>
      <c r="K58" s="106">
        <f t="shared" si="17"/>
        <v>720</v>
      </c>
      <c r="L58" s="107">
        <v>5</v>
      </c>
      <c r="M58" s="105">
        <f t="shared" si="28"/>
        <v>3190.8158276693366</v>
      </c>
      <c r="N58" s="106">
        <f t="shared" si="21"/>
        <v>638.1631655338673</v>
      </c>
      <c r="O58" s="108">
        <f t="shared" si="22"/>
        <v>0</v>
      </c>
      <c r="P58" s="109">
        <f t="shared" si="23"/>
        <v>-81.8368344661327</v>
      </c>
      <c r="Q58" s="110">
        <f t="shared" si="24"/>
        <v>0.88633772990814907</v>
      </c>
      <c r="R58" s="290"/>
      <c r="S58" s="47">
        <v>0.29861111111111116</v>
      </c>
      <c r="T58" s="48">
        <v>0.32318287037037041</v>
      </c>
      <c r="U58" s="111">
        <v>14.916666666666707</v>
      </c>
      <c r="V58" s="112">
        <v>35.389068532507565</v>
      </c>
      <c r="W58" s="113"/>
      <c r="X58" s="13"/>
      <c r="Y58" s="281"/>
      <c r="Z58" s="282"/>
      <c r="AA58" s="117">
        <f t="shared" si="25"/>
        <v>-409.18417233066339</v>
      </c>
      <c r="AB58" s="110">
        <f t="shared" si="26"/>
        <v>0.88633772990814907</v>
      </c>
      <c r="AC58" s="295"/>
    </row>
    <row r="59" spans="1:29" ht="15.75" customHeight="1">
      <c r="A59" s="284"/>
      <c r="B59" s="100" t="s">
        <v>118</v>
      </c>
      <c r="C59" s="279" t="s">
        <v>124</v>
      </c>
      <c r="D59" s="280"/>
      <c r="E59" s="101">
        <v>22.28</v>
      </c>
      <c r="F59" s="102">
        <v>1234</v>
      </c>
      <c r="G59" s="103">
        <f t="shared" si="27"/>
        <v>27493.52</v>
      </c>
      <c r="H59" s="26"/>
      <c r="I59" s="104">
        <v>5</v>
      </c>
      <c r="J59" s="105">
        <v>3300</v>
      </c>
      <c r="K59" s="106">
        <f t="shared" si="17"/>
        <v>660</v>
      </c>
      <c r="L59" s="107">
        <v>5</v>
      </c>
      <c r="M59" s="105">
        <f t="shared" si="28"/>
        <v>2978.7650897444573</v>
      </c>
      <c r="N59" s="106">
        <f t="shared" si="21"/>
        <v>595.75301794889151</v>
      </c>
      <c r="O59" s="108">
        <f t="shared" si="22"/>
        <v>0</v>
      </c>
      <c r="P59" s="109">
        <f t="shared" si="23"/>
        <v>-64.246982051108489</v>
      </c>
      <c r="Q59" s="110">
        <f t="shared" si="24"/>
        <v>0.90265608780135076</v>
      </c>
      <c r="R59" s="290"/>
      <c r="S59" s="47">
        <v>0.33333333333333343</v>
      </c>
      <c r="T59" s="48">
        <v>0.35059027777777785</v>
      </c>
      <c r="U59" s="111">
        <v>14.61666666666674</v>
      </c>
      <c r="V59" s="112">
        <v>24.855937869995564</v>
      </c>
      <c r="W59" s="113"/>
      <c r="X59" s="116"/>
      <c r="Y59" s="281"/>
      <c r="Z59" s="282"/>
      <c r="AA59" s="117">
        <f t="shared" si="25"/>
        <v>-321.23491025554267</v>
      </c>
      <c r="AB59" s="110">
        <f t="shared" si="26"/>
        <v>0.90265608780135076</v>
      </c>
      <c r="AC59" s="295"/>
    </row>
    <row r="60" spans="1:29" ht="15.75" customHeight="1">
      <c r="A60" s="285"/>
      <c r="B60" s="100" t="s">
        <v>118</v>
      </c>
      <c r="C60" s="279" t="s">
        <v>129</v>
      </c>
      <c r="D60" s="280"/>
      <c r="E60" s="101">
        <v>18.18</v>
      </c>
      <c r="F60" s="102">
        <v>2435</v>
      </c>
      <c r="G60" s="103">
        <f t="shared" si="27"/>
        <v>44268.3</v>
      </c>
      <c r="H60" s="13"/>
      <c r="I60" s="104">
        <v>3</v>
      </c>
      <c r="J60" s="105">
        <v>3600</v>
      </c>
      <c r="K60" s="106">
        <f t="shared" si="17"/>
        <v>1200</v>
      </c>
      <c r="L60" s="107">
        <v>3</v>
      </c>
      <c r="M60" s="105">
        <f t="shared" si="28"/>
        <v>3188.3982864460017</v>
      </c>
      <c r="N60" s="106">
        <f t="shared" si="21"/>
        <v>1062.7994288153338</v>
      </c>
      <c r="O60" s="108">
        <f t="shared" si="22"/>
        <v>0</v>
      </c>
      <c r="P60" s="109">
        <f t="shared" si="23"/>
        <v>-137.20057118466616</v>
      </c>
      <c r="Q60" s="110">
        <f t="shared" si="24"/>
        <v>0.88566619067944485</v>
      </c>
      <c r="R60" s="290"/>
      <c r="S60" s="47">
        <v>0.36041666666666677</v>
      </c>
      <c r="T60" s="48">
        <v>0.3922337962962964</v>
      </c>
      <c r="U60" s="111">
        <v>15</v>
      </c>
      <c r="V60" s="112">
        <v>45.822380667144529</v>
      </c>
      <c r="W60" s="113"/>
      <c r="X60" s="116"/>
      <c r="Y60" s="281"/>
      <c r="Z60" s="282"/>
      <c r="AA60" s="117">
        <f t="shared" si="25"/>
        <v>-411.60171355399825</v>
      </c>
      <c r="AB60" s="110">
        <f t="shared" si="26"/>
        <v>0.88566619067944496</v>
      </c>
      <c r="AC60" s="295"/>
    </row>
    <row r="61" spans="1:29" ht="15.75" customHeight="1">
      <c r="A61" s="285"/>
      <c r="B61" s="100" t="s">
        <v>118</v>
      </c>
      <c r="C61" s="279" t="s">
        <v>127</v>
      </c>
      <c r="D61" s="280"/>
      <c r="E61" s="101">
        <v>18.18</v>
      </c>
      <c r="F61" s="102">
        <v>1293</v>
      </c>
      <c r="G61" s="121">
        <f t="shared" si="27"/>
        <v>23506.739999999998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3192.7459073571722</v>
      </c>
      <c r="N61" s="106">
        <f t="shared" si="21"/>
        <v>1064.248635785724</v>
      </c>
      <c r="O61" s="108">
        <f t="shared" si="22"/>
        <v>0</v>
      </c>
      <c r="P61" s="109">
        <f t="shared" si="23"/>
        <v>-135.75136421427601</v>
      </c>
      <c r="Q61" s="110">
        <f t="shared" si="24"/>
        <v>0.88687386315477001</v>
      </c>
      <c r="R61" s="290"/>
      <c r="S61" s="47">
        <v>0.40208333333333346</v>
      </c>
      <c r="T61" s="120">
        <v>0.41894675925925939</v>
      </c>
      <c r="U61" s="111">
        <v>15</v>
      </c>
      <c r="V61" s="112">
        <v>24.298833120803412</v>
      </c>
      <c r="W61" s="113"/>
      <c r="X61" s="50"/>
      <c r="Y61" s="281"/>
      <c r="Z61" s="282"/>
      <c r="AA61" s="117">
        <f t="shared" si="25"/>
        <v>-407.2540926428278</v>
      </c>
      <c r="AB61" s="110">
        <f t="shared" si="26"/>
        <v>0.88687386315477001</v>
      </c>
      <c r="AC61" s="295"/>
    </row>
    <row r="62" spans="1:29" ht="15.75" customHeight="1">
      <c r="A62" s="285"/>
      <c r="B62" s="100" t="s">
        <v>118</v>
      </c>
      <c r="C62" s="279" t="s">
        <v>218</v>
      </c>
      <c r="D62" s="280"/>
      <c r="E62" s="101">
        <v>25.2</v>
      </c>
      <c r="F62" s="102">
        <v>2482</v>
      </c>
      <c r="G62" s="121">
        <f t="shared" si="27"/>
        <v>62546.400000000001</v>
      </c>
      <c r="H62" s="62"/>
      <c r="I62" s="104">
        <v>3</v>
      </c>
      <c r="J62" s="105">
        <v>3600</v>
      </c>
      <c r="K62" s="106">
        <f t="shared" si="17"/>
        <v>1200</v>
      </c>
      <c r="L62" s="107">
        <v>3</v>
      </c>
      <c r="M62" s="105">
        <f t="shared" si="28"/>
        <v>3182.6424020844033</v>
      </c>
      <c r="N62" s="106">
        <f t="shared" si="21"/>
        <v>1060.8808006948011</v>
      </c>
      <c r="O62" s="123">
        <f t="shared" si="22"/>
        <v>0</v>
      </c>
      <c r="P62" s="124">
        <f t="shared" si="23"/>
        <v>-139.11919930519889</v>
      </c>
      <c r="Q62" s="125">
        <f t="shared" si="24"/>
        <v>0.88406733391233427</v>
      </c>
      <c r="R62" s="290"/>
      <c r="S62" s="47">
        <v>0.42916666666666681</v>
      </c>
      <c r="T62" s="120">
        <v>0.46165509259259274</v>
      </c>
      <c r="U62" s="111">
        <v>14.716666666666676</v>
      </c>
      <c r="V62" s="112">
        <v>46.791307720423774</v>
      </c>
      <c r="W62" s="113"/>
      <c r="X62" s="116"/>
      <c r="Y62" s="281"/>
      <c r="Z62" s="282"/>
      <c r="AA62" s="117">
        <f t="shared" si="25"/>
        <v>-417.35759791559667</v>
      </c>
      <c r="AB62" s="110">
        <f t="shared" si="26"/>
        <v>0.88406733391233427</v>
      </c>
      <c r="AC62" s="295"/>
    </row>
    <row r="63" spans="1:29" ht="15.75" customHeight="1">
      <c r="A63" s="285"/>
      <c r="B63" s="100" t="s">
        <v>118</v>
      </c>
      <c r="C63" s="279" t="s">
        <v>247</v>
      </c>
      <c r="D63" s="280"/>
      <c r="E63" s="101">
        <v>20.72</v>
      </c>
      <c r="F63" s="102">
        <v>4810</v>
      </c>
      <c r="G63" s="121">
        <f t="shared" si="27"/>
        <v>99663.2</v>
      </c>
      <c r="H63" s="62"/>
      <c r="I63" s="104">
        <v>3</v>
      </c>
      <c r="J63" s="105">
        <v>3600</v>
      </c>
      <c r="K63" s="106">
        <f t="shared" si="17"/>
        <v>1200</v>
      </c>
      <c r="L63" s="118">
        <v>3</v>
      </c>
      <c r="M63" s="105">
        <f t="shared" si="28"/>
        <v>3190.3579821693843</v>
      </c>
      <c r="N63" s="106">
        <f t="shared" si="21"/>
        <v>1063.452660723128</v>
      </c>
      <c r="O63" s="123">
        <f t="shared" si="22"/>
        <v>0</v>
      </c>
      <c r="P63" s="124">
        <f t="shared" si="23"/>
        <v>-136.54733927687198</v>
      </c>
      <c r="Q63" s="125">
        <f t="shared" si="24"/>
        <v>0.88621055060260667</v>
      </c>
      <c r="R63" s="290"/>
      <c r="S63" s="47">
        <v>0.47152777777777793</v>
      </c>
      <c r="T63" s="120">
        <v>0.53434027777777793</v>
      </c>
      <c r="U63" s="111">
        <v>15</v>
      </c>
      <c r="V63" s="112">
        <v>90.460067996431349</v>
      </c>
      <c r="W63" s="113"/>
      <c r="X63" s="116"/>
      <c r="Y63" s="281"/>
      <c r="Z63" s="282"/>
      <c r="AA63" s="117">
        <f t="shared" si="25"/>
        <v>-409.64201783061571</v>
      </c>
      <c r="AB63" s="110">
        <f t="shared" si="26"/>
        <v>0.88621055060260678</v>
      </c>
      <c r="AC63" s="295"/>
    </row>
    <row r="64" spans="1:29" ht="15.75" customHeight="1">
      <c r="A64" s="285"/>
      <c r="B64" s="100" t="s">
        <v>118</v>
      </c>
      <c r="C64" s="279" t="s">
        <v>210</v>
      </c>
      <c r="D64" s="280"/>
      <c r="E64" s="101">
        <v>27.48</v>
      </c>
      <c r="F64" s="102">
        <v>2661</v>
      </c>
      <c r="G64" s="121">
        <f t="shared" si="27"/>
        <v>73124.28</v>
      </c>
      <c r="H64" s="62"/>
      <c r="I64" s="104">
        <v>5</v>
      </c>
      <c r="J64" s="105">
        <v>3600</v>
      </c>
      <c r="K64" s="106">
        <f t="shared" si="17"/>
        <v>720</v>
      </c>
      <c r="L64" s="118">
        <v>5</v>
      </c>
      <c r="M64" s="105">
        <f t="shared" si="28"/>
        <v>3183.5760533891989</v>
      </c>
      <c r="N64" s="106">
        <f t="shared" si="21"/>
        <v>636.71521067783976</v>
      </c>
      <c r="O64" s="123">
        <f t="shared" si="22"/>
        <v>0</v>
      </c>
      <c r="P64" s="124">
        <f t="shared" si="23"/>
        <v>-83.284789322160236</v>
      </c>
      <c r="Q64" s="125">
        <f t="shared" si="24"/>
        <v>0.88432668149699967</v>
      </c>
      <c r="R64" s="290"/>
      <c r="S64" s="47">
        <v>0.54444444444444462</v>
      </c>
      <c r="T64" s="120">
        <v>0.57927083333333351</v>
      </c>
      <c r="U64" s="111">
        <v>14.550000000000036</v>
      </c>
      <c r="V64" s="112">
        <v>50.151149940340758</v>
      </c>
      <c r="W64" s="126"/>
      <c r="X64" s="127"/>
      <c r="Y64" s="281"/>
      <c r="Z64" s="282"/>
      <c r="AA64" s="117">
        <f t="shared" si="25"/>
        <v>-416.42394661080107</v>
      </c>
      <c r="AB64" s="110">
        <f t="shared" si="26"/>
        <v>0.88432668149699967</v>
      </c>
      <c r="AC64" s="295"/>
    </row>
    <row r="65" spans="1:29" ht="15.75" customHeight="1">
      <c r="A65" s="285"/>
      <c r="B65" s="100" t="s">
        <v>118</v>
      </c>
      <c r="C65" s="279" t="s">
        <v>125</v>
      </c>
      <c r="D65" s="280"/>
      <c r="E65" s="101">
        <v>17.89</v>
      </c>
      <c r="F65" s="102">
        <v>2336</v>
      </c>
      <c r="G65" s="121">
        <f t="shared" si="27"/>
        <v>41791.040000000001</v>
      </c>
      <c r="H65" s="62"/>
      <c r="I65" s="104">
        <v>4</v>
      </c>
      <c r="J65" s="105">
        <v>3600</v>
      </c>
      <c r="K65" s="106">
        <f t="shared" si="17"/>
        <v>900</v>
      </c>
      <c r="L65" s="118">
        <v>4</v>
      </c>
      <c r="M65" s="105">
        <f t="shared" si="28"/>
        <v>3185.3986706454748</v>
      </c>
      <c r="N65" s="106">
        <f t="shared" si="21"/>
        <v>796.3496676613687</v>
      </c>
      <c r="O65" s="123">
        <f t="shared" si="22"/>
        <v>0</v>
      </c>
      <c r="P65" s="124">
        <f t="shared" si="23"/>
        <v>-103.6503323386313</v>
      </c>
      <c r="Q65" s="125">
        <f t="shared" si="24"/>
        <v>0.88483296406818746</v>
      </c>
      <c r="R65" s="290"/>
      <c r="S65" s="47">
        <v>0.58958333333333346</v>
      </c>
      <c r="T65" s="120">
        <v>0.62013888888888902</v>
      </c>
      <c r="U65" s="111">
        <v>14.849999999999923</v>
      </c>
      <c r="V65" s="112">
        <v>44.000771800284141</v>
      </c>
      <c r="W65" s="126"/>
      <c r="X65" s="127"/>
      <c r="Y65" s="281"/>
      <c r="Z65" s="282"/>
      <c r="AA65" s="117">
        <f t="shared" si="25"/>
        <v>-414.60132935452521</v>
      </c>
      <c r="AB65" s="110">
        <f t="shared" si="26"/>
        <v>0.88483296406818746</v>
      </c>
      <c r="AC65" s="295"/>
    </row>
    <row r="66" spans="1:29" ht="15.75" customHeight="1">
      <c r="A66" s="285"/>
      <c r="B66" s="100" t="s">
        <v>118</v>
      </c>
      <c r="C66" s="279" t="s">
        <v>126</v>
      </c>
      <c r="D66" s="280"/>
      <c r="E66" s="101">
        <v>16.66</v>
      </c>
      <c r="F66" s="102">
        <v>4089</v>
      </c>
      <c r="G66" s="121">
        <f t="shared" si="27"/>
        <v>68122.740000000005</v>
      </c>
      <c r="H66" s="62"/>
      <c r="I66" s="104">
        <v>5</v>
      </c>
      <c r="J66" s="105">
        <v>3600</v>
      </c>
      <c r="K66" s="106">
        <f t="shared" si="17"/>
        <v>720</v>
      </c>
      <c r="L66" s="118">
        <v>5</v>
      </c>
      <c r="M66" s="105">
        <f t="shared" si="28"/>
        <v>3190.8158276693362</v>
      </c>
      <c r="N66" s="106">
        <f t="shared" si="21"/>
        <v>638.16316553386719</v>
      </c>
      <c r="O66" s="123">
        <f t="shared" si="22"/>
        <v>0</v>
      </c>
      <c r="P66" s="124">
        <f t="shared" si="23"/>
        <v>-81.836834466132814</v>
      </c>
      <c r="Q66" s="125">
        <f t="shared" si="24"/>
        <v>0.88633772990814885</v>
      </c>
      <c r="R66" s="290"/>
      <c r="S66" s="47">
        <v>0.63055555555555565</v>
      </c>
      <c r="T66" s="120">
        <v>0.68394675925925941</v>
      </c>
      <c r="U66" s="111">
        <v>14.999999999999947</v>
      </c>
      <c r="V66" s="112">
        <v>76.889426795655396</v>
      </c>
      <c r="W66" s="126"/>
      <c r="X66" s="127"/>
      <c r="Y66" s="281"/>
      <c r="Z66" s="282"/>
      <c r="AA66" s="117">
        <f t="shared" si="25"/>
        <v>-409.18417233066384</v>
      </c>
      <c r="AB66" s="110">
        <f t="shared" si="26"/>
        <v>0.88633772990814896</v>
      </c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9">AVERAGE(I56:I71)</f>
        <v>4.0909090909090908</v>
      </c>
      <c r="J72" s="137">
        <f t="shared" si="29"/>
        <v>3572.7272727272725</v>
      </c>
      <c r="K72" s="138">
        <f t="shared" ref="K72" si="30">J72/I72</f>
        <v>873.33333333333326</v>
      </c>
      <c r="L72" s="136">
        <f t="shared" ref="L72:M72" si="31">AVERAGE(L56:L71)</f>
        <v>4.0909090909090908</v>
      </c>
      <c r="M72" s="137">
        <f t="shared" si="31"/>
        <v>3168.408251928131</v>
      </c>
      <c r="N72" s="138">
        <f>M72/L72</f>
        <v>774.49979491576539</v>
      </c>
      <c r="O72" s="139">
        <f>L72-I72</f>
        <v>0</v>
      </c>
      <c r="P72" s="140">
        <f>N72-K72</f>
        <v>-98.833538417567866</v>
      </c>
      <c r="Q72" s="141">
        <f>N72/K72</f>
        <v>0.88683182623942614</v>
      </c>
      <c r="R72" s="291"/>
      <c r="S72" s="142">
        <v>0.25</v>
      </c>
      <c r="T72" s="143">
        <v>0.68394675925925941</v>
      </c>
      <c r="U72" s="144"/>
      <c r="V72" s="166"/>
      <c r="W72" s="167"/>
      <c r="X72" s="138"/>
      <c r="Y72" s="277"/>
      <c r="Z72" s="278"/>
      <c r="AA72" s="168">
        <f>M72-J72</f>
        <v>-404.31902079914153</v>
      </c>
      <c r="AB72" s="141">
        <f>M72/J72</f>
        <v>0.88683182623942602</v>
      </c>
      <c r="AC72" s="296"/>
    </row>
    <row r="73" spans="1:29" ht="15.75" customHeight="1">
      <c r="A73" s="297" t="s">
        <v>134</v>
      </c>
      <c r="B73" s="114" t="s">
        <v>118</v>
      </c>
      <c r="C73" s="287" t="s">
        <v>135</v>
      </c>
      <c r="D73" s="288"/>
      <c r="E73" s="147">
        <v>28.57</v>
      </c>
      <c r="F73" s="97">
        <v>2002</v>
      </c>
      <c r="G73" s="148">
        <f t="shared" ref="G73:G74" si="32">E73*F73</f>
        <v>57197.14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3114.2829290740715</v>
      </c>
      <c r="N73" s="152">
        <f>M73/L73</f>
        <v>259.52357742283931</v>
      </c>
      <c r="O73" s="154">
        <f>L73-I73</f>
        <v>0</v>
      </c>
      <c r="P73" s="155">
        <f>N73-K73</f>
        <v>-40.47642257716069</v>
      </c>
      <c r="Q73" s="156">
        <f>N73/K73</f>
        <v>0.86507859140946441</v>
      </c>
      <c r="R73" s="289">
        <f>Q89</f>
        <v>0.88581614092422944</v>
      </c>
      <c r="S73" s="157">
        <v>0.70833333333333337</v>
      </c>
      <c r="T73" s="158">
        <v>0.73511574074074082</v>
      </c>
      <c r="U73" s="159"/>
      <c r="V73" s="160">
        <v>38.570676696902964</v>
      </c>
      <c r="W73" s="158"/>
      <c r="X73" s="169"/>
      <c r="Y73" s="292"/>
      <c r="Z73" s="293"/>
      <c r="AA73" s="115">
        <f>M73-J73</f>
        <v>-485.71707092592851</v>
      </c>
      <c r="AB73" s="156">
        <f>M73/J73</f>
        <v>0.8650785914094643</v>
      </c>
      <c r="AC73" s="294">
        <f>AB89</f>
        <v>0.88581614092422944</v>
      </c>
    </row>
    <row r="74" spans="1:29" ht="15.75" customHeight="1">
      <c r="A74" s="298"/>
      <c r="B74" s="100" t="s">
        <v>118</v>
      </c>
      <c r="C74" s="279" t="s">
        <v>203</v>
      </c>
      <c r="D74" s="280"/>
      <c r="E74" s="101">
        <v>20.420000000000002</v>
      </c>
      <c r="F74" s="102">
        <v>1031</v>
      </c>
      <c r="G74" s="103">
        <f t="shared" si="32"/>
        <v>21053.02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3263.5932855803812</v>
      </c>
      <c r="N74" s="106">
        <f>M74/L74</f>
        <v>251.04563735233702</v>
      </c>
      <c r="O74" s="108">
        <f>L74-I74</f>
        <v>0</v>
      </c>
      <c r="P74" s="109">
        <f>N74-K74</f>
        <v>-25.877439570739881</v>
      </c>
      <c r="Q74" s="110">
        <f>N74/K74</f>
        <v>0.90655369043899492</v>
      </c>
      <c r="R74" s="290"/>
      <c r="S74" s="47">
        <v>0.73819444444444449</v>
      </c>
      <c r="T74" s="48">
        <v>0.75135416666666666</v>
      </c>
      <c r="U74" s="111">
        <v>5</v>
      </c>
      <c r="V74" s="112">
        <v>18.954567737750178</v>
      </c>
      <c r="W74" s="113"/>
      <c r="X74" s="13"/>
      <c r="Y74" s="281"/>
      <c r="Z74" s="282"/>
      <c r="AA74" s="117">
        <f>M74-J74</f>
        <v>-336.40671441961877</v>
      </c>
      <c r="AB74" s="110">
        <f>M74/J74</f>
        <v>0.90655369043899481</v>
      </c>
      <c r="AC74" s="295"/>
    </row>
    <row r="75" spans="1:29" ht="15.75" customHeight="1">
      <c r="A75" s="298"/>
      <c r="B75" s="100"/>
      <c r="C75" s="279"/>
      <c r="D75" s="280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3"/>
      <c r="Y75" s="281"/>
      <c r="Z75" s="282"/>
      <c r="AA75" s="117"/>
      <c r="AB75" s="110"/>
      <c r="AC75" s="295"/>
    </row>
    <row r="76" spans="1:29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81"/>
      <c r="Z76" s="282"/>
      <c r="AA76" s="117"/>
      <c r="AB76" s="110"/>
      <c r="AC76" s="295"/>
    </row>
    <row r="77" spans="1:29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81"/>
      <c r="Z77" s="282"/>
      <c r="AA77" s="117"/>
      <c r="AB77" s="110"/>
      <c r="AC77" s="295"/>
    </row>
    <row r="78" spans="1:29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50"/>
      <c r="Y78" s="281"/>
      <c r="Z78" s="282"/>
      <c r="AA78" s="117"/>
      <c r="AB78" s="110"/>
      <c r="AC78" s="295"/>
    </row>
    <row r="79" spans="1:29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281"/>
      <c r="Z79" s="282"/>
      <c r="AA79" s="117"/>
      <c r="AB79" s="110"/>
      <c r="AC79" s="295"/>
    </row>
    <row r="80" spans="1:29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281"/>
      <c r="Z80" s="282"/>
      <c r="AA80" s="117"/>
      <c r="AB80" s="110"/>
      <c r="AC80" s="295"/>
    </row>
    <row r="81" spans="1:29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26"/>
      <c r="X81" s="127"/>
      <c r="Y81" s="281"/>
      <c r="Z81" s="282"/>
      <c r="AA81" s="117"/>
      <c r="AB81" s="110"/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3188.9381073272261</v>
      </c>
      <c r="N89" s="138">
        <f>M89/L89</f>
        <v>255.11504858617809</v>
      </c>
      <c r="O89" s="139">
        <f>L89-I89</f>
        <v>0</v>
      </c>
      <c r="P89" s="140">
        <f>N89-K89</f>
        <v>-32.884951413821909</v>
      </c>
      <c r="Q89" s="141">
        <f>N89/K89</f>
        <v>0.88581614092422944</v>
      </c>
      <c r="R89" s="291"/>
      <c r="S89" s="142">
        <v>0.70833333333333337</v>
      </c>
      <c r="T89" s="143">
        <v>0.75135416666666666</v>
      </c>
      <c r="U89" s="144"/>
      <c r="V89" s="166"/>
      <c r="W89" s="167"/>
      <c r="X89" s="138"/>
      <c r="Y89" s="277"/>
      <c r="Z89" s="278"/>
      <c r="AA89" s="168">
        <f>M89-J89</f>
        <v>-411.06189267277387</v>
      </c>
      <c r="AB89" s="141">
        <f>M89/J89</f>
        <v>0.88581614092422944</v>
      </c>
      <c r="AC89" s="296"/>
    </row>
    <row r="90" spans="1:29" ht="15.75" customHeight="1">
      <c r="A90" s="283" t="s">
        <v>139</v>
      </c>
      <c r="B90" s="114" t="s">
        <v>118</v>
      </c>
      <c r="C90" s="287" t="s">
        <v>208</v>
      </c>
      <c r="D90" s="288"/>
      <c r="E90" s="147">
        <v>17.22</v>
      </c>
      <c r="F90" s="97">
        <v>1761</v>
      </c>
      <c r="G90" s="148">
        <f t="shared" ref="G90:G92" si="36">E90*F90</f>
        <v>30324.42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2986.57080478334</v>
      </c>
      <c r="N90" s="152">
        <f>M90/L90</f>
        <v>995.52360159444663</v>
      </c>
      <c r="O90" s="154">
        <f>L90-I90</f>
        <v>0</v>
      </c>
      <c r="P90" s="155">
        <f>N90-K90</f>
        <v>-104.47639840555337</v>
      </c>
      <c r="Q90" s="156">
        <f>N90/K90</f>
        <v>0.90502145599495143</v>
      </c>
      <c r="R90" s="289">
        <f>Q106</f>
        <v>0.90319166145446395</v>
      </c>
      <c r="S90" s="157">
        <v>0.70833333333333337</v>
      </c>
      <c r="T90" s="158">
        <v>0.73289351851851858</v>
      </c>
      <c r="U90" s="159"/>
      <c r="V90" s="160">
        <v>35.378367668622907</v>
      </c>
      <c r="W90" s="161"/>
      <c r="X90" s="162"/>
      <c r="Y90" s="292"/>
      <c r="Z90" s="293"/>
      <c r="AA90" s="115">
        <f>M90-J90</f>
        <v>-313.42919521665999</v>
      </c>
      <c r="AB90" s="156">
        <f>M90/J90</f>
        <v>0.90502145599495154</v>
      </c>
      <c r="AC90" s="294">
        <f>AB106</f>
        <v>0.90319166145446395</v>
      </c>
    </row>
    <row r="91" spans="1:29" ht="15.75" customHeight="1">
      <c r="A91" s="284"/>
      <c r="B91" s="100" t="s">
        <v>118</v>
      </c>
      <c r="C91" s="279" t="s">
        <v>138</v>
      </c>
      <c r="D91" s="280"/>
      <c r="E91" s="101">
        <v>24.54</v>
      </c>
      <c r="F91" s="102">
        <v>1879</v>
      </c>
      <c r="G91" s="103">
        <f t="shared" si="36"/>
        <v>46110.659999999996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2706.2198985605496</v>
      </c>
      <c r="N91" s="106">
        <f>M91/L91</f>
        <v>676.5549746401374</v>
      </c>
      <c r="O91" s="108">
        <f>L91-I91</f>
        <v>0</v>
      </c>
      <c r="P91" s="109">
        <f>N91-K91</f>
        <v>-73.445025359862598</v>
      </c>
      <c r="Q91" s="110">
        <f>N91/K91</f>
        <v>0.90207329952018322</v>
      </c>
      <c r="R91" s="290"/>
      <c r="S91" s="47">
        <v>0.73611111111111116</v>
      </c>
      <c r="T91" s="48">
        <v>0.76503472222222224</v>
      </c>
      <c r="U91" s="111">
        <v>4.6333333333333115</v>
      </c>
      <c r="V91" s="112">
        <v>41.65958577866008</v>
      </c>
      <c r="W91" s="113"/>
      <c r="X91" s="116"/>
      <c r="Y91" s="281"/>
      <c r="Z91" s="282"/>
      <c r="AA91" s="117">
        <f>M91-J91</f>
        <v>-293.78010143945039</v>
      </c>
      <c r="AB91" s="110">
        <f>M91/J91</f>
        <v>0.90207329952018322</v>
      </c>
      <c r="AC91" s="295"/>
    </row>
    <row r="92" spans="1:29" ht="15.75" customHeight="1">
      <c r="A92" s="284"/>
      <c r="B92" s="100" t="s">
        <v>118</v>
      </c>
      <c r="C92" s="279" t="s">
        <v>205</v>
      </c>
      <c r="D92" s="280"/>
      <c r="E92" s="101">
        <v>23.27</v>
      </c>
      <c r="F92" s="102">
        <v>1682</v>
      </c>
      <c r="G92" s="103">
        <f t="shared" si="36"/>
        <v>39140.14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2706.8917481826256</v>
      </c>
      <c r="N92" s="106">
        <f>M92/L92</f>
        <v>541.37834963652517</v>
      </c>
      <c r="O92" s="108">
        <f>L92-I92</f>
        <v>0</v>
      </c>
      <c r="P92" s="109">
        <f>N92-K92</f>
        <v>-58.621650363474828</v>
      </c>
      <c r="Q92" s="110">
        <f>N92/K92</f>
        <v>0.90229724939420863</v>
      </c>
      <c r="R92" s="290"/>
      <c r="S92" s="47">
        <v>0.7680555555555556</v>
      </c>
      <c r="T92" s="48">
        <v>0.79393518518518524</v>
      </c>
      <c r="U92" s="111">
        <v>5</v>
      </c>
      <c r="V92" s="112">
        <v>37.282613930814357</v>
      </c>
      <c r="W92" s="113"/>
      <c r="X92" s="116"/>
      <c r="Y92" s="281"/>
      <c r="Z92" s="282"/>
      <c r="AA92" s="117">
        <f>M92-J92</f>
        <v>-293.10825181737437</v>
      </c>
      <c r="AB92" s="110">
        <f>M92/J92</f>
        <v>0.90229724939420852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13"/>
      <c r="X98" s="116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13"/>
      <c r="X99" s="116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2799.8941505088383</v>
      </c>
      <c r="N106" s="138">
        <f t="shared" ref="N106:N118" si="41">M106/L106</f>
        <v>699.97353762720957</v>
      </c>
      <c r="O106" s="139">
        <f t="shared" ref="O106:O118" si="42">L106-I106</f>
        <v>0</v>
      </c>
      <c r="P106" s="140">
        <f t="shared" ref="P106:P118" si="43">N106-K106</f>
        <v>-75.026462372790434</v>
      </c>
      <c r="Q106" s="141">
        <f t="shared" ref="Q106:Q118" si="44">N106/K106</f>
        <v>0.90319166145446395</v>
      </c>
      <c r="R106" s="291"/>
      <c r="S106" s="142">
        <v>0.70833333333333337</v>
      </c>
      <c r="T106" s="143">
        <v>0.79393518518518524</v>
      </c>
      <c r="U106" s="144"/>
      <c r="V106" s="166"/>
      <c r="W106" s="99"/>
      <c r="X106" s="69"/>
      <c r="Y106" s="277"/>
      <c r="Z106" s="278"/>
      <c r="AA106" s="168">
        <f t="shared" ref="AA106:AA118" si="45">M106-J106</f>
        <v>-300.10584949116173</v>
      </c>
      <c r="AB106" s="141">
        <f t="shared" ref="AB106:AB118" si="46">M106/J106</f>
        <v>0.90319166145446395</v>
      </c>
      <c r="AC106" s="296"/>
    </row>
    <row r="107" spans="1:29" ht="15.75" customHeight="1">
      <c r="A107" s="297" t="s">
        <v>142</v>
      </c>
      <c r="B107" s="114" t="s">
        <v>118</v>
      </c>
      <c r="C107" s="287" t="s">
        <v>137</v>
      </c>
      <c r="D107" s="288"/>
      <c r="E107" s="147">
        <v>22.28</v>
      </c>
      <c r="F107" s="97">
        <v>544</v>
      </c>
      <c r="G107" s="148">
        <f t="shared" ref="G107:G118" si="47">E107*F107</f>
        <v>12120.32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2976.9847543400765</v>
      </c>
      <c r="N107" s="152">
        <f t="shared" si="41"/>
        <v>595.39695086801532</v>
      </c>
      <c r="O107" s="154">
        <f t="shared" si="42"/>
        <v>0</v>
      </c>
      <c r="P107" s="155">
        <f t="shared" si="43"/>
        <v>-64.603049131984676</v>
      </c>
      <c r="Q107" s="156">
        <f t="shared" si="44"/>
        <v>0.90211659222426566</v>
      </c>
      <c r="R107" s="289">
        <f>Q123</f>
        <v>0.8941811157704429</v>
      </c>
      <c r="S107" s="157">
        <v>0.70833333333333337</v>
      </c>
      <c r="T107" s="158">
        <v>0.7159375</v>
      </c>
      <c r="U107" s="159"/>
      <c r="V107" s="160">
        <v>10.964113925143522</v>
      </c>
      <c r="W107" s="161"/>
      <c r="X107" s="162"/>
      <c r="Y107" s="292"/>
      <c r="Z107" s="293"/>
      <c r="AA107" s="115">
        <f t="shared" si="45"/>
        <v>-323.01524565992349</v>
      </c>
      <c r="AB107" s="156">
        <f t="shared" si="46"/>
        <v>0.90211659222426566</v>
      </c>
      <c r="AC107" s="294">
        <f>AB123</f>
        <v>0.8941811157704429</v>
      </c>
    </row>
    <row r="108" spans="1:29" ht="15.75" customHeight="1">
      <c r="A108" s="298"/>
      <c r="B108" s="100" t="s">
        <v>118</v>
      </c>
      <c r="C108" s="279" t="s">
        <v>150</v>
      </c>
      <c r="D108" s="280"/>
      <c r="E108" s="101">
        <v>25.03</v>
      </c>
      <c r="F108" s="102">
        <v>684</v>
      </c>
      <c r="G108" s="103">
        <f t="shared" si="47"/>
        <v>17120.52</v>
      </c>
      <c r="H108" s="26">
        <v>2</v>
      </c>
      <c r="I108" s="104">
        <v>5</v>
      </c>
      <c r="J108" s="105">
        <v>3600</v>
      </c>
      <c r="K108" s="106">
        <f t="shared" si="37"/>
        <v>720</v>
      </c>
      <c r="L108" s="107">
        <v>5</v>
      </c>
      <c r="M108" s="105">
        <f t="shared" si="48"/>
        <v>3193.7374918322203</v>
      </c>
      <c r="N108" s="106">
        <f t="shared" si="41"/>
        <v>638.74749836644401</v>
      </c>
      <c r="O108" s="108">
        <f t="shared" si="42"/>
        <v>0</v>
      </c>
      <c r="P108" s="109">
        <f t="shared" si="43"/>
        <v>-81.252501633555994</v>
      </c>
      <c r="Q108" s="110">
        <f t="shared" si="44"/>
        <v>0.88714930328672781</v>
      </c>
      <c r="R108" s="290"/>
      <c r="S108" s="47">
        <v>0.72569444444444442</v>
      </c>
      <c r="T108" s="48">
        <v>0.73461805555555548</v>
      </c>
      <c r="U108" s="111">
        <v>15</v>
      </c>
      <c r="V108" s="112">
        <v>12.850148174343438</v>
      </c>
      <c r="W108" s="113"/>
      <c r="X108" s="116"/>
      <c r="Y108" s="281"/>
      <c r="Z108" s="282"/>
      <c r="AA108" s="117">
        <f t="shared" si="45"/>
        <v>-406.26250816777974</v>
      </c>
      <c r="AB108" s="110">
        <f t="shared" si="46"/>
        <v>0.88714930328672781</v>
      </c>
      <c r="AC108" s="295"/>
    </row>
    <row r="109" spans="1:29" ht="15.75" customHeight="1">
      <c r="A109" s="298"/>
      <c r="B109" s="100" t="s">
        <v>118</v>
      </c>
      <c r="C109" s="279" t="s">
        <v>148</v>
      </c>
      <c r="D109" s="280"/>
      <c r="E109" s="101">
        <v>18.18</v>
      </c>
      <c r="F109" s="102">
        <v>431</v>
      </c>
      <c r="G109" s="103">
        <f t="shared" si="47"/>
        <v>7835.58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3193.7960598015247</v>
      </c>
      <c r="N109" s="106">
        <f t="shared" si="41"/>
        <v>1064.5986866005082</v>
      </c>
      <c r="O109" s="108">
        <f t="shared" si="42"/>
        <v>0</v>
      </c>
      <c r="P109" s="109">
        <f t="shared" si="43"/>
        <v>-135.40131339949176</v>
      </c>
      <c r="Q109" s="110">
        <f t="shared" si="44"/>
        <v>0.88716557216709024</v>
      </c>
      <c r="R109" s="290"/>
      <c r="S109" s="47">
        <v>0.74444444444444435</v>
      </c>
      <c r="T109" s="48">
        <v>0.75005787037037031</v>
      </c>
      <c r="U109" s="111">
        <v>15</v>
      </c>
      <c r="V109" s="112">
        <v>8.0969478062437847</v>
      </c>
      <c r="W109" s="113"/>
      <c r="X109" s="116"/>
      <c r="Y109" s="281"/>
      <c r="Z109" s="282"/>
      <c r="AA109" s="117">
        <f t="shared" si="45"/>
        <v>-406.20394019847527</v>
      </c>
      <c r="AB109" s="110">
        <f t="shared" si="46"/>
        <v>0.88716557216709024</v>
      </c>
      <c r="AC109" s="295"/>
    </row>
    <row r="110" spans="1:29" ht="15.75" customHeight="1">
      <c r="A110" s="298"/>
      <c r="B110" s="100" t="s">
        <v>118</v>
      </c>
      <c r="C110" s="279" t="s">
        <v>144</v>
      </c>
      <c r="D110" s="280"/>
      <c r="E110" s="101">
        <v>18.18</v>
      </c>
      <c r="F110" s="102">
        <v>659</v>
      </c>
      <c r="G110" s="103">
        <f t="shared" si="47"/>
        <v>11980.619999999999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2713.3606521991655</v>
      </c>
      <c r="N110" s="106">
        <f t="shared" si="41"/>
        <v>904.45355073305518</v>
      </c>
      <c r="O110" s="108">
        <f t="shared" si="42"/>
        <v>0</v>
      </c>
      <c r="P110" s="109">
        <f t="shared" si="43"/>
        <v>-95.546449266944819</v>
      </c>
      <c r="Q110" s="110">
        <f t="shared" si="44"/>
        <v>0.90445355073305522</v>
      </c>
      <c r="R110" s="290"/>
      <c r="S110" s="47">
        <v>0.76041666666666652</v>
      </c>
      <c r="T110" s="48">
        <v>0.77053240740740725</v>
      </c>
      <c r="U110" s="111">
        <v>14.916666666666547</v>
      </c>
      <c r="V110" s="112">
        <v>14.5723348527049</v>
      </c>
      <c r="W110" s="113"/>
      <c r="X110" s="116"/>
      <c r="Y110" s="281"/>
      <c r="Z110" s="282"/>
      <c r="AA110" s="117">
        <f t="shared" si="45"/>
        <v>-286.63934780083446</v>
      </c>
      <c r="AB110" s="110">
        <f t="shared" si="46"/>
        <v>0.90445355073305522</v>
      </c>
      <c r="AC110" s="295"/>
    </row>
    <row r="111" spans="1:29" ht="15.75" customHeight="1">
      <c r="A111" s="298"/>
      <c r="B111" s="100" t="s">
        <v>118</v>
      </c>
      <c r="C111" s="279" t="s">
        <v>143</v>
      </c>
      <c r="D111" s="280"/>
      <c r="E111" s="101">
        <v>14.03</v>
      </c>
      <c r="F111" s="102">
        <v>2349</v>
      </c>
      <c r="G111" s="103">
        <f t="shared" si="47"/>
        <v>32956.47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2714.4250361065087</v>
      </c>
      <c r="N111" s="106">
        <f t="shared" si="41"/>
        <v>904.80834536883629</v>
      </c>
      <c r="O111" s="108">
        <f t="shared" si="42"/>
        <v>0</v>
      </c>
      <c r="P111" s="109">
        <f t="shared" si="43"/>
        <v>-95.191654631163715</v>
      </c>
      <c r="Q111" s="110">
        <f t="shared" si="44"/>
        <v>0.90480834536883625</v>
      </c>
      <c r="R111" s="290"/>
      <c r="S111" s="47">
        <v>0.78055555555555534</v>
      </c>
      <c r="T111" s="48">
        <v>0.81660879629629612</v>
      </c>
      <c r="U111" s="111">
        <v>15</v>
      </c>
      <c r="V111" s="112">
        <v>51.922598018090852</v>
      </c>
      <c r="W111" s="113"/>
      <c r="X111" s="116"/>
      <c r="Y111" s="281"/>
      <c r="Z111" s="282"/>
      <c r="AA111" s="117">
        <f t="shared" si="45"/>
        <v>-285.57496389349126</v>
      </c>
      <c r="AB111" s="110">
        <f t="shared" si="46"/>
        <v>0.90480834536883625</v>
      </c>
      <c r="AC111" s="295"/>
    </row>
    <row r="112" spans="1:29" ht="15.75" customHeight="1">
      <c r="A112" s="298"/>
      <c r="B112" s="100" t="s">
        <v>118</v>
      </c>
      <c r="C112" s="279" t="s">
        <v>145</v>
      </c>
      <c r="D112" s="280"/>
      <c r="E112" s="101">
        <v>14.28</v>
      </c>
      <c r="F112" s="102">
        <v>3022</v>
      </c>
      <c r="G112" s="121">
        <f t="shared" si="47"/>
        <v>43154.159999999996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3180.8044846451667</v>
      </c>
      <c r="N112" s="106">
        <f t="shared" si="41"/>
        <v>1060.2681615483889</v>
      </c>
      <c r="O112" s="108">
        <f t="shared" si="42"/>
        <v>0</v>
      </c>
      <c r="P112" s="109">
        <f t="shared" si="43"/>
        <v>-139.73183845161111</v>
      </c>
      <c r="Q112" s="110">
        <f t="shared" si="44"/>
        <v>0.8835568012903241</v>
      </c>
      <c r="R112" s="290"/>
      <c r="S112" s="47">
        <v>0.82638888888888862</v>
      </c>
      <c r="T112" s="120">
        <v>0.86597222222222192</v>
      </c>
      <c r="U112" s="111">
        <v>15</v>
      </c>
      <c r="V112" s="112">
        <v>57.004446791776665</v>
      </c>
      <c r="W112" s="113"/>
      <c r="X112" s="116"/>
      <c r="Y112" s="281"/>
      <c r="Z112" s="282"/>
      <c r="AA112" s="117">
        <f t="shared" si="45"/>
        <v>-419.19551535483333</v>
      </c>
      <c r="AB112" s="110">
        <f t="shared" si="46"/>
        <v>0.8835568012903241</v>
      </c>
      <c r="AC112" s="295"/>
    </row>
    <row r="113" spans="1:29" ht="15.75" customHeight="1">
      <c r="A113" s="298"/>
      <c r="B113" s="100" t="s">
        <v>118</v>
      </c>
      <c r="C113" s="279" t="s">
        <v>137</v>
      </c>
      <c r="D113" s="280"/>
      <c r="E113" s="101">
        <v>22.28</v>
      </c>
      <c r="F113" s="102">
        <v>1367</v>
      </c>
      <c r="G113" s="121">
        <f t="shared" si="47"/>
        <v>30456.760000000002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2976.9847543400761</v>
      </c>
      <c r="N113" s="106">
        <f t="shared" si="41"/>
        <v>595.39695086801521</v>
      </c>
      <c r="O113" s="123">
        <f t="shared" si="42"/>
        <v>0</v>
      </c>
      <c r="P113" s="124">
        <f t="shared" si="43"/>
        <v>-64.60304913198479</v>
      </c>
      <c r="Q113" s="125">
        <f t="shared" si="44"/>
        <v>0.90211659222426543</v>
      </c>
      <c r="R113" s="290"/>
      <c r="S113" s="47">
        <v>0.87638888888888855</v>
      </c>
      <c r="T113" s="120">
        <v>0.89552083333333299</v>
      </c>
      <c r="U113" s="111">
        <v>14.999999999999947</v>
      </c>
      <c r="V113" s="112">
        <v>27.551367161160286</v>
      </c>
      <c r="W113" s="113"/>
      <c r="X113" s="116"/>
      <c r="Y113" s="281"/>
      <c r="Z113" s="282"/>
      <c r="AA113" s="117">
        <f t="shared" si="45"/>
        <v>-323.01524565992395</v>
      </c>
      <c r="AB113" s="110">
        <f t="shared" si="46"/>
        <v>0.90211659222426543</v>
      </c>
      <c r="AC113" s="295"/>
    </row>
    <row r="114" spans="1:29" ht="15.75" customHeight="1">
      <c r="A114" s="298"/>
      <c r="B114" s="100" t="s">
        <v>118</v>
      </c>
      <c r="C114" s="279" t="s">
        <v>150</v>
      </c>
      <c r="D114" s="280"/>
      <c r="E114" s="101">
        <v>25.03</v>
      </c>
      <c r="F114" s="102">
        <v>1491</v>
      </c>
      <c r="G114" s="121">
        <f t="shared" si="47"/>
        <v>37319.730000000003</v>
      </c>
      <c r="H114" s="26"/>
      <c r="I114" s="104">
        <v>5</v>
      </c>
      <c r="J114" s="105">
        <v>3600</v>
      </c>
      <c r="K114" s="106">
        <f t="shared" si="37"/>
        <v>720</v>
      </c>
      <c r="L114" s="118">
        <v>5</v>
      </c>
      <c r="M114" s="105">
        <f t="shared" si="48"/>
        <v>3193.7374918322203</v>
      </c>
      <c r="N114" s="106">
        <f t="shared" si="41"/>
        <v>638.74749836644401</v>
      </c>
      <c r="O114" s="123">
        <f t="shared" si="42"/>
        <v>0</v>
      </c>
      <c r="P114" s="124">
        <f t="shared" si="43"/>
        <v>-81.252501633555994</v>
      </c>
      <c r="Q114" s="125">
        <f t="shared" si="44"/>
        <v>0.88714930328672781</v>
      </c>
      <c r="R114" s="290"/>
      <c r="S114" s="47">
        <v>0.90555555555555522</v>
      </c>
      <c r="T114" s="120">
        <v>0.92499999999999971</v>
      </c>
      <c r="U114" s="111">
        <v>15</v>
      </c>
      <c r="V114" s="112">
        <v>28.011068608108289</v>
      </c>
      <c r="W114" s="113"/>
      <c r="X114" s="116"/>
      <c r="Y114" s="281"/>
      <c r="Z114" s="282"/>
      <c r="AA114" s="117">
        <f t="shared" si="45"/>
        <v>-406.26250816777974</v>
      </c>
      <c r="AB114" s="110">
        <f t="shared" si="46"/>
        <v>0.88714930328672781</v>
      </c>
      <c r="AC114" s="295"/>
    </row>
    <row r="115" spans="1:29" ht="15.75" customHeight="1">
      <c r="A115" s="298"/>
      <c r="B115" s="100" t="s">
        <v>118</v>
      </c>
      <c r="C115" s="279" t="s">
        <v>148</v>
      </c>
      <c r="D115" s="280"/>
      <c r="E115" s="101">
        <v>18.18</v>
      </c>
      <c r="F115" s="102">
        <v>887</v>
      </c>
      <c r="G115" s="121">
        <f t="shared" si="47"/>
        <v>16125.66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3193.7960598015243</v>
      </c>
      <c r="N115" s="106">
        <f t="shared" si="41"/>
        <v>1064.598686600508</v>
      </c>
      <c r="O115" s="123">
        <f t="shared" si="42"/>
        <v>0</v>
      </c>
      <c r="P115" s="124">
        <f t="shared" si="43"/>
        <v>-135.40131339949198</v>
      </c>
      <c r="Q115" s="125">
        <f t="shared" si="44"/>
        <v>0.88716557216709002</v>
      </c>
      <c r="R115" s="290"/>
      <c r="S115" s="47">
        <v>0.93541666666666634</v>
      </c>
      <c r="T115" s="120">
        <v>0.94697916666666637</v>
      </c>
      <c r="U115" s="111">
        <v>14.999999999999947</v>
      </c>
      <c r="V115" s="112">
        <v>16.66355615809336</v>
      </c>
      <c r="W115" s="113"/>
      <c r="X115" s="116"/>
      <c r="Y115" s="281"/>
      <c r="Z115" s="282"/>
      <c r="AA115" s="117">
        <f t="shared" si="45"/>
        <v>-406.20394019847572</v>
      </c>
      <c r="AB115" s="110">
        <f t="shared" si="46"/>
        <v>0.88716557216709013</v>
      </c>
      <c r="AC115" s="295"/>
    </row>
    <row r="116" spans="1:29" ht="15.75" customHeight="1">
      <c r="A116" s="298"/>
      <c r="B116" s="100" t="s">
        <v>118</v>
      </c>
      <c r="C116" s="279" t="s">
        <v>144</v>
      </c>
      <c r="D116" s="280"/>
      <c r="E116" s="101">
        <v>18.18</v>
      </c>
      <c r="F116" s="102">
        <v>1368</v>
      </c>
      <c r="G116" s="121">
        <f t="shared" si="47"/>
        <v>24870.239999999998</v>
      </c>
      <c r="H116" s="26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2713.224548321642</v>
      </c>
      <c r="N116" s="106">
        <f t="shared" si="41"/>
        <v>904.40818277388064</v>
      </c>
      <c r="O116" s="123">
        <f t="shared" si="42"/>
        <v>0</v>
      </c>
      <c r="P116" s="124">
        <f t="shared" si="43"/>
        <v>-95.59181722611936</v>
      </c>
      <c r="Q116" s="125">
        <f t="shared" si="44"/>
        <v>0.90440818277388069</v>
      </c>
      <c r="R116" s="290"/>
      <c r="S116" s="47">
        <v>0.95694444444444404</v>
      </c>
      <c r="T116" s="120">
        <v>0.97795138888888844</v>
      </c>
      <c r="U116" s="111">
        <v>15</v>
      </c>
      <c r="V116" s="112">
        <v>30.251827129742502</v>
      </c>
      <c r="W116" s="113"/>
      <c r="X116" s="116"/>
      <c r="Y116" s="281"/>
      <c r="Z116" s="282"/>
      <c r="AA116" s="117">
        <f t="shared" si="45"/>
        <v>-286.77545167835797</v>
      </c>
      <c r="AB116" s="110">
        <f t="shared" si="46"/>
        <v>0.90440818277388069</v>
      </c>
      <c r="AC116" s="295"/>
    </row>
    <row r="117" spans="1:29" ht="15.75" customHeight="1">
      <c r="A117" s="298"/>
      <c r="B117" s="100" t="s">
        <v>118</v>
      </c>
      <c r="C117" s="279" t="s">
        <v>143</v>
      </c>
      <c r="D117" s="280"/>
      <c r="E117" s="101">
        <v>14.03</v>
      </c>
      <c r="F117" s="102">
        <v>5875</v>
      </c>
      <c r="G117" s="121">
        <f t="shared" si="47"/>
        <v>82426.25</v>
      </c>
      <c r="H117" s="62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2714.4250361065092</v>
      </c>
      <c r="N117" s="106">
        <f t="shared" si="41"/>
        <v>904.8083453688364</v>
      </c>
      <c r="O117" s="123">
        <f t="shared" si="42"/>
        <v>0</v>
      </c>
      <c r="P117" s="124">
        <f t="shared" si="43"/>
        <v>-95.191654631163601</v>
      </c>
      <c r="Q117" s="125">
        <f t="shared" si="44"/>
        <v>0.90480834536883636</v>
      </c>
      <c r="R117" s="290"/>
      <c r="S117" s="47">
        <v>0.98819444444444404</v>
      </c>
      <c r="T117" s="120">
        <v>1.078368055555555</v>
      </c>
      <c r="U117" s="111">
        <v>14.750000000000068</v>
      </c>
      <c r="V117" s="112">
        <v>129.86175536665974</v>
      </c>
      <c r="W117" s="126"/>
      <c r="X117" s="127"/>
      <c r="Y117" s="281"/>
      <c r="Z117" s="282"/>
      <c r="AA117" s="117">
        <f t="shared" si="45"/>
        <v>-285.5749638934908</v>
      </c>
      <c r="AB117" s="110">
        <f t="shared" si="46"/>
        <v>0.90480834536883636</v>
      </c>
      <c r="AC117" s="295"/>
    </row>
    <row r="118" spans="1:29" ht="15.75" customHeight="1">
      <c r="A118" s="298"/>
      <c r="B118" s="100" t="s">
        <v>118</v>
      </c>
      <c r="C118" s="279" t="s">
        <v>145</v>
      </c>
      <c r="D118" s="280"/>
      <c r="E118" s="101">
        <v>14.28</v>
      </c>
      <c r="F118" s="102">
        <v>8002</v>
      </c>
      <c r="G118" s="121">
        <f t="shared" si="47"/>
        <v>114268.56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3180.8044846451671</v>
      </c>
      <c r="N118" s="106">
        <f t="shared" si="41"/>
        <v>1060.2681615483891</v>
      </c>
      <c r="O118" s="123">
        <f t="shared" si="42"/>
        <v>0</v>
      </c>
      <c r="P118" s="124">
        <f t="shared" si="43"/>
        <v>-139.73183845161088</v>
      </c>
      <c r="Q118" s="125">
        <f t="shared" si="44"/>
        <v>0.88355680129032421</v>
      </c>
      <c r="R118" s="290"/>
      <c r="S118" s="47">
        <v>1.088194444444444</v>
      </c>
      <c r="T118" s="120">
        <v>1.1930092592592589</v>
      </c>
      <c r="U118" s="111">
        <v>15</v>
      </c>
      <c r="V118" s="112">
        <v>150.94294613758996</v>
      </c>
      <c r="W118" s="126"/>
      <c r="X118" s="127"/>
      <c r="Y118" s="281"/>
      <c r="Z118" s="282"/>
      <c r="AA118" s="117">
        <f t="shared" si="45"/>
        <v>-419.19551535483288</v>
      </c>
      <c r="AB118" s="110">
        <f t="shared" si="46"/>
        <v>0.88355680129032421</v>
      </c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9">AVERAGE(I107:I122)</f>
        <v>3.6666666666666665</v>
      </c>
      <c r="J123" s="137">
        <f t="shared" si="49"/>
        <v>3350</v>
      </c>
      <c r="K123" s="138">
        <f t="shared" ref="K123" si="50">J123/I123</f>
        <v>913.63636363636363</v>
      </c>
      <c r="L123" s="136">
        <f t="shared" ref="L123:M123" si="51">AVERAGE(L107:L122)</f>
        <v>3.6666666666666665</v>
      </c>
      <c r="M123" s="137">
        <f t="shared" si="51"/>
        <v>2995.5067378309836</v>
      </c>
      <c r="N123" s="138">
        <f t="shared" ref="N123:N135" si="52">M123/L123</f>
        <v>816.95638304481372</v>
      </c>
      <c r="O123" s="139">
        <f t="shared" ref="O123:O135" si="53">L123-I123</f>
        <v>0</v>
      </c>
      <c r="P123" s="140">
        <f t="shared" ref="P123:P135" si="54">N123-K123</f>
        <v>-96.679980591549906</v>
      </c>
      <c r="Q123" s="141">
        <f t="shared" ref="Q123:Q135" si="55">N123/K123</f>
        <v>0.8941811157704429</v>
      </c>
      <c r="R123" s="291"/>
      <c r="S123" s="142">
        <v>0.70833333333333337</v>
      </c>
      <c r="T123" s="143">
        <v>1.1930092592592589</v>
      </c>
      <c r="U123" s="144"/>
      <c r="V123" s="166"/>
      <c r="W123" s="99"/>
      <c r="X123" s="69"/>
      <c r="Y123" s="277"/>
      <c r="Z123" s="278"/>
      <c r="AA123" s="168">
        <f t="shared" ref="AA123:AA135" si="56">M123-J123</f>
        <v>-354.49326216901636</v>
      </c>
      <c r="AB123" s="141">
        <f t="shared" ref="AB123:AB135" si="57">M123/J123</f>
        <v>0.8941811157704429</v>
      </c>
      <c r="AC123" s="296"/>
    </row>
    <row r="124" spans="1:29" ht="15.75" customHeight="1">
      <c r="A124" s="283" t="s">
        <v>146</v>
      </c>
      <c r="B124" s="114" t="s">
        <v>118</v>
      </c>
      <c r="C124" s="287" t="s">
        <v>209</v>
      </c>
      <c r="D124" s="288"/>
      <c r="E124" s="147">
        <v>30</v>
      </c>
      <c r="F124" s="97">
        <v>906</v>
      </c>
      <c r="G124" s="148">
        <f t="shared" ref="G124:G135" si="58">E124*F124</f>
        <v>27180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3193.559999999999</v>
      </c>
      <c r="N124" s="152">
        <f t="shared" si="52"/>
        <v>798.38999999999976</v>
      </c>
      <c r="O124" s="154">
        <f t="shared" si="53"/>
        <v>0</v>
      </c>
      <c r="P124" s="155">
        <f t="shared" si="54"/>
        <v>-101.61000000000024</v>
      </c>
      <c r="Q124" s="156">
        <f t="shared" si="55"/>
        <v>0.88709999999999978</v>
      </c>
      <c r="R124" s="289">
        <f>Q140</f>
        <v>0.88623486580558608</v>
      </c>
      <c r="S124" s="157">
        <v>0.70833333333333337</v>
      </c>
      <c r="T124" s="158">
        <v>0.72015046296296303</v>
      </c>
      <c r="U124" s="159"/>
      <c r="V124" s="160">
        <v>17.021756284522606</v>
      </c>
      <c r="W124" s="158"/>
      <c r="X124" s="169"/>
      <c r="Y124" s="292"/>
      <c r="Z124" s="293"/>
      <c r="AA124" s="171">
        <f t="shared" si="56"/>
        <v>-406.44000000000096</v>
      </c>
      <c r="AB124" s="156">
        <f t="shared" si="57"/>
        <v>0.88709999999999978</v>
      </c>
      <c r="AC124" s="294">
        <f>AB140</f>
        <v>0.88623486580558608</v>
      </c>
    </row>
    <row r="125" spans="1:29" ht="15.75" customHeight="1">
      <c r="A125" s="284"/>
      <c r="B125" s="100" t="s">
        <v>118</v>
      </c>
      <c r="C125" s="279" t="s">
        <v>147</v>
      </c>
      <c r="D125" s="280"/>
      <c r="E125" s="101">
        <v>18.18</v>
      </c>
      <c r="F125" s="102">
        <v>1045</v>
      </c>
      <c r="G125" s="103">
        <f t="shared" si="58"/>
        <v>18998.099999999999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3188.1634037646668</v>
      </c>
      <c r="N125" s="106">
        <f t="shared" si="52"/>
        <v>1062.7211345882222</v>
      </c>
      <c r="O125" s="108">
        <f t="shared" si="53"/>
        <v>0</v>
      </c>
      <c r="P125" s="109">
        <f t="shared" si="54"/>
        <v>-137.27886541177782</v>
      </c>
      <c r="Q125" s="110">
        <f t="shared" si="55"/>
        <v>0.8856009454901852</v>
      </c>
      <c r="R125" s="290"/>
      <c r="S125" s="47">
        <v>0.73055555555555551</v>
      </c>
      <c r="T125" s="48">
        <v>0.74420138888888887</v>
      </c>
      <c r="U125" s="111">
        <v>14.983333333333171</v>
      </c>
      <c r="V125" s="112">
        <v>19.666495113130711</v>
      </c>
      <c r="W125" s="113"/>
      <c r="X125" s="13"/>
      <c r="Y125" s="281"/>
      <c r="Z125" s="282"/>
      <c r="AA125" s="172">
        <f t="shared" si="56"/>
        <v>-411.83659623533322</v>
      </c>
      <c r="AB125" s="110">
        <f t="shared" si="57"/>
        <v>0.8856009454901852</v>
      </c>
      <c r="AC125" s="295"/>
    </row>
    <row r="126" spans="1:29" ht="15.75" customHeight="1">
      <c r="A126" s="284"/>
      <c r="B126" s="100" t="s">
        <v>118</v>
      </c>
      <c r="C126" s="279" t="s">
        <v>136</v>
      </c>
      <c r="D126" s="280"/>
      <c r="E126" s="101">
        <v>16.7</v>
      </c>
      <c r="F126" s="102">
        <v>948</v>
      </c>
      <c r="G126" s="103">
        <f t="shared" si="58"/>
        <v>15831.599999999999</v>
      </c>
      <c r="H126" s="26">
        <v>2</v>
      </c>
      <c r="I126" s="104">
        <v>3</v>
      </c>
      <c r="J126" s="105">
        <v>3600</v>
      </c>
      <c r="K126" s="106">
        <f t="shared" si="37"/>
        <v>1200</v>
      </c>
      <c r="L126" s="107">
        <v>3</v>
      </c>
      <c r="M126" s="105">
        <f t="shared" si="59"/>
        <v>3197.962350722205</v>
      </c>
      <c r="N126" s="106">
        <f t="shared" si="52"/>
        <v>1065.9874502407349</v>
      </c>
      <c r="O126" s="108">
        <f t="shared" si="53"/>
        <v>0</v>
      </c>
      <c r="P126" s="109">
        <f t="shared" si="54"/>
        <v>-134.01254975926508</v>
      </c>
      <c r="Q126" s="110">
        <f t="shared" si="55"/>
        <v>0.88832287520061248</v>
      </c>
      <c r="R126" s="290"/>
      <c r="S126" s="47">
        <v>0.75416666666666654</v>
      </c>
      <c r="T126" s="48">
        <v>0.76651620370370355</v>
      </c>
      <c r="U126" s="111">
        <v>15</v>
      </c>
      <c r="V126" s="112">
        <v>17.786325716797332</v>
      </c>
      <c r="W126" s="113"/>
      <c r="X126" s="13"/>
      <c r="Y126" s="281"/>
      <c r="Z126" s="282"/>
      <c r="AA126" s="172">
        <f t="shared" si="56"/>
        <v>-402.03764927779503</v>
      </c>
      <c r="AB126" s="110">
        <f t="shared" si="57"/>
        <v>0.88832287520061248</v>
      </c>
      <c r="AC126" s="295"/>
    </row>
    <row r="127" spans="1:29" ht="15.75" customHeight="1">
      <c r="A127" s="284"/>
      <c r="B127" s="100" t="s">
        <v>118</v>
      </c>
      <c r="C127" s="279" t="s">
        <v>149</v>
      </c>
      <c r="D127" s="280"/>
      <c r="E127" s="101">
        <v>24.82</v>
      </c>
      <c r="F127" s="102">
        <v>891</v>
      </c>
      <c r="G127" s="103">
        <f t="shared" si="58"/>
        <v>22114.62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3190.8317796373835</v>
      </c>
      <c r="N127" s="106">
        <f t="shared" si="52"/>
        <v>638.16635592747673</v>
      </c>
      <c r="O127" s="108">
        <f t="shared" si="53"/>
        <v>0</v>
      </c>
      <c r="P127" s="109">
        <f t="shared" si="54"/>
        <v>-81.833644072523271</v>
      </c>
      <c r="Q127" s="110">
        <f t="shared" si="55"/>
        <v>0.88634216101038432</v>
      </c>
      <c r="R127" s="290"/>
      <c r="S127" s="47">
        <v>0.77638888888888868</v>
      </c>
      <c r="T127" s="48">
        <v>0.78802083333333317</v>
      </c>
      <c r="U127" s="111">
        <v>15</v>
      </c>
      <c r="V127" s="112">
        <v>16.754252085979715</v>
      </c>
      <c r="W127" s="113"/>
      <c r="X127" s="13"/>
      <c r="Y127" s="281"/>
      <c r="Z127" s="282"/>
      <c r="AA127" s="172">
        <f t="shared" si="56"/>
        <v>-409.16822036261647</v>
      </c>
      <c r="AB127" s="110">
        <f t="shared" si="57"/>
        <v>0.88634216101038432</v>
      </c>
      <c r="AC127" s="295"/>
    </row>
    <row r="128" spans="1:29" ht="15.75" customHeight="1">
      <c r="A128" s="285"/>
      <c r="B128" s="100" t="s">
        <v>118</v>
      </c>
      <c r="C128" s="279" t="s">
        <v>140</v>
      </c>
      <c r="D128" s="280"/>
      <c r="E128" s="101">
        <v>17.89</v>
      </c>
      <c r="F128" s="102">
        <v>1607</v>
      </c>
      <c r="G128" s="103">
        <f t="shared" si="58"/>
        <v>28749.23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3185.1276699049477</v>
      </c>
      <c r="N128" s="106">
        <f t="shared" si="52"/>
        <v>796.28191747623691</v>
      </c>
      <c r="O128" s="108">
        <f t="shared" si="53"/>
        <v>0</v>
      </c>
      <c r="P128" s="109">
        <f t="shared" si="54"/>
        <v>-103.71808252376309</v>
      </c>
      <c r="Q128" s="110">
        <f t="shared" si="55"/>
        <v>0.88475768608470773</v>
      </c>
      <c r="R128" s="290"/>
      <c r="S128" s="47">
        <v>0.79791666666666639</v>
      </c>
      <c r="T128" s="48">
        <v>0.81893518518518493</v>
      </c>
      <c r="U128" s="111">
        <v>15</v>
      </c>
      <c r="V128" s="112">
        <v>30.271941973012787</v>
      </c>
      <c r="W128" s="113"/>
      <c r="X128" s="116"/>
      <c r="Y128" s="281"/>
      <c r="Z128" s="282"/>
      <c r="AA128" s="172">
        <f t="shared" si="56"/>
        <v>-414.87233009505235</v>
      </c>
      <c r="AB128" s="110">
        <f t="shared" si="57"/>
        <v>0.88475768608470773</v>
      </c>
      <c r="AC128" s="295"/>
    </row>
    <row r="129" spans="1:29" ht="15.75" customHeight="1">
      <c r="A129" s="285"/>
      <c r="B129" s="100" t="s">
        <v>118</v>
      </c>
      <c r="C129" s="279" t="s">
        <v>141</v>
      </c>
      <c r="D129" s="280"/>
      <c r="E129" s="101">
        <v>16.66</v>
      </c>
      <c r="F129" s="102">
        <v>2617</v>
      </c>
      <c r="G129" s="121">
        <f t="shared" si="58"/>
        <v>43599.22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3187.0278973714562</v>
      </c>
      <c r="N129" s="106">
        <f t="shared" si="52"/>
        <v>637.40557947429124</v>
      </c>
      <c r="O129" s="108">
        <f t="shared" si="53"/>
        <v>0</v>
      </c>
      <c r="P129" s="109">
        <f t="shared" si="54"/>
        <v>-82.594420525708756</v>
      </c>
      <c r="Q129" s="110">
        <f t="shared" si="55"/>
        <v>0.88528552704762675</v>
      </c>
      <c r="R129" s="290"/>
      <c r="S129" s="47">
        <v>0.82916666666666639</v>
      </c>
      <c r="T129" s="120">
        <v>0.86337962962962933</v>
      </c>
      <c r="U129" s="111">
        <v>14.733333333333292</v>
      </c>
      <c r="V129" s="112">
        <v>49.268473655189631</v>
      </c>
      <c r="W129" s="113"/>
      <c r="X129" s="50"/>
      <c r="Y129" s="281"/>
      <c r="Z129" s="282"/>
      <c r="AA129" s="172">
        <f t="shared" si="56"/>
        <v>-412.97210262854378</v>
      </c>
      <c r="AB129" s="110">
        <f t="shared" si="57"/>
        <v>0.88528552704762675</v>
      </c>
      <c r="AC129" s="295"/>
    </row>
    <row r="130" spans="1:29" ht="15.75" customHeight="1">
      <c r="A130" s="285"/>
      <c r="B130" s="100" t="s">
        <v>118</v>
      </c>
      <c r="C130" s="279" t="s">
        <v>209</v>
      </c>
      <c r="D130" s="280"/>
      <c r="E130" s="101">
        <v>30</v>
      </c>
      <c r="F130" s="102">
        <v>2213</v>
      </c>
      <c r="G130" s="121">
        <f t="shared" si="58"/>
        <v>66390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3193.5599999999986</v>
      </c>
      <c r="N130" s="106">
        <f t="shared" si="52"/>
        <v>798.38999999999965</v>
      </c>
      <c r="O130" s="123">
        <f t="shared" si="53"/>
        <v>0</v>
      </c>
      <c r="P130" s="124">
        <f t="shared" si="54"/>
        <v>-101.61000000000035</v>
      </c>
      <c r="Q130" s="125">
        <f t="shared" si="55"/>
        <v>0.88709999999999956</v>
      </c>
      <c r="R130" s="290"/>
      <c r="S130" s="47">
        <v>0.87361111111111078</v>
      </c>
      <c r="T130" s="120">
        <v>0.90247685185185156</v>
      </c>
      <c r="U130" s="111">
        <v>14.733333333333292</v>
      </c>
      <c r="V130" s="112">
        <v>41.577424566940984</v>
      </c>
      <c r="W130" s="113"/>
      <c r="X130" s="116"/>
      <c r="Y130" s="281"/>
      <c r="Z130" s="282"/>
      <c r="AA130" s="172">
        <f t="shared" si="56"/>
        <v>-406.44000000000142</v>
      </c>
      <c r="AB130" s="110">
        <f t="shared" si="57"/>
        <v>0.88709999999999956</v>
      </c>
      <c r="AC130" s="295"/>
    </row>
    <row r="131" spans="1:29" ht="15.75" customHeight="1">
      <c r="A131" s="285"/>
      <c r="B131" s="100" t="s">
        <v>118</v>
      </c>
      <c r="C131" s="279" t="s">
        <v>147</v>
      </c>
      <c r="D131" s="280"/>
      <c r="E131" s="101">
        <v>18.18</v>
      </c>
      <c r="F131" s="102">
        <v>2710</v>
      </c>
      <c r="G131" s="121">
        <f t="shared" si="58"/>
        <v>49267.799999999996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3188.1634037646672</v>
      </c>
      <c r="N131" s="106">
        <f t="shared" si="52"/>
        <v>1062.7211345882224</v>
      </c>
      <c r="O131" s="123">
        <f t="shared" si="53"/>
        <v>0</v>
      </c>
      <c r="P131" s="124">
        <f t="shared" si="54"/>
        <v>-137.27886541177759</v>
      </c>
      <c r="Q131" s="125">
        <f t="shared" si="55"/>
        <v>0.88560094549018531</v>
      </c>
      <c r="R131" s="290"/>
      <c r="S131" s="47">
        <v>0.91249999999999964</v>
      </c>
      <c r="T131" s="120">
        <v>0.9479166666666663</v>
      </c>
      <c r="U131" s="111">
        <v>15</v>
      </c>
      <c r="V131" s="112">
        <v>51.001150006300691</v>
      </c>
      <c r="W131" s="113"/>
      <c r="X131" s="116"/>
      <c r="Y131" s="281"/>
      <c r="Z131" s="282"/>
      <c r="AA131" s="172">
        <f t="shared" si="56"/>
        <v>-411.83659623533276</v>
      </c>
      <c r="AB131" s="110">
        <f t="shared" si="57"/>
        <v>0.88560094549018531</v>
      </c>
      <c r="AC131" s="295"/>
    </row>
    <row r="132" spans="1:29" ht="15.75" customHeight="1">
      <c r="A132" s="285"/>
      <c r="B132" s="100" t="s">
        <v>118</v>
      </c>
      <c r="C132" s="279" t="s">
        <v>136</v>
      </c>
      <c r="D132" s="280"/>
      <c r="E132" s="101">
        <v>16.7</v>
      </c>
      <c r="F132" s="102">
        <v>2262</v>
      </c>
      <c r="G132" s="121">
        <f t="shared" si="58"/>
        <v>37775.4</v>
      </c>
      <c r="H132" s="26"/>
      <c r="I132" s="104">
        <v>3</v>
      </c>
      <c r="J132" s="105">
        <v>3600</v>
      </c>
      <c r="K132" s="106">
        <f t="shared" si="37"/>
        <v>1200</v>
      </c>
      <c r="L132" s="118">
        <v>3</v>
      </c>
      <c r="M132" s="105">
        <f t="shared" si="59"/>
        <v>3197.962350722205</v>
      </c>
      <c r="N132" s="106">
        <f t="shared" si="52"/>
        <v>1065.9874502407349</v>
      </c>
      <c r="O132" s="123">
        <f t="shared" si="53"/>
        <v>0</v>
      </c>
      <c r="P132" s="124">
        <f t="shared" si="54"/>
        <v>-134.01254975926508</v>
      </c>
      <c r="Q132" s="125">
        <f t="shared" si="55"/>
        <v>0.88832287520061248</v>
      </c>
      <c r="R132" s="290"/>
      <c r="S132" s="47">
        <v>0.95833333333333293</v>
      </c>
      <c r="T132" s="120">
        <v>0.9878009259259255</v>
      </c>
      <c r="U132" s="111">
        <v>14.999999999999947</v>
      </c>
      <c r="V132" s="112">
        <v>42.439524020459459</v>
      </c>
      <c r="W132" s="126"/>
      <c r="X132" s="127"/>
      <c r="Y132" s="281"/>
      <c r="Z132" s="282"/>
      <c r="AA132" s="172">
        <f t="shared" si="56"/>
        <v>-402.03764927779503</v>
      </c>
      <c r="AB132" s="110">
        <f t="shared" si="57"/>
        <v>0.88832287520061248</v>
      </c>
      <c r="AC132" s="295"/>
    </row>
    <row r="133" spans="1:29" ht="15.75" customHeight="1">
      <c r="A133" s="285"/>
      <c r="B133" s="100" t="s">
        <v>118</v>
      </c>
      <c r="C133" s="279" t="s">
        <v>149</v>
      </c>
      <c r="D133" s="280"/>
      <c r="E133" s="101">
        <v>24.82</v>
      </c>
      <c r="F133" s="102">
        <v>2023</v>
      </c>
      <c r="G133" s="121">
        <f t="shared" si="58"/>
        <v>50210.86</v>
      </c>
      <c r="H133" s="26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3190.831779637384</v>
      </c>
      <c r="N133" s="106">
        <f t="shared" si="52"/>
        <v>638.16635592747684</v>
      </c>
      <c r="O133" s="123">
        <f t="shared" si="53"/>
        <v>0</v>
      </c>
      <c r="P133" s="124">
        <f t="shared" si="54"/>
        <v>-81.833644072523157</v>
      </c>
      <c r="Q133" s="125">
        <f t="shared" si="55"/>
        <v>0.88634216101038454</v>
      </c>
      <c r="R133" s="290"/>
      <c r="S133" s="47">
        <v>0.99791666666666623</v>
      </c>
      <c r="T133" s="120">
        <v>1.0243287037037032</v>
      </c>
      <c r="U133" s="111">
        <v>14.566666666666652</v>
      </c>
      <c r="V133" s="112">
        <v>38.040237901163813</v>
      </c>
      <c r="W133" s="126"/>
      <c r="X133" s="127"/>
      <c r="Y133" s="281"/>
      <c r="Z133" s="282"/>
      <c r="AA133" s="172">
        <f t="shared" si="56"/>
        <v>-409.16822036261601</v>
      </c>
      <c r="AB133" s="110">
        <f t="shared" si="57"/>
        <v>0.88634216101038443</v>
      </c>
      <c r="AC133" s="295"/>
    </row>
    <row r="134" spans="1:29" ht="15.75" customHeight="1">
      <c r="A134" s="285"/>
      <c r="B134" s="100" t="s">
        <v>118</v>
      </c>
      <c r="C134" s="279" t="s">
        <v>140</v>
      </c>
      <c r="D134" s="280"/>
      <c r="E134" s="101">
        <v>17.89</v>
      </c>
      <c r="F134" s="102">
        <v>4039</v>
      </c>
      <c r="G134" s="121">
        <f t="shared" si="58"/>
        <v>72257.710000000006</v>
      </c>
      <c r="H134" s="62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3185.1276699049472</v>
      </c>
      <c r="N134" s="106">
        <f t="shared" si="52"/>
        <v>796.2819174762368</v>
      </c>
      <c r="O134" s="123">
        <f t="shared" si="53"/>
        <v>0</v>
      </c>
      <c r="P134" s="124">
        <f t="shared" si="54"/>
        <v>-103.7180825237632</v>
      </c>
      <c r="Q134" s="125">
        <f t="shared" si="55"/>
        <v>0.88475768608470751</v>
      </c>
      <c r="R134" s="290"/>
      <c r="S134" s="47">
        <v>1.0347222222222219</v>
      </c>
      <c r="T134" s="120">
        <v>1.0875578703703701</v>
      </c>
      <c r="U134" s="111">
        <v>14.966666666666875</v>
      </c>
      <c r="V134" s="112">
        <v>76.084862245798789</v>
      </c>
      <c r="W134" s="126"/>
      <c r="X134" s="127"/>
      <c r="Y134" s="281"/>
      <c r="Z134" s="282"/>
      <c r="AA134" s="172">
        <f t="shared" si="56"/>
        <v>-414.8723300950528</v>
      </c>
      <c r="AB134" s="110">
        <f t="shared" si="57"/>
        <v>0.88475768608470751</v>
      </c>
      <c r="AC134" s="295"/>
    </row>
    <row r="135" spans="1:29" ht="15.75" customHeight="1">
      <c r="A135" s="285"/>
      <c r="B135" s="100" t="s">
        <v>118</v>
      </c>
      <c r="C135" s="279" t="s">
        <v>141</v>
      </c>
      <c r="D135" s="280"/>
      <c r="E135" s="101">
        <v>16.66</v>
      </c>
      <c r="F135" s="102">
        <v>6517</v>
      </c>
      <c r="G135" s="121">
        <f t="shared" si="58"/>
        <v>108573.22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3187.0278973714562</v>
      </c>
      <c r="N135" s="106">
        <f t="shared" si="52"/>
        <v>637.40557947429124</v>
      </c>
      <c r="O135" s="123">
        <f t="shared" si="53"/>
        <v>0</v>
      </c>
      <c r="P135" s="124">
        <f t="shared" si="54"/>
        <v>-82.594420525708756</v>
      </c>
      <c r="Q135" s="125">
        <f t="shared" si="55"/>
        <v>0.88528552704762675</v>
      </c>
      <c r="R135" s="290"/>
      <c r="S135" s="47">
        <v>1.0979166666666664</v>
      </c>
      <c r="T135" s="120">
        <v>1.1831134259259257</v>
      </c>
      <c r="U135" s="111">
        <v>14.916666666666707</v>
      </c>
      <c r="V135" s="112">
        <v>122.69111303434116</v>
      </c>
      <c r="W135" s="126"/>
      <c r="X135" s="127"/>
      <c r="Y135" s="281"/>
      <c r="Z135" s="282"/>
      <c r="AA135" s="172">
        <f t="shared" si="56"/>
        <v>-412.97210262854378</v>
      </c>
      <c r="AB135" s="110">
        <f t="shared" si="57"/>
        <v>0.88528552704762675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72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13"/>
      <c r="X137" s="116"/>
      <c r="Y137" s="281"/>
      <c r="Z137" s="282"/>
      <c r="AA137" s="172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72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73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60">AVERAGE(I124:I139)</f>
        <v>4</v>
      </c>
      <c r="J140" s="137">
        <f t="shared" si="60"/>
        <v>3600</v>
      </c>
      <c r="K140" s="138">
        <f t="shared" ref="K140" si="61">J140/I140</f>
        <v>900</v>
      </c>
      <c r="L140" s="136">
        <f t="shared" ref="L140:M140" si="62">AVERAGE(L124:L139)</f>
        <v>4</v>
      </c>
      <c r="M140" s="137">
        <f t="shared" si="62"/>
        <v>3190.4455169001099</v>
      </c>
      <c r="N140" s="138">
        <f>M140/L140</f>
        <v>797.61137922502746</v>
      </c>
      <c r="O140" s="139">
        <f>L140-I140</f>
        <v>0</v>
      </c>
      <c r="P140" s="140">
        <f>N140-K140</f>
        <v>-102.38862077497254</v>
      </c>
      <c r="Q140" s="141">
        <f>N140/K140</f>
        <v>0.88623486580558608</v>
      </c>
      <c r="R140" s="291"/>
      <c r="S140" s="142">
        <v>0.70833333333333337</v>
      </c>
      <c r="T140" s="143">
        <v>1.1831134259259257</v>
      </c>
      <c r="U140" s="144"/>
      <c r="V140" s="166"/>
      <c r="W140" s="167"/>
      <c r="X140" s="138"/>
      <c r="Y140" s="277"/>
      <c r="Z140" s="278"/>
      <c r="AA140" s="174">
        <f>M140-J140</f>
        <v>-409.55448309989015</v>
      </c>
      <c r="AB140" s="141">
        <f>M140/J140</f>
        <v>0.88623486580558608</v>
      </c>
      <c r="AC140" s="296"/>
    </row>
    <row r="142" spans="1:29">
      <c r="Y142" s="275" t="s">
        <v>151</v>
      </c>
      <c r="Z142" s="275"/>
    </row>
    <row r="143" spans="1:29">
      <c r="Y143" s="275" t="s">
        <v>152</v>
      </c>
      <c r="Z143" s="275"/>
    </row>
    <row r="144" spans="1:29">
      <c r="Y144" s="275" t="s">
        <v>153</v>
      </c>
      <c r="Z144" s="275"/>
    </row>
    <row r="145" spans="25:26">
      <c r="Y145" s="275" t="s">
        <v>154</v>
      </c>
      <c r="Z145" s="275"/>
    </row>
    <row r="146" spans="25:26">
      <c r="Y146" s="275" t="s">
        <v>155</v>
      </c>
      <c r="Z146" s="275"/>
    </row>
    <row r="147" spans="25:26">
      <c r="Y147" s="275" t="s">
        <v>156</v>
      </c>
      <c r="Z147" s="275"/>
    </row>
    <row r="148" spans="25:26">
      <c r="Y148" s="275" t="s">
        <v>157</v>
      </c>
      <c r="Z148" s="275"/>
    </row>
    <row r="149" spans="25:26">
      <c r="Y149" s="275" t="s">
        <v>158</v>
      </c>
      <c r="Z149" s="275"/>
    </row>
    <row r="150" spans="25:26">
      <c r="Y150" s="275" t="s">
        <v>159</v>
      </c>
      <c r="Z150" s="275"/>
    </row>
    <row r="151" spans="25:26">
      <c r="Y151" s="275" t="s">
        <v>160</v>
      </c>
      <c r="Z151" s="275"/>
    </row>
    <row r="152" spans="25:26">
      <c r="Y152" s="275" t="s">
        <v>161</v>
      </c>
      <c r="Z152" s="275"/>
    </row>
    <row r="153" spans="25:26">
      <c r="Y153" s="275" t="s">
        <v>162</v>
      </c>
      <c r="Z153" s="275"/>
    </row>
    <row r="154" spans="25:26">
      <c r="Y154" s="275" t="s">
        <v>163</v>
      </c>
      <c r="Z154" s="275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629" priority="1" operator="greaterThan">
      <formula>0</formula>
    </cfRule>
  </conditionalFormatting>
  <conditionalFormatting sqref="P5:P140 AA5:AA140">
    <cfRule type="cellIs" dxfId="628" priority="4" operator="lessThan">
      <formula>0</formula>
    </cfRule>
  </conditionalFormatting>
  <conditionalFormatting sqref="Q5:Q140 AB5:AB140">
    <cfRule type="cellIs" dxfId="627" priority="2" operator="greaterThan">
      <formula>1</formula>
    </cfRule>
    <cfRule type="cellIs" dxfId="626" priority="3" operator="lessThan">
      <formula>0.8</formula>
    </cfRule>
  </conditionalFormatting>
  <conditionalFormatting sqref="AC5:AC6 R5:R140 AC73:AC78">
    <cfRule type="cellIs" dxfId="625" priority="5" operator="lessThan">
      <formula>0.8</formula>
    </cfRule>
  </conditionalFormatting>
  <conditionalFormatting sqref="AC12:AC20">
    <cfRule type="cellIs" dxfId="624" priority="12" operator="lessThan">
      <formula>0.8</formula>
    </cfRule>
  </conditionalFormatting>
  <conditionalFormatting sqref="AC22">
    <cfRule type="cellIs" dxfId="623" priority="11" operator="lessThan">
      <formula>0.8</formula>
    </cfRule>
  </conditionalFormatting>
  <conditionalFormatting sqref="AC39">
    <cfRule type="cellIs" dxfId="622" priority="7" operator="lessThan">
      <formula>0.8</formula>
    </cfRule>
  </conditionalFormatting>
  <conditionalFormatting sqref="AC56:AC61">
    <cfRule type="cellIs" dxfId="621" priority="6" operator="lessThan">
      <formula>0.8</formula>
    </cfRule>
  </conditionalFormatting>
  <conditionalFormatting sqref="AC90">
    <cfRule type="cellIs" dxfId="620" priority="10" operator="lessThan">
      <formula>0.8</formula>
    </cfRule>
  </conditionalFormatting>
  <conditionalFormatting sqref="AC107">
    <cfRule type="cellIs" dxfId="619" priority="9" operator="lessThan">
      <formula>0.8</formula>
    </cfRule>
  </conditionalFormatting>
  <conditionalFormatting sqref="AC124:AC129">
    <cfRule type="cellIs" dxfId="618" priority="8" operator="lessThan">
      <formula>0.8</formula>
    </cfRule>
  </conditionalFormatting>
  <dataValidations count="1">
    <dataValidation type="list" allowBlank="1" showInputMessage="1" showErrorMessage="1" sqref="Y5:Z140" xr:uid="{ADFE4046-57DC-4D28-BA1F-226FC8A439D4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CC66D-EDBC-4376-9567-E5C3391452D9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95824</v>
      </c>
      <c r="E1" s="88" t="s">
        <v>3</v>
      </c>
      <c r="F1" s="89">
        <f>SUM(G5:G140)</f>
        <v>4167660.3200000003</v>
      </c>
      <c r="G1" s="90" t="s">
        <v>84</v>
      </c>
      <c r="H1" s="91">
        <f>L21+L38+L55+L72+L89+L106+L123+L140</f>
        <v>140.52222222222221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46169</v>
      </c>
      <c r="B2" s="335"/>
      <c r="C2" s="92" t="s">
        <v>40</v>
      </c>
      <c r="D2" s="93">
        <f>AVERAGE(N21,N38,N55,N72,N89,N106,N123,N140)</f>
        <v>173.00845767925341</v>
      </c>
      <c r="E2" s="93" t="s">
        <v>91</v>
      </c>
      <c r="F2" s="94">
        <f>F1/D1</f>
        <v>43.492865252963767</v>
      </c>
      <c r="G2" s="95" t="s">
        <v>92</v>
      </c>
      <c r="H2" s="96">
        <f>COUNT(H5:H140)</f>
        <v>2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0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170</v>
      </c>
      <c r="C5" s="365" t="s">
        <v>171</v>
      </c>
      <c r="D5" s="365"/>
      <c r="E5" s="147">
        <v>29.97</v>
      </c>
      <c r="F5" s="151">
        <v>2494</v>
      </c>
      <c r="G5" s="148">
        <f t="shared" ref="G5:G8" si="0">E5*F5</f>
        <v>74745.179999999993</v>
      </c>
      <c r="H5" s="149"/>
      <c r="I5" s="150">
        <v>21</v>
      </c>
      <c r="J5" s="151">
        <v>2790</v>
      </c>
      <c r="K5" s="152">
        <f>J5/I5</f>
        <v>132.85714285714286</v>
      </c>
      <c r="L5" s="153">
        <v>25</v>
      </c>
      <c r="M5" s="151">
        <f>F5/V5*60</f>
        <v>2964.9807692307686</v>
      </c>
      <c r="N5" s="152">
        <f>M5/L5</f>
        <v>118.59923076923074</v>
      </c>
      <c r="O5" s="154">
        <f>L5-I5</f>
        <v>4</v>
      </c>
      <c r="P5" s="155">
        <f>N5-K5</f>
        <v>-14.257912087912118</v>
      </c>
      <c r="Q5" s="156">
        <f>N5/K5</f>
        <v>0.89268238213399487</v>
      </c>
      <c r="R5" s="289">
        <f>Q21</f>
        <v>0.90926905749614528</v>
      </c>
      <c r="S5" s="157">
        <v>0.20833333333333334</v>
      </c>
      <c r="T5" s="158">
        <v>0.24337962962962964</v>
      </c>
      <c r="U5" s="159"/>
      <c r="V5" s="160">
        <v>50.469130037164604</v>
      </c>
      <c r="W5" s="181"/>
      <c r="X5" s="152"/>
      <c r="Y5" s="12"/>
      <c r="Z5" s="198"/>
      <c r="AA5" s="292"/>
      <c r="AB5" s="293"/>
      <c r="AC5" s="12"/>
      <c r="AD5" s="198"/>
      <c r="AE5" s="178">
        <f>M5-J5</f>
        <v>174.9807692307686</v>
      </c>
      <c r="AF5" s="132">
        <f>M5/J5</f>
        <v>1.0627171215880891</v>
      </c>
      <c r="AG5" s="368">
        <f>AF21</f>
        <v>0.94880249477858647</v>
      </c>
    </row>
    <row r="6" spans="1:33" ht="15.75" customHeight="1">
      <c r="A6" s="298"/>
      <c r="B6" s="100" t="s">
        <v>173</v>
      </c>
      <c r="C6" s="364" t="s">
        <v>174</v>
      </c>
      <c r="D6" s="364"/>
      <c r="E6" s="101">
        <v>56.77</v>
      </c>
      <c r="F6" s="102">
        <v>3538</v>
      </c>
      <c r="G6" s="103">
        <f t="shared" si="0"/>
        <v>200852.26</v>
      </c>
      <c r="H6" s="26"/>
      <c r="I6" s="104">
        <v>24</v>
      </c>
      <c r="J6" s="105">
        <v>2000</v>
      </c>
      <c r="K6" s="106">
        <f t="shared" ref="K6:K43" si="1">J6/I6</f>
        <v>83.333333333333329</v>
      </c>
      <c r="L6" s="107">
        <v>24</v>
      </c>
      <c r="M6" s="105">
        <f>F6/V6*60</f>
        <v>1791.9622576585764</v>
      </c>
      <c r="N6" s="106">
        <f>M6/L6</f>
        <v>74.665094069107354</v>
      </c>
      <c r="O6" s="108">
        <f>L6-I6</f>
        <v>0</v>
      </c>
      <c r="P6" s="109">
        <f>N6-K6</f>
        <v>-8.6682392642259742</v>
      </c>
      <c r="Q6" s="110">
        <f>N6/K6</f>
        <v>0.89598112882928826</v>
      </c>
      <c r="R6" s="290"/>
      <c r="S6" s="47">
        <v>0.24722222222222226</v>
      </c>
      <c r="T6" s="48">
        <v>0.32947916666666671</v>
      </c>
      <c r="U6" s="111">
        <v>5.5333333333333723</v>
      </c>
      <c r="V6" s="112">
        <v>118.46231643146908</v>
      </c>
      <c r="W6" s="113"/>
      <c r="X6" s="116"/>
      <c r="Y6" s="12"/>
      <c r="Z6" s="198"/>
      <c r="AA6" s="281"/>
      <c r="AB6" s="282"/>
      <c r="AC6" s="12"/>
      <c r="AD6" s="198"/>
      <c r="AE6" s="117">
        <f>M6-J6</f>
        <v>-208.03774234142361</v>
      </c>
      <c r="AF6" s="110">
        <f>M6/J6</f>
        <v>0.89598112882928815</v>
      </c>
      <c r="AG6" s="362"/>
    </row>
    <row r="7" spans="1:33" ht="15.75" customHeight="1">
      <c r="A7" s="298"/>
      <c r="B7" s="100" t="s">
        <v>175</v>
      </c>
      <c r="C7" s="364" t="s">
        <v>178</v>
      </c>
      <c r="D7" s="364"/>
      <c r="E7" s="101">
        <v>59.52</v>
      </c>
      <c r="F7" s="102">
        <v>5165</v>
      </c>
      <c r="G7" s="103">
        <f t="shared" si="0"/>
        <v>307420.79999999999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1793.4116725059648</v>
      </c>
      <c r="N7" s="106">
        <f>M7/L7</f>
        <v>74.725486354415196</v>
      </c>
      <c r="O7" s="108">
        <f>L7-I7</f>
        <v>0</v>
      </c>
      <c r="P7" s="109">
        <f>N7-K7</f>
        <v>-8.6078469789181327</v>
      </c>
      <c r="Q7" s="110">
        <f>N7/K7</f>
        <v>0.89670583625298239</v>
      </c>
      <c r="R7" s="290"/>
      <c r="S7" s="47">
        <v>0.33333333333333337</v>
      </c>
      <c r="T7" s="48">
        <v>0.45332175925925933</v>
      </c>
      <c r="U7" s="111">
        <v>5.5499999999999883</v>
      </c>
      <c r="V7" s="112">
        <v>172.79914296920541</v>
      </c>
      <c r="W7" s="113">
        <v>0.45332175925925933</v>
      </c>
      <c r="X7" s="116">
        <v>0.4916666666666667</v>
      </c>
      <c r="Y7" s="12"/>
      <c r="Z7" s="198"/>
      <c r="AA7" s="281"/>
      <c r="AB7" s="282"/>
      <c r="AC7" s="12"/>
      <c r="AD7" s="198"/>
      <c r="AE7" s="117">
        <f>M7-J7</f>
        <v>-206.58832749403518</v>
      </c>
      <c r="AF7" s="110">
        <f>M7/J7</f>
        <v>0.89670583625298239</v>
      </c>
      <c r="AG7" s="362"/>
    </row>
    <row r="8" spans="1:33" ht="15.75" customHeight="1">
      <c r="A8" s="298"/>
      <c r="B8" s="100" t="s">
        <v>175</v>
      </c>
      <c r="C8" s="364" t="s">
        <v>176</v>
      </c>
      <c r="D8" s="364"/>
      <c r="E8" s="101">
        <v>77.34</v>
      </c>
      <c r="F8" s="102">
        <v>2583</v>
      </c>
      <c r="G8" s="103">
        <f t="shared" si="0"/>
        <v>199769.22</v>
      </c>
      <c r="H8" s="26"/>
      <c r="I8" s="104">
        <v>23</v>
      </c>
      <c r="J8" s="105">
        <v>2000</v>
      </c>
      <c r="K8" s="106">
        <f t="shared" si="1"/>
        <v>86.956521739130437</v>
      </c>
      <c r="L8" s="107">
        <v>23</v>
      </c>
      <c r="M8" s="105">
        <f>F8/V8*60</f>
        <v>1789.6192297084654</v>
      </c>
      <c r="N8" s="106">
        <f>M8/L8</f>
        <v>77.80953172645502</v>
      </c>
      <c r="O8" s="108">
        <f>L8-I8</f>
        <v>0</v>
      </c>
      <c r="P8" s="109">
        <f>N8-K8</f>
        <v>-9.1469900126754169</v>
      </c>
      <c r="Q8" s="110">
        <f>N8/K8</f>
        <v>0.89480961485423272</v>
      </c>
      <c r="R8" s="290"/>
      <c r="S8" s="47">
        <v>0.4916666666666667</v>
      </c>
      <c r="T8" s="48">
        <v>0.55179398148148151</v>
      </c>
      <c r="U8" s="111">
        <v>55.216666666666612</v>
      </c>
      <c r="V8" s="112">
        <v>86.599427088882322</v>
      </c>
      <c r="W8" s="113"/>
      <c r="X8" s="116"/>
      <c r="Y8" s="12"/>
      <c r="Z8" s="198"/>
      <c r="AA8" s="281"/>
      <c r="AB8" s="282"/>
      <c r="AC8" s="12"/>
      <c r="AD8" s="198"/>
      <c r="AE8" s="117">
        <f>M8-J8</f>
        <v>-210.38077029153465</v>
      </c>
      <c r="AF8" s="110">
        <f>M8/J8</f>
        <v>0.89480961485423272</v>
      </c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</v>
      </c>
      <c r="J21" s="137">
        <f t="shared" si="2"/>
        <v>2197.5</v>
      </c>
      <c r="K21" s="138">
        <f t="shared" ref="K21" si="3">J21/I21</f>
        <v>95.543478260869563</v>
      </c>
      <c r="L21" s="136">
        <f t="shared" ref="L21:M21" si="4">AVERAGE(L5:L20)</f>
        <v>24</v>
      </c>
      <c r="M21" s="137">
        <f t="shared" si="4"/>
        <v>2084.9934822759437</v>
      </c>
      <c r="N21" s="138">
        <f>M21/L21</f>
        <v>86.874728428164318</v>
      </c>
      <c r="O21" s="139">
        <f>L21-I21</f>
        <v>1</v>
      </c>
      <c r="P21" s="140">
        <f>N21-K21</f>
        <v>-8.6687498327052452</v>
      </c>
      <c r="Q21" s="141">
        <f>N21/K21</f>
        <v>0.90926905749614528</v>
      </c>
      <c r="R21" s="291"/>
      <c r="S21" s="142">
        <v>0.20833333333333334</v>
      </c>
      <c r="T21" s="143">
        <v>0.55179398148148151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0</v>
      </c>
      <c r="AD21" s="180">
        <f>SUM(AD5:AD20)</f>
        <v>0</v>
      </c>
      <c r="AE21" s="168">
        <f>M21-J21</f>
        <v>-112.50651772405627</v>
      </c>
      <c r="AF21" s="141">
        <f>M21/J21</f>
        <v>0.94880249477858647</v>
      </c>
      <c r="AG21" s="363"/>
    </row>
    <row r="22" spans="1:33" ht="15.75" customHeight="1">
      <c r="A22" s="283" t="s">
        <v>179</v>
      </c>
      <c r="B22" s="146" t="s">
        <v>197</v>
      </c>
      <c r="C22" s="287" t="s">
        <v>257</v>
      </c>
      <c r="D22" s="288"/>
      <c r="E22" s="147">
        <v>36.450000000000003</v>
      </c>
      <c r="F22" s="159">
        <v>4955</v>
      </c>
      <c r="G22" s="148">
        <f t="shared" ref="G22:G25" si="5">E22*F22</f>
        <v>180609.75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>F22/V22*60</f>
        <v>1747.0967999999998</v>
      </c>
      <c r="N22" s="152">
        <f>M22/L22</f>
        <v>87.354839999999996</v>
      </c>
      <c r="O22" s="154">
        <f>L22-I22</f>
        <v>0</v>
      </c>
      <c r="P22" s="155">
        <f>N22-K22</f>
        <v>-17.645160000000004</v>
      </c>
      <c r="Q22" s="156">
        <f>N22/K22</f>
        <v>0.8319508571428571</v>
      </c>
      <c r="R22" s="289">
        <f>Q38</f>
        <v>0.87755990824391106</v>
      </c>
      <c r="S22" s="157">
        <v>0.20833333333333334</v>
      </c>
      <c r="T22" s="158">
        <v>0.32650462962962967</v>
      </c>
      <c r="U22" s="159"/>
      <c r="V22" s="160">
        <v>170.16801816590817</v>
      </c>
      <c r="W22" s="97"/>
      <c r="X22" s="98"/>
      <c r="Y22" s="12"/>
      <c r="Z22" s="198"/>
      <c r="AA22" s="292"/>
      <c r="AB22" s="293"/>
      <c r="AC22" s="12"/>
      <c r="AD22" s="198"/>
      <c r="AE22" s="115">
        <f>M22-J22</f>
        <v>-352.9032000000002</v>
      </c>
      <c r="AF22" s="156">
        <f>M22/J22</f>
        <v>0.8319508571428571</v>
      </c>
      <c r="AG22" s="361">
        <f>AF38</f>
        <v>0.87755990824391095</v>
      </c>
    </row>
    <row r="23" spans="1:33" ht="15.75" customHeight="1">
      <c r="A23" s="284"/>
      <c r="B23" s="163" t="s">
        <v>175</v>
      </c>
      <c r="C23" s="279" t="s">
        <v>184</v>
      </c>
      <c r="D23" s="280"/>
      <c r="E23" s="101">
        <v>53.76</v>
      </c>
      <c r="F23" s="111">
        <v>2699</v>
      </c>
      <c r="G23" s="103">
        <f t="shared" si="5"/>
        <v>145098.23999999999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1785.9466606172173</v>
      </c>
      <c r="N23" s="106">
        <f>M23/L23</f>
        <v>89.297333030860869</v>
      </c>
      <c r="O23" s="108">
        <f>L23-I23</f>
        <v>0</v>
      </c>
      <c r="P23" s="109">
        <f>N23-K23</f>
        <v>-10.702666969139131</v>
      </c>
      <c r="Q23" s="110">
        <f>N23/K23</f>
        <v>0.8929733303086087</v>
      </c>
      <c r="R23" s="290"/>
      <c r="S23" s="47">
        <v>0.33055555555555555</v>
      </c>
      <c r="T23" s="48">
        <v>0.39351851851851849</v>
      </c>
      <c r="U23" s="111">
        <v>5.8333333333332593</v>
      </c>
      <c r="V23" s="112">
        <v>90.674600519163363</v>
      </c>
      <c r="W23" s="113"/>
      <c r="X23" s="116"/>
      <c r="Y23" s="12"/>
      <c r="Z23" s="198"/>
      <c r="AA23" s="281"/>
      <c r="AB23" s="282"/>
      <c r="AC23" s="12"/>
      <c r="AD23" s="198"/>
      <c r="AE23" s="117">
        <f>M23-J23</f>
        <v>-214.05333938278272</v>
      </c>
      <c r="AF23" s="110">
        <f>M23/J23</f>
        <v>0.89297333030860859</v>
      </c>
      <c r="AG23" s="362"/>
    </row>
    <row r="24" spans="1:33" ht="15.75" customHeight="1">
      <c r="A24" s="284"/>
      <c r="B24" s="163" t="s">
        <v>175</v>
      </c>
      <c r="C24" s="279" t="s">
        <v>237</v>
      </c>
      <c r="D24" s="280"/>
      <c r="E24" s="101">
        <v>61.09</v>
      </c>
      <c r="F24" s="111">
        <v>2968</v>
      </c>
      <c r="G24" s="103">
        <f t="shared" si="5"/>
        <v>181315.12000000002</v>
      </c>
      <c r="H24" s="26"/>
      <c r="I24" s="107">
        <v>20</v>
      </c>
      <c r="J24" s="105">
        <v>2000</v>
      </c>
      <c r="K24" s="106">
        <f t="shared" si="1"/>
        <v>100</v>
      </c>
      <c r="L24" s="107">
        <v>20</v>
      </c>
      <c r="M24" s="105">
        <f>F24/V24*60</f>
        <v>1788.5455858679713</v>
      </c>
      <c r="N24" s="106">
        <f>M24/L24</f>
        <v>89.42727929339857</v>
      </c>
      <c r="O24" s="108">
        <f>L24-I24</f>
        <v>0</v>
      </c>
      <c r="P24" s="109">
        <f>N24-K24</f>
        <v>-10.57272070660143</v>
      </c>
      <c r="Q24" s="110">
        <f>N24/K24</f>
        <v>0.89427279293398565</v>
      </c>
      <c r="R24" s="290"/>
      <c r="S24" s="47">
        <v>0.39652777777777776</v>
      </c>
      <c r="T24" s="48">
        <v>0.46567129629629628</v>
      </c>
      <c r="U24" s="111">
        <v>5</v>
      </c>
      <c r="V24" s="112">
        <v>99.566933829969315</v>
      </c>
      <c r="W24" s="113">
        <v>0.46567129629629628</v>
      </c>
      <c r="X24" s="116">
        <v>0.50416666666666665</v>
      </c>
      <c r="Y24" s="12"/>
      <c r="Z24" s="198"/>
      <c r="AA24" s="281"/>
      <c r="AB24" s="282"/>
      <c r="AC24" s="12"/>
      <c r="AD24" s="198"/>
      <c r="AE24" s="117">
        <f>M24-J24</f>
        <v>-211.45441413202866</v>
      </c>
      <c r="AF24" s="110">
        <f>M24/J24</f>
        <v>0.89427279293398565</v>
      </c>
      <c r="AG24" s="362"/>
    </row>
    <row r="25" spans="1:33" ht="15.75" customHeight="1">
      <c r="A25" s="284"/>
      <c r="B25" s="163" t="s">
        <v>175</v>
      </c>
      <c r="C25" s="279" t="s">
        <v>185</v>
      </c>
      <c r="D25" s="280"/>
      <c r="E25" s="101">
        <v>71.55</v>
      </c>
      <c r="F25" s="111">
        <v>2286</v>
      </c>
      <c r="G25" s="103">
        <f t="shared" si="5"/>
        <v>163563.29999999999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1786.6462102904911</v>
      </c>
      <c r="N25" s="106">
        <f>M25/L25</f>
        <v>81.211191376840503</v>
      </c>
      <c r="O25" s="108">
        <f>L25-I25</f>
        <v>0</v>
      </c>
      <c r="P25" s="109">
        <f>N25-K25</f>
        <v>-9.6978995322504034</v>
      </c>
      <c r="Q25" s="110">
        <f>N25/K25</f>
        <v>0.8933231051452456</v>
      </c>
      <c r="R25" s="290"/>
      <c r="S25" s="47">
        <v>0.50416666666666665</v>
      </c>
      <c r="T25" s="48">
        <v>0.55747685185185181</v>
      </c>
      <c r="U25" s="111">
        <v>55.433333333333337</v>
      </c>
      <c r="V25" s="112">
        <v>76.769535686474342</v>
      </c>
      <c r="W25" s="113"/>
      <c r="X25" s="116"/>
      <c r="Y25" s="12"/>
      <c r="Z25" s="198"/>
      <c r="AA25" s="281"/>
      <c r="AB25" s="282"/>
      <c r="AC25" s="12"/>
      <c r="AD25" s="198"/>
      <c r="AE25" s="117">
        <f>M25-J25</f>
        <v>-213.35378970950887</v>
      </c>
      <c r="AF25" s="110">
        <f>M25/J25</f>
        <v>0.8933231051452456</v>
      </c>
      <c r="AG25" s="362"/>
    </row>
    <row r="26" spans="1:33" ht="15.75" customHeight="1">
      <c r="A26" s="285"/>
      <c r="B26" s="163"/>
      <c r="C26" s="279"/>
      <c r="D26" s="280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81"/>
      <c r="AB26" s="282"/>
      <c r="AC26" s="12"/>
      <c r="AD26" s="198"/>
      <c r="AE26" s="117"/>
      <c r="AF26" s="110"/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6">AVERAGE(I22:I37)</f>
        <v>20.5</v>
      </c>
      <c r="J38" s="137">
        <f t="shared" si="6"/>
        <v>2025</v>
      </c>
      <c r="K38" s="138">
        <f t="shared" ref="K38" si="7">J38/I38</f>
        <v>98.780487804878049</v>
      </c>
      <c r="L38" s="136">
        <f t="shared" ref="L38:M38" si="8">AVERAGE(L22:L37)</f>
        <v>20.5</v>
      </c>
      <c r="M38" s="137">
        <f t="shared" si="8"/>
        <v>1777.0588141939197</v>
      </c>
      <c r="N38" s="138">
        <f t="shared" ref="N38:N43" si="9">M38/L38</f>
        <v>86.685795814337553</v>
      </c>
      <c r="O38" s="139">
        <f t="shared" ref="O38:O43" si="10">L38-I38</f>
        <v>0</v>
      </c>
      <c r="P38" s="140">
        <f t="shared" ref="P38:P43" si="11">N38-K38</f>
        <v>-12.094691990540497</v>
      </c>
      <c r="Q38" s="141">
        <f t="shared" ref="Q38:Q43" si="12">N38/K38</f>
        <v>0.87755990824391106</v>
      </c>
      <c r="R38" s="291"/>
      <c r="S38" s="142">
        <v>0.20833333333333334</v>
      </c>
      <c r="T38" s="143">
        <v>0.55747685185185181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0</v>
      </c>
      <c r="AD38" s="180">
        <f>SUM(AD22:AD37)</f>
        <v>0</v>
      </c>
      <c r="AE38" s="168">
        <f t="shared" ref="AE38:AE43" si="13">M38-J38</f>
        <v>-247.94118580608028</v>
      </c>
      <c r="AF38" s="141">
        <f t="shared" ref="AF38:AF43" si="14">M38/J38</f>
        <v>0.87755990824391095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3732</v>
      </c>
      <c r="G39" s="148">
        <f t="shared" ref="G39:G43" si="15">E39*F39</f>
        <v>73520.399999999994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>F39/V39*60</f>
        <v>1080.5277035037911</v>
      </c>
      <c r="N39" s="152">
        <f t="shared" si="9"/>
        <v>83.117515654137776</v>
      </c>
      <c r="O39" s="154">
        <f t="shared" si="10"/>
        <v>0</v>
      </c>
      <c r="P39" s="155">
        <f t="shared" si="11"/>
        <v>-9.1901766535545306</v>
      </c>
      <c r="Q39" s="156">
        <f t="shared" si="12"/>
        <v>0.90043975291982592</v>
      </c>
      <c r="R39" s="289">
        <f>Q55</f>
        <v>0.896077254252587</v>
      </c>
      <c r="S39" s="157">
        <v>0.16666666666666666</v>
      </c>
      <c r="T39" s="158">
        <v>0.31056712962962962</v>
      </c>
      <c r="U39" s="159"/>
      <c r="V39" s="160">
        <v>207.23207676573406</v>
      </c>
      <c r="W39" s="158"/>
      <c r="X39" s="169"/>
      <c r="Y39" s="12"/>
      <c r="Z39" s="198"/>
      <c r="AA39" s="292"/>
      <c r="AB39" s="293"/>
      <c r="AC39" s="12"/>
      <c r="AD39" s="198"/>
      <c r="AE39" s="115">
        <f t="shared" si="13"/>
        <v>-119.47229649620886</v>
      </c>
      <c r="AF39" s="156">
        <f t="shared" si="14"/>
        <v>0.90043975291982592</v>
      </c>
      <c r="AG39" s="294">
        <f>AF55</f>
        <v>0.89607725425258689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1510</v>
      </c>
      <c r="G40" s="103">
        <f t="shared" si="15"/>
        <v>116798.49999999999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1792.5662025924169</v>
      </c>
      <c r="N40" s="106">
        <f t="shared" si="9"/>
        <v>68.944853945862192</v>
      </c>
      <c r="O40" s="108">
        <f t="shared" si="10"/>
        <v>0</v>
      </c>
      <c r="P40" s="109">
        <f t="shared" si="11"/>
        <v>-7.9782229772147275</v>
      </c>
      <c r="Q40" s="110">
        <f t="shared" si="12"/>
        <v>0.89628310129620858</v>
      </c>
      <c r="R40" s="290"/>
      <c r="S40" s="47">
        <v>0.31458333333333333</v>
      </c>
      <c r="T40" s="48">
        <v>0.34967592592592589</v>
      </c>
      <c r="U40" s="111">
        <v>5.7833333333333314</v>
      </c>
      <c r="V40" s="112">
        <v>50.542066378900756</v>
      </c>
      <c r="W40" s="113"/>
      <c r="X40" s="116"/>
      <c r="Y40" s="12"/>
      <c r="Z40" s="198"/>
      <c r="AA40" s="281"/>
      <c r="AB40" s="282"/>
      <c r="AC40" s="12"/>
      <c r="AD40" s="198"/>
      <c r="AE40" s="117">
        <f t="shared" si="13"/>
        <v>-207.43379740758314</v>
      </c>
      <c r="AF40" s="110">
        <f t="shared" si="14"/>
        <v>0.89628310129620847</v>
      </c>
      <c r="AG40" s="295"/>
    </row>
    <row r="41" spans="1:33" ht="15.75" customHeight="1">
      <c r="A41" s="298"/>
      <c r="B41" s="163" t="s">
        <v>175</v>
      </c>
      <c r="C41" s="279" t="s">
        <v>180</v>
      </c>
      <c r="D41" s="280"/>
      <c r="E41" s="101">
        <v>59.34</v>
      </c>
      <c r="F41" s="102">
        <v>1552</v>
      </c>
      <c r="G41" s="103">
        <f t="shared" si="15"/>
        <v>92095.680000000008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1788.6082313195086</v>
      </c>
      <c r="N41" s="106">
        <f t="shared" si="9"/>
        <v>74.525342971646197</v>
      </c>
      <c r="O41" s="108">
        <f t="shared" si="10"/>
        <v>0</v>
      </c>
      <c r="P41" s="109">
        <f t="shared" si="11"/>
        <v>-8.807990361687132</v>
      </c>
      <c r="Q41" s="110">
        <f t="shared" si="12"/>
        <v>0.89430411565975443</v>
      </c>
      <c r="R41" s="290"/>
      <c r="S41" s="47">
        <v>0.35347222222222219</v>
      </c>
      <c r="T41" s="48">
        <v>0.38961805555555551</v>
      </c>
      <c r="U41" s="111">
        <v>5.4666666666666686</v>
      </c>
      <c r="V41" s="112">
        <v>52.062826486772153</v>
      </c>
      <c r="W41" s="113"/>
      <c r="X41" s="116"/>
      <c r="Y41" s="12"/>
      <c r="Z41" s="198"/>
      <c r="AA41" s="281"/>
      <c r="AB41" s="282"/>
      <c r="AC41" s="12"/>
      <c r="AD41" s="198"/>
      <c r="AE41" s="117">
        <f t="shared" si="13"/>
        <v>-211.3917686804914</v>
      </c>
      <c r="AF41" s="110">
        <f t="shared" si="14"/>
        <v>0.89430411565975432</v>
      </c>
      <c r="AG41" s="295"/>
    </row>
    <row r="42" spans="1:33" ht="15.75" customHeight="1">
      <c r="A42" s="298"/>
      <c r="B42" s="163" t="s">
        <v>175</v>
      </c>
      <c r="C42" s="279" t="s">
        <v>177</v>
      </c>
      <c r="D42" s="280"/>
      <c r="E42" s="101">
        <v>58.67</v>
      </c>
      <c r="F42" s="102">
        <v>4024</v>
      </c>
      <c r="G42" s="103">
        <f t="shared" si="15"/>
        <v>236088.08000000002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1791.3270052556102</v>
      </c>
      <c r="N42" s="106">
        <f t="shared" si="9"/>
        <v>77.883782837200442</v>
      </c>
      <c r="O42" s="108">
        <f t="shared" si="10"/>
        <v>0</v>
      </c>
      <c r="P42" s="109">
        <f t="shared" si="11"/>
        <v>-9.0727389019299949</v>
      </c>
      <c r="Q42" s="110">
        <f t="shared" si="12"/>
        <v>0.89566350262780503</v>
      </c>
      <c r="R42" s="290"/>
      <c r="S42" s="47">
        <v>0.39374999999999993</v>
      </c>
      <c r="T42" s="48">
        <v>0.48733796296296289</v>
      </c>
      <c r="U42" s="111">
        <v>5.9499999999999709</v>
      </c>
      <c r="V42" s="112">
        <v>134.78276121089803</v>
      </c>
      <c r="W42" s="113">
        <v>0.48733796296296289</v>
      </c>
      <c r="X42" s="116">
        <v>0.52499999999999991</v>
      </c>
      <c r="Y42" s="12"/>
      <c r="Z42" s="198"/>
      <c r="AA42" s="281"/>
      <c r="AB42" s="282"/>
      <c r="AC42" s="12"/>
      <c r="AD42" s="198"/>
      <c r="AE42" s="117">
        <f t="shared" si="13"/>
        <v>-208.67299474438983</v>
      </c>
      <c r="AF42" s="110">
        <f t="shared" si="14"/>
        <v>0.89566350262780514</v>
      </c>
      <c r="AG42" s="295"/>
    </row>
    <row r="43" spans="1:33" ht="15.75" customHeight="1">
      <c r="A43" s="298"/>
      <c r="B43" s="163" t="s">
        <v>175</v>
      </c>
      <c r="C43" s="279" t="s">
        <v>183</v>
      </c>
      <c r="D43" s="280"/>
      <c r="E43" s="101">
        <v>59.54</v>
      </c>
      <c r="F43" s="102">
        <v>2954</v>
      </c>
      <c r="G43" s="103">
        <f t="shared" si="15"/>
        <v>175881.16</v>
      </c>
      <c r="H43" s="13"/>
      <c r="I43" s="104">
        <v>23</v>
      </c>
      <c r="J43" s="105">
        <v>2000</v>
      </c>
      <c r="K43" s="106">
        <f t="shared" si="1"/>
        <v>86.956521739130437</v>
      </c>
      <c r="L43" s="107">
        <v>23</v>
      </c>
      <c r="M43" s="105">
        <f>F43/V43*60</f>
        <v>1790.881596452472</v>
      </c>
      <c r="N43" s="106">
        <f t="shared" si="9"/>
        <v>77.864417237064004</v>
      </c>
      <c r="O43" s="108">
        <f t="shared" si="10"/>
        <v>0</v>
      </c>
      <c r="P43" s="109">
        <f t="shared" si="11"/>
        <v>-9.0921045020664337</v>
      </c>
      <c r="Q43" s="110">
        <f t="shared" si="12"/>
        <v>0.89544079822623601</v>
      </c>
      <c r="R43" s="290"/>
      <c r="S43" s="47">
        <v>0.52499999999999991</v>
      </c>
      <c r="T43" s="48">
        <v>0.59372685185185181</v>
      </c>
      <c r="U43" s="111">
        <v>55</v>
      </c>
      <c r="V43" s="112">
        <v>98.968016842147364</v>
      </c>
      <c r="W43" s="113"/>
      <c r="X43" s="116"/>
      <c r="Y43" s="12"/>
      <c r="Z43" s="198"/>
      <c r="AA43" s="281"/>
      <c r="AB43" s="282"/>
      <c r="AC43" s="12"/>
      <c r="AD43" s="198"/>
      <c r="AE43" s="117">
        <f t="shared" si="13"/>
        <v>-209.11840354752803</v>
      </c>
      <c r="AF43" s="110">
        <f t="shared" si="14"/>
        <v>0.89544079822623601</v>
      </c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6">AVERAGE(I39:I54)</f>
        <v>21.8</v>
      </c>
      <c r="J55" s="137">
        <f t="shared" si="16"/>
        <v>1840</v>
      </c>
      <c r="K55" s="138">
        <f t="shared" ref="K55" si="17">J55/I55</f>
        <v>84.403669724770637</v>
      </c>
      <c r="L55" s="136">
        <f t="shared" ref="L55:M55" si="18">AVERAGE(L39:L54)</f>
        <v>21.8</v>
      </c>
      <c r="M55" s="137">
        <f t="shared" si="18"/>
        <v>1648.7821478247599</v>
      </c>
      <c r="N55" s="138">
        <f t="shared" ref="N55:N64" si="19">M55/L55</f>
        <v>75.632208615814676</v>
      </c>
      <c r="O55" s="139">
        <f t="shared" ref="O55:O64" si="20">L55-I55</f>
        <v>0</v>
      </c>
      <c r="P55" s="140">
        <f t="shared" ref="P55:P64" si="21">N55-K55</f>
        <v>-8.7714611089559611</v>
      </c>
      <c r="Q55" s="141">
        <f t="shared" ref="Q55:Q64" si="22">N55/K55</f>
        <v>0.896077254252587</v>
      </c>
      <c r="R55" s="291"/>
      <c r="S55" s="142">
        <v>0.16666666666666666</v>
      </c>
      <c r="T55" s="143">
        <v>0.59372685185185181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0</v>
      </c>
      <c r="AD55" s="191">
        <f>SUM(AD39:AD54)</f>
        <v>0</v>
      </c>
      <c r="AE55" s="168">
        <f t="shared" ref="AE55:AE64" si="23">M55-J55</f>
        <v>-191.21785217524007</v>
      </c>
      <c r="AF55" s="141">
        <f t="shared" ref="AF55:AF64" si="24">M55/J55</f>
        <v>0.89607725425258689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3337</v>
      </c>
      <c r="G56" s="148">
        <f t="shared" ref="G56:G64" si="25">E56*F56</f>
        <v>96305.819999999992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26">F56/V56*60</f>
        <v>3182.4839149225922</v>
      </c>
      <c r="N56" s="152">
        <f t="shared" si="19"/>
        <v>167.49915341697854</v>
      </c>
      <c r="O56" s="154">
        <f t="shared" si="20"/>
        <v>0</v>
      </c>
      <c r="P56" s="155">
        <f t="shared" si="21"/>
        <v>-21.974530793547785</v>
      </c>
      <c r="Q56" s="156">
        <f t="shared" si="22"/>
        <v>0.88402330970072007</v>
      </c>
      <c r="R56" s="289">
        <f>Q72</f>
        <v>0.89035833863656832</v>
      </c>
      <c r="S56" s="157">
        <v>0.16666666666666666</v>
      </c>
      <c r="T56" s="158">
        <v>0.21034722222222221</v>
      </c>
      <c r="U56" s="159"/>
      <c r="V56" s="160">
        <v>62.91312237625872</v>
      </c>
      <c r="W56" s="158"/>
      <c r="X56" s="169"/>
      <c r="Y56" s="12"/>
      <c r="Z56" s="198"/>
      <c r="AA56" s="292"/>
      <c r="AB56" s="293"/>
      <c r="AC56" s="12"/>
      <c r="AD56" s="198"/>
      <c r="AE56" s="115">
        <f t="shared" si="23"/>
        <v>-417.51608507740775</v>
      </c>
      <c r="AF56" s="156">
        <f t="shared" si="24"/>
        <v>0.88402330970072007</v>
      </c>
      <c r="AG56" s="294">
        <f>AF72</f>
        <v>0.89035833863656821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4684</v>
      </c>
      <c r="G57" s="103">
        <f t="shared" si="25"/>
        <v>145719.24</v>
      </c>
      <c r="H57" s="26"/>
      <c r="I57" s="104">
        <v>19</v>
      </c>
      <c r="J57" s="105">
        <v>3600</v>
      </c>
      <c r="K57" s="106">
        <f t="shared" ref="K57:K91" si="27">J57/I57</f>
        <v>189.47368421052633</v>
      </c>
      <c r="L57" s="107">
        <v>19</v>
      </c>
      <c r="M57" s="105">
        <f t="shared" si="26"/>
        <v>3181.9570890825617</v>
      </c>
      <c r="N57" s="106">
        <f t="shared" si="19"/>
        <v>167.47142574118746</v>
      </c>
      <c r="O57" s="108">
        <f t="shared" si="20"/>
        <v>0</v>
      </c>
      <c r="P57" s="109">
        <f t="shared" si="21"/>
        <v>-22.002258469338869</v>
      </c>
      <c r="Q57" s="110">
        <f t="shared" si="22"/>
        <v>0.88387696918960046</v>
      </c>
      <c r="R57" s="290"/>
      <c r="S57" s="47">
        <v>0.21319444444444441</v>
      </c>
      <c r="T57" s="48">
        <v>0.27452546296296293</v>
      </c>
      <c r="U57" s="111">
        <v>5</v>
      </c>
      <c r="V57" s="112">
        <v>88.323001263675408</v>
      </c>
      <c r="W57" s="113"/>
      <c r="X57" s="116"/>
      <c r="Y57" s="12"/>
      <c r="Z57" s="198"/>
      <c r="AA57" s="281"/>
      <c r="AB57" s="282"/>
      <c r="AC57" s="12"/>
      <c r="AD57" s="198"/>
      <c r="AE57" s="117">
        <f t="shared" si="23"/>
        <v>-418.04291091743835</v>
      </c>
      <c r="AF57" s="110">
        <f t="shared" si="24"/>
        <v>0.88387696918960046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2677</v>
      </c>
      <c r="G58" s="103">
        <f t="shared" si="25"/>
        <v>104376.23000000001</v>
      </c>
      <c r="H58" s="26"/>
      <c r="I58" s="104">
        <v>19</v>
      </c>
      <c r="J58" s="105">
        <v>3600</v>
      </c>
      <c r="K58" s="106">
        <f t="shared" si="27"/>
        <v>189.47368421052633</v>
      </c>
      <c r="L58" s="107">
        <v>19</v>
      </c>
      <c r="M58" s="105">
        <f t="shared" si="26"/>
        <v>3182.9952992136914</v>
      </c>
      <c r="N58" s="106">
        <f t="shared" si="19"/>
        <v>167.52606837966798</v>
      </c>
      <c r="O58" s="108">
        <f t="shared" si="20"/>
        <v>0</v>
      </c>
      <c r="P58" s="109">
        <f t="shared" si="21"/>
        <v>-21.947615830858354</v>
      </c>
      <c r="Q58" s="110">
        <f t="shared" si="22"/>
        <v>0.88416536089269204</v>
      </c>
      <c r="R58" s="290"/>
      <c r="S58" s="47">
        <v>0.27777777777777773</v>
      </c>
      <c r="T58" s="48">
        <v>0.31281249999999994</v>
      </c>
      <c r="U58" s="111">
        <v>4.6833333333333194</v>
      </c>
      <c r="V58" s="112">
        <v>50.461902987943027</v>
      </c>
      <c r="W58" s="113"/>
      <c r="X58" s="116"/>
      <c r="Y58" s="12"/>
      <c r="Z58" s="198"/>
      <c r="AA58" s="281"/>
      <c r="AB58" s="282"/>
      <c r="AC58" s="12"/>
      <c r="AD58" s="198"/>
      <c r="AE58" s="117">
        <f t="shared" si="23"/>
        <v>-417.0047007863086</v>
      </c>
      <c r="AF58" s="110">
        <f t="shared" si="24"/>
        <v>0.88416536089269204</v>
      </c>
      <c r="AG58" s="295"/>
    </row>
    <row r="59" spans="1:33" ht="15.75" customHeight="1">
      <c r="A59" s="284"/>
      <c r="B59" s="100" t="s">
        <v>212</v>
      </c>
      <c r="C59" s="364" t="s">
        <v>258</v>
      </c>
      <c r="D59" s="364"/>
      <c r="E59" s="101">
        <v>35.89</v>
      </c>
      <c r="F59" s="102">
        <v>4567</v>
      </c>
      <c r="G59" s="103">
        <f t="shared" si="25"/>
        <v>163909.63</v>
      </c>
      <c r="H59" s="26"/>
      <c r="I59" s="104">
        <v>19</v>
      </c>
      <c r="J59" s="105">
        <v>3600</v>
      </c>
      <c r="K59" s="106">
        <f t="shared" si="27"/>
        <v>189.47368421052633</v>
      </c>
      <c r="L59" s="107">
        <v>19</v>
      </c>
      <c r="M59" s="105">
        <f t="shared" si="26"/>
        <v>3025.061999999999</v>
      </c>
      <c r="N59" s="106">
        <f t="shared" si="19"/>
        <v>159.21378947368416</v>
      </c>
      <c r="O59" s="108">
        <f t="shared" si="20"/>
        <v>0</v>
      </c>
      <c r="P59" s="109">
        <f t="shared" si="21"/>
        <v>-30.25989473684217</v>
      </c>
      <c r="Q59" s="110">
        <f t="shared" si="22"/>
        <v>0.84029499999999968</v>
      </c>
      <c r="R59" s="290"/>
      <c r="S59" s="47">
        <v>0.31597222222222215</v>
      </c>
      <c r="T59" s="48">
        <v>0.37886574074074064</v>
      </c>
      <c r="U59" s="111">
        <v>4.5499999999999918</v>
      </c>
      <c r="V59" s="112">
        <v>90.583267384271821</v>
      </c>
      <c r="W59" s="113"/>
      <c r="X59" s="116"/>
      <c r="Y59" s="12"/>
      <c r="Z59" s="198"/>
      <c r="AA59" s="281"/>
      <c r="AB59" s="282"/>
      <c r="AC59" s="12"/>
      <c r="AD59" s="198"/>
      <c r="AE59" s="199">
        <f t="shared" si="23"/>
        <v>-574.93800000000101</v>
      </c>
      <c r="AF59" s="200">
        <f t="shared" si="24"/>
        <v>0.84029499999999968</v>
      </c>
      <c r="AG59" s="295"/>
    </row>
    <row r="60" spans="1:33" ht="15.75" customHeight="1">
      <c r="A60" s="285"/>
      <c r="B60" s="100" t="s">
        <v>212</v>
      </c>
      <c r="C60" s="364" t="s">
        <v>248</v>
      </c>
      <c r="D60" s="364"/>
      <c r="E60" s="101">
        <v>46.93</v>
      </c>
      <c r="F60" s="105">
        <v>3077</v>
      </c>
      <c r="G60" s="103">
        <f t="shared" si="25"/>
        <v>144403.60999999999</v>
      </c>
      <c r="H60" s="13"/>
      <c r="I60" s="104">
        <v>24</v>
      </c>
      <c r="J60" s="105">
        <v>3600</v>
      </c>
      <c r="K60" s="106">
        <f t="shared" si="27"/>
        <v>150</v>
      </c>
      <c r="L60" s="107">
        <v>24</v>
      </c>
      <c r="M60" s="105">
        <f t="shared" si="26"/>
        <v>3253.9442505538359</v>
      </c>
      <c r="N60" s="106">
        <f t="shared" si="19"/>
        <v>135.58101043974315</v>
      </c>
      <c r="O60" s="108">
        <f t="shared" si="20"/>
        <v>0</v>
      </c>
      <c r="P60" s="109">
        <f t="shared" si="21"/>
        <v>-14.418989560256847</v>
      </c>
      <c r="Q60" s="110">
        <f t="shared" si="22"/>
        <v>0.903873402931621</v>
      </c>
      <c r="R60" s="290"/>
      <c r="S60" s="47">
        <v>0.38194444444444436</v>
      </c>
      <c r="T60" s="48">
        <v>0.42134259259259249</v>
      </c>
      <c r="U60" s="111">
        <v>5</v>
      </c>
      <c r="V60" s="112">
        <v>56.737296580473632</v>
      </c>
      <c r="W60" s="113"/>
      <c r="X60" s="116"/>
      <c r="Y60" s="12"/>
      <c r="Z60" s="198"/>
      <c r="AA60" s="281"/>
      <c r="AB60" s="282"/>
      <c r="AC60" s="12"/>
      <c r="AD60" s="198"/>
      <c r="AE60" s="199">
        <f t="shared" si="23"/>
        <v>-346.0557494461641</v>
      </c>
      <c r="AF60" s="200">
        <f t="shared" si="24"/>
        <v>0.90387340293162111</v>
      </c>
      <c r="AG60" s="295"/>
    </row>
    <row r="61" spans="1:33" ht="15.75" customHeight="1">
      <c r="A61" s="285"/>
      <c r="B61" s="100" t="s">
        <v>212</v>
      </c>
      <c r="C61" s="364" t="s">
        <v>214</v>
      </c>
      <c r="D61" s="364"/>
      <c r="E61" s="101">
        <v>38.479999999999997</v>
      </c>
      <c r="F61" s="105">
        <v>2180</v>
      </c>
      <c r="G61" s="121">
        <f t="shared" si="25"/>
        <v>83886.399999999994</v>
      </c>
      <c r="H61" s="122">
        <v>2</v>
      </c>
      <c r="I61" s="104">
        <v>20</v>
      </c>
      <c r="J61" s="105">
        <v>3600</v>
      </c>
      <c r="K61" s="106">
        <f t="shared" si="27"/>
        <v>180</v>
      </c>
      <c r="L61" s="107">
        <v>20</v>
      </c>
      <c r="M61" s="105">
        <f t="shared" si="26"/>
        <v>3254.2514299206982</v>
      </c>
      <c r="N61" s="106">
        <f t="shared" si="19"/>
        <v>162.71257149603491</v>
      </c>
      <c r="O61" s="108">
        <f t="shared" si="20"/>
        <v>0</v>
      </c>
      <c r="P61" s="109">
        <f t="shared" si="21"/>
        <v>-17.287428503965089</v>
      </c>
      <c r="Q61" s="110">
        <f t="shared" si="22"/>
        <v>0.90395873053352727</v>
      </c>
      <c r="R61" s="290"/>
      <c r="S61" s="47">
        <v>0.42430555555555549</v>
      </c>
      <c r="T61" s="120">
        <v>0.4522106481481481</v>
      </c>
      <c r="U61" s="111">
        <v>5</v>
      </c>
      <c r="V61" s="112">
        <v>40.193575332680247</v>
      </c>
      <c r="W61" s="113"/>
      <c r="X61" s="116"/>
      <c r="Y61" s="12"/>
      <c r="Z61" s="198"/>
      <c r="AA61" s="281"/>
      <c r="AB61" s="282"/>
      <c r="AC61" s="12"/>
      <c r="AD61" s="198"/>
      <c r="AE61" s="199">
        <f t="shared" si="23"/>
        <v>-345.74857007930177</v>
      </c>
      <c r="AF61" s="200">
        <f t="shared" si="24"/>
        <v>0.90395873053352727</v>
      </c>
      <c r="AG61" s="295"/>
    </row>
    <row r="62" spans="1:33" ht="15.75" customHeight="1">
      <c r="A62" s="285"/>
      <c r="B62" s="100" t="s">
        <v>212</v>
      </c>
      <c r="C62" s="364" t="s">
        <v>215</v>
      </c>
      <c r="D62" s="364"/>
      <c r="E62" s="101">
        <v>37.799999999999997</v>
      </c>
      <c r="F62" s="105">
        <v>2703</v>
      </c>
      <c r="G62" s="121">
        <f t="shared" si="25"/>
        <v>102173.4</v>
      </c>
      <c r="H62" s="62">
        <v>2</v>
      </c>
      <c r="I62" s="104">
        <v>21</v>
      </c>
      <c r="J62" s="105">
        <v>3600</v>
      </c>
      <c r="K62" s="106">
        <f t="shared" si="27"/>
        <v>171.42857142857142</v>
      </c>
      <c r="L62" s="107">
        <v>21</v>
      </c>
      <c r="M62" s="105">
        <f t="shared" si="26"/>
        <v>3256.3323791053663</v>
      </c>
      <c r="N62" s="106">
        <f t="shared" si="19"/>
        <v>155.06344662406505</v>
      </c>
      <c r="O62" s="123">
        <f t="shared" si="20"/>
        <v>0</v>
      </c>
      <c r="P62" s="124">
        <f t="shared" si="21"/>
        <v>-16.365124804506365</v>
      </c>
      <c r="Q62" s="125">
        <f t="shared" si="22"/>
        <v>0.90453677197371285</v>
      </c>
      <c r="R62" s="290"/>
      <c r="S62" s="47">
        <v>0.45555555555555549</v>
      </c>
      <c r="T62" s="120">
        <v>0.49013888888888885</v>
      </c>
      <c r="U62" s="111">
        <v>4.8166666666666469</v>
      </c>
      <c r="V62" s="112">
        <v>49.804498165066548</v>
      </c>
      <c r="W62" s="113">
        <v>0.49013888888888885</v>
      </c>
      <c r="X62" s="116">
        <v>0.52916666666666656</v>
      </c>
      <c r="Y62" s="12"/>
      <c r="Z62" s="198"/>
      <c r="AA62" s="281"/>
      <c r="AB62" s="282"/>
      <c r="AC62" s="12"/>
      <c r="AD62" s="198"/>
      <c r="AE62" s="199">
        <f t="shared" si="23"/>
        <v>-343.66762089463373</v>
      </c>
      <c r="AF62" s="200">
        <f t="shared" si="24"/>
        <v>0.90453677197371285</v>
      </c>
      <c r="AG62" s="295"/>
    </row>
    <row r="63" spans="1:33" ht="15.75" customHeight="1">
      <c r="A63" s="285"/>
      <c r="B63" s="100" t="s">
        <v>212</v>
      </c>
      <c r="C63" s="364" t="s">
        <v>214</v>
      </c>
      <c r="D63" s="364"/>
      <c r="E63" s="101">
        <v>38.479999999999997</v>
      </c>
      <c r="F63" s="105">
        <v>5127</v>
      </c>
      <c r="G63" s="121">
        <f t="shared" si="25"/>
        <v>197286.96</v>
      </c>
      <c r="H63" s="62"/>
      <c r="I63" s="104">
        <v>20</v>
      </c>
      <c r="J63" s="105">
        <v>3600</v>
      </c>
      <c r="K63" s="106">
        <f t="shared" si="27"/>
        <v>180</v>
      </c>
      <c r="L63" s="118">
        <v>20</v>
      </c>
      <c r="M63" s="105">
        <f t="shared" si="26"/>
        <v>3254.2514299206982</v>
      </c>
      <c r="N63" s="106">
        <f t="shared" si="19"/>
        <v>162.71257149603491</v>
      </c>
      <c r="O63" s="123">
        <f t="shared" si="20"/>
        <v>0</v>
      </c>
      <c r="P63" s="124">
        <f t="shared" si="21"/>
        <v>-17.287428503965089</v>
      </c>
      <c r="Q63" s="125">
        <f t="shared" si="22"/>
        <v>0.90395873053352727</v>
      </c>
      <c r="R63" s="290"/>
      <c r="S63" s="47">
        <v>0.52916666666666656</v>
      </c>
      <c r="T63" s="120">
        <v>0.59480324074074065</v>
      </c>
      <c r="U63" s="111">
        <v>56.19999999999991</v>
      </c>
      <c r="V63" s="112">
        <v>94.528651711308086</v>
      </c>
      <c r="W63" s="113"/>
      <c r="X63" s="116"/>
      <c r="Y63" s="12"/>
      <c r="Z63" s="198"/>
      <c r="AA63" s="281"/>
      <c r="AB63" s="282"/>
      <c r="AC63" s="12"/>
      <c r="AD63" s="198"/>
      <c r="AE63" s="199">
        <f t="shared" si="23"/>
        <v>-345.74857007930177</v>
      </c>
      <c r="AF63" s="200">
        <f t="shared" si="24"/>
        <v>0.90395873053352727</v>
      </c>
      <c r="AG63" s="295"/>
    </row>
    <row r="64" spans="1:33" ht="15.75" customHeight="1">
      <c r="A64" s="285"/>
      <c r="B64" s="100" t="s">
        <v>212</v>
      </c>
      <c r="C64" s="364" t="s">
        <v>215</v>
      </c>
      <c r="D64" s="364"/>
      <c r="E64" s="101">
        <v>37.799999999999997</v>
      </c>
      <c r="F64" s="105">
        <v>6552</v>
      </c>
      <c r="G64" s="121">
        <f t="shared" si="25"/>
        <v>247665.59999999998</v>
      </c>
      <c r="H64" s="62"/>
      <c r="I64" s="104">
        <v>21</v>
      </c>
      <c r="J64" s="105">
        <v>3600</v>
      </c>
      <c r="K64" s="106">
        <f t="shared" si="27"/>
        <v>171.42857142857142</v>
      </c>
      <c r="L64" s="118">
        <v>21</v>
      </c>
      <c r="M64" s="105">
        <f t="shared" si="26"/>
        <v>3256.3323791053663</v>
      </c>
      <c r="N64" s="106">
        <f t="shared" si="19"/>
        <v>155.06344662406505</v>
      </c>
      <c r="O64" s="123">
        <f t="shared" si="20"/>
        <v>0</v>
      </c>
      <c r="P64" s="124">
        <f t="shared" si="21"/>
        <v>-16.365124804506365</v>
      </c>
      <c r="Q64" s="125">
        <f t="shared" si="22"/>
        <v>0.90453677197371285</v>
      </c>
      <c r="R64" s="290"/>
      <c r="S64" s="47">
        <v>0.59791666666666654</v>
      </c>
      <c r="T64" s="120">
        <v>0.68174768518518503</v>
      </c>
      <c r="U64" s="111">
        <v>5</v>
      </c>
      <c r="V64" s="112">
        <v>120.72477690622125</v>
      </c>
      <c r="W64" s="113"/>
      <c r="X64" s="116"/>
      <c r="Y64" s="12"/>
      <c r="Z64" s="198"/>
      <c r="AA64" s="281"/>
      <c r="AB64" s="282"/>
      <c r="AC64" s="12"/>
      <c r="AD64" s="198"/>
      <c r="AE64" s="199">
        <f t="shared" si="23"/>
        <v>-343.66762089463373</v>
      </c>
      <c r="AF64" s="200">
        <f t="shared" si="24"/>
        <v>0.90453677197371285</v>
      </c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8">AVERAGE(I56:I71)</f>
        <v>20.222222222222221</v>
      </c>
      <c r="J72" s="137">
        <f t="shared" si="28"/>
        <v>3600</v>
      </c>
      <c r="K72" s="138">
        <f t="shared" ref="K72:K75" si="29">J72/I72</f>
        <v>178.02197802197801</v>
      </c>
      <c r="L72" s="136">
        <f t="shared" ref="L72:M72" si="30">AVERAGE(L56:L71)</f>
        <v>20.222222222222221</v>
      </c>
      <c r="M72" s="137">
        <f t="shared" si="30"/>
        <v>3205.2900190916457</v>
      </c>
      <c r="N72" s="138">
        <f>M72/L72</f>
        <v>158.50335259244403</v>
      </c>
      <c r="O72" s="139">
        <f>L72-I72</f>
        <v>0</v>
      </c>
      <c r="P72" s="140">
        <f>N72-K72</f>
        <v>-19.518625429533984</v>
      </c>
      <c r="Q72" s="141">
        <f>N72/K72</f>
        <v>0.89035833863656832</v>
      </c>
      <c r="R72" s="291"/>
      <c r="S72" s="142">
        <v>0.16666666666666666</v>
      </c>
      <c r="T72" s="143">
        <v>0.68174768518518503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0</v>
      </c>
      <c r="AD72" s="191">
        <f>SUM(AD56:AD71)</f>
        <v>0</v>
      </c>
      <c r="AE72" s="168">
        <f>M72-J72</f>
        <v>-394.70998090835428</v>
      </c>
      <c r="AF72" s="141">
        <f>M72/J72</f>
        <v>0.89035833863656821</v>
      </c>
      <c r="AG72" s="296"/>
    </row>
    <row r="73" spans="1:33" ht="15.75" customHeight="1">
      <c r="A73" s="297" t="s">
        <v>116</v>
      </c>
      <c r="B73" s="100" t="s">
        <v>197</v>
      </c>
      <c r="C73" s="279" t="s">
        <v>216</v>
      </c>
      <c r="D73" s="280"/>
      <c r="E73" s="101">
        <v>23.19</v>
      </c>
      <c r="F73" s="102">
        <v>527</v>
      </c>
      <c r="G73" s="103">
        <f t="shared" ref="G73:G75" si="31">E73*F73</f>
        <v>12221.130000000001</v>
      </c>
      <c r="H73" s="13"/>
      <c r="I73" s="104">
        <v>6</v>
      </c>
      <c r="J73" s="105">
        <v>2500</v>
      </c>
      <c r="K73" s="106">
        <f t="shared" si="29"/>
        <v>416.66666666666669</v>
      </c>
      <c r="L73" s="107">
        <v>6</v>
      </c>
      <c r="M73" s="105">
        <f>F73/V73*60</f>
        <v>2264.2498740968103</v>
      </c>
      <c r="N73" s="106">
        <f>M73/L73</f>
        <v>377.37497901613506</v>
      </c>
      <c r="O73" s="108">
        <f>L73-I73</f>
        <v>0</v>
      </c>
      <c r="P73" s="109">
        <f>N73-K73</f>
        <v>-39.291687650531628</v>
      </c>
      <c r="Q73" s="110">
        <f>N73/K73</f>
        <v>0.90569994963872413</v>
      </c>
      <c r="R73" s="289">
        <f>Q89</f>
        <v>0.90485181739138631</v>
      </c>
      <c r="S73" s="47">
        <v>0.40833333333333327</v>
      </c>
      <c r="T73" s="48">
        <v>0.41802083333333329</v>
      </c>
      <c r="U73" s="111">
        <v>4.8499999999999588</v>
      </c>
      <c r="V73" s="112">
        <v>13.964889812619704</v>
      </c>
      <c r="W73" s="113"/>
      <c r="X73" s="162"/>
      <c r="Y73" s="12"/>
      <c r="Z73" s="198"/>
      <c r="AA73" s="292"/>
      <c r="AB73" s="293"/>
      <c r="AC73" s="12"/>
      <c r="AD73" s="198"/>
      <c r="AE73" s="115">
        <f>M73-J73</f>
        <v>-235.75012590318966</v>
      </c>
      <c r="AF73" s="156">
        <f>M73/J73</f>
        <v>0.90569994963872413</v>
      </c>
      <c r="AG73" s="294">
        <f>AF89</f>
        <v>0.90485181739138631</v>
      </c>
    </row>
    <row r="74" spans="1:33" ht="15.75" customHeight="1">
      <c r="A74" s="298"/>
      <c r="B74" s="100" t="s">
        <v>197</v>
      </c>
      <c r="C74" s="279" t="s">
        <v>220</v>
      </c>
      <c r="D74" s="280"/>
      <c r="E74" s="101">
        <v>23.55</v>
      </c>
      <c r="F74" s="102">
        <v>912</v>
      </c>
      <c r="G74" s="121">
        <f t="shared" si="31"/>
        <v>21477.600000000002</v>
      </c>
      <c r="H74" s="122"/>
      <c r="I74" s="104">
        <v>6</v>
      </c>
      <c r="J74" s="105">
        <v>2500</v>
      </c>
      <c r="K74" s="106">
        <f t="shared" si="29"/>
        <v>416.66666666666669</v>
      </c>
      <c r="L74" s="107">
        <v>6</v>
      </c>
      <c r="M74" s="105">
        <f>F74/V74*60</f>
        <v>2264.8568335899399</v>
      </c>
      <c r="N74" s="106">
        <f>M74/L74</f>
        <v>377.47613893165664</v>
      </c>
      <c r="O74" s="108">
        <f>L74-I74</f>
        <v>0</v>
      </c>
      <c r="P74" s="109">
        <f>N74-K74</f>
        <v>-39.19052773501005</v>
      </c>
      <c r="Q74" s="110">
        <f>N74/K74</f>
        <v>0.90594273343597587</v>
      </c>
      <c r="R74" s="290"/>
      <c r="S74" s="47">
        <v>0.42152777777777772</v>
      </c>
      <c r="T74" s="120">
        <v>0.43829861111111107</v>
      </c>
      <c r="U74" s="111">
        <v>5.0499999999999901</v>
      </c>
      <c r="V74" s="112">
        <v>24.160467535277</v>
      </c>
      <c r="W74" s="113"/>
      <c r="X74" s="116"/>
      <c r="Y74" s="12"/>
      <c r="Z74" s="198"/>
      <c r="AA74" s="281"/>
      <c r="AB74" s="282"/>
      <c r="AC74" s="12"/>
      <c r="AD74" s="198"/>
      <c r="AE74" s="117">
        <f>M74-J74</f>
        <v>-235.14316641006008</v>
      </c>
      <c r="AF74" s="110">
        <f>M74/J74</f>
        <v>0.90594273343597598</v>
      </c>
      <c r="AG74" s="295"/>
    </row>
    <row r="75" spans="1:33" ht="15.75" customHeight="1">
      <c r="A75" s="298"/>
      <c r="B75" s="100" t="s">
        <v>197</v>
      </c>
      <c r="C75" s="279" t="s">
        <v>249</v>
      </c>
      <c r="D75" s="280"/>
      <c r="E75" s="101">
        <v>27.05</v>
      </c>
      <c r="F75" s="102">
        <v>1742</v>
      </c>
      <c r="G75" s="121">
        <f t="shared" si="31"/>
        <v>47121.1</v>
      </c>
      <c r="H75" s="62"/>
      <c r="I75" s="104">
        <v>6</v>
      </c>
      <c r="J75" s="105">
        <v>3273</v>
      </c>
      <c r="K75" s="106">
        <f t="shared" si="29"/>
        <v>545.5</v>
      </c>
      <c r="L75" s="107">
        <v>6</v>
      </c>
      <c r="M75" s="105">
        <f>F75/V75*60</f>
        <v>2956.7323775921886</v>
      </c>
      <c r="N75" s="106">
        <f>M75/L75</f>
        <v>492.78872959869813</v>
      </c>
      <c r="O75" s="123">
        <f>L75-I75</f>
        <v>0</v>
      </c>
      <c r="P75" s="124">
        <f>N75-K75</f>
        <v>-52.711270401301874</v>
      </c>
      <c r="Q75" s="125">
        <f>N75/K75</f>
        <v>0.90337072337066571</v>
      </c>
      <c r="R75" s="290"/>
      <c r="S75" s="47">
        <v>0.44236111111111104</v>
      </c>
      <c r="T75" s="120">
        <v>0.46689814814814806</v>
      </c>
      <c r="U75" s="111">
        <v>5.8499999999999552</v>
      </c>
      <c r="V75" s="112">
        <v>35.349834429423652</v>
      </c>
      <c r="W75" s="113"/>
      <c r="X75" s="116"/>
      <c r="Y75" s="12"/>
      <c r="Z75" s="198"/>
      <c r="AA75" s="281"/>
      <c r="AB75" s="282"/>
      <c r="AC75" s="12"/>
      <c r="AD75" s="198"/>
      <c r="AE75" s="117">
        <f>M75-J75</f>
        <v>-316.26762240781136</v>
      </c>
      <c r="AF75" s="110">
        <f>M75/J75</f>
        <v>0.9033707233706656</v>
      </c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120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120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2757.6666666666665</v>
      </c>
      <c r="K89" s="138">
        <f t="shared" ref="K89" si="33">J89/I89</f>
        <v>459.61111111111109</v>
      </c>
      <c r="L89" s="136">
        <f t="shared" ref="L89:M89" si="34">AVERAGE(L73:L88)</f>
        <v>6</v>
      </c>
      <c r="M89" s="137">
        <f t="shared" si="34"/>
        <v>2495.2796950929796</v>
      </c>
      <c r="N89" s="138">
        <f>M89/L89</f>
        <v>415.87994918216327</v>
      </c>
      <c r="O89" s="139">
        <f>L89-I89</f>
        <v>0</v>
      </c>
      <c r="P89" s="140">
        <f>N89-K89</f>
        <v>-43.731161928947813</v>
      </c>
      <c r="Q89" s="141">
        <f>N89/K89</f>
        <v>0.90485181739138631</v>
      </c>
      <c r="R89" s="291"/>
      <c r="S89" s="142">
        <v>0.25</v>
      </c>
      <c r="T89" s="143">
        <v>0.46689814814814806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0</v>
      </c>
      <c r="AD89" s="191">
        <f>SUM(AD73:AD88)</f>
        <v>0</v>
      </c>
      <c r="AE89" s="168">
        <f>M89-J89</f>
        <v>-262.38697157368688</v>
      </c>
      <c r="AF89" s="141">
        <f>M89/J89</f>
        <v>0.90485181739138631</v>
      </c>
      <c r="AG89" s="296"/>
    </row>
    <row r="90" spans="1:33" ht="15.75" customHeight="1">
      <c r="A90" s="283" t="s">
        <v>120</v>
      </c>
      <c r="B90" s="114" t="s">
        <v>197</v>
      </c>
      <c r="C90" s="287" t="s">
        <v>238</v>
      </c>
      <c r="D90" s="288"/>
      <c r="E90" s="147">
        <v>15.51</v>
      </c>
      <c r="F90" s="97">
        <v>3512</v>
      </c>
      <c r="G90" s="148">
        <f t="shared" ref="G90:G91" si="35">E90*F90</f>
        <v>54471.12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2350.3787562395396</v>
      </c>
      <c r="N90" s="152">
        <f>M90/L90</f>
        <v>391.72979270658993</v>
      </c>
      <c r="O90" s="154">
        <f>L90-I90</f>
        <v>0</v>
      </c>
      <c r="P90" s="155">
        <f>N90-K90</f>
        <v>-41.603540626743381</v>
      </c>
      <c r="Q90" s="156">
        <f>N90/K90</f>
        <v>0.9039918293228999</v>
      </c>
      <c r="R90" s="289">
        <f>Q106</f>
        <v>0.90396067780109801</v>
      </c>
      <c r="S90" s="157">
        <v>0.25</v>
      </c>
      <c r="T90" s="158">
        <v>0.31225694444444446</v>
      </c>
      <c r="U90" s="159"/>
      <c r="V90" s="160">
        <v>89.653635372853245</v>
      </c>
      <c r="W90" s="158"/>
      <c r="X90" s="169"/>
      <c r="Y90" s="12"/>
      <c r="Z90" s="198"/>
      <c r="AA90" s="292"/>
      <c r="AB90" s="293"/>
      <c r="AC90" s="12"/>
      <c r="AD90" s="198"/>
      <c r="AE90" s="115">
        <f>M90-J90</f>
        <v>-249.6212437604604</v>
      </c>
      <c r="AF90" s="156">
        <f>M90/J90</f>
        <v>0.9039918293228999</v>
      </c>
      <c r="AG90" s="294">
        <f>AF106</f>
        <v>0.90396067780109801</v>
      </c>
    </row>
    <row r="91" spans="1:33" ht="15.75" customHeight="1">
      <c r="A91" s="284"/>
      <c r="B91" s="100" t="s">
        <v>197</v>
      </c>
      <c r="C91" s="279" t="s">
        <v>239</v>
      </c>
      <c r="D91" s="280"/>
      <c r="E91" s="101">
        <v>15.01</v>
      </c>
      <c r="F91" s="102">
        <v>3455</v>
      </c>
      <c r="G91" s="103">
        <f t="shared" si="35"/>
        <v>51859.549999999996</v>
      </c>
      <c r="H91" s="26"/>
      <c r="I91" s="104">
        <v>6</v>
      </c>
      <c r="J91" s="105">
        <v>2600</v>
      </c>
      <c r="K91" s="106">
        <f t="shared" si="27"/>
        <v>433.33333333333331</v>
      </c>
      <c r="L91" s="107">
        <v>6</v>
      </c>
      <c r="M91" s="105">
        <f>F91/V91*60</f>
        <v>2350.21676832617</v>
      </c>
      <c r="N91" s="106">
        <f>M91/L91</f>
        <v>391.70279472102834</v>
      </c>
      <c r="O91" s="108">
        <f>L91-I91</f>
        <v>0</v>
      </c>
      <c r="P91" s="109">
        <f>N91-K91</f>
        <v>-41.630538612304974</v>
      </c>
      <c r="Q91" s="110">
        <f>N91/K91</f>
        <v>0.90392952627929624</v>
      </c>
      <c r="R91" s="290"/>
      <c r="S91" s="47">
        <v>0.31527777777777777</v>
      </c>
      <c r="T91" s="48">
        <v>0.37652777777777779</v>
      </c>
      <c r="U91" s="111">
        <v>5</v>
      </c>
      <c r="V91" s="112">
        <v>88.204629800016093</v>
      </c>
      <c r="W91" s="113"/>
      <c r="X91" s="13"/>
      <c r="Y91" s="12"/>
      <c r="Z91" s="198"/>
      <c r="AA91" s="281"/>
      <c r="AB91" s="282"/>
      <c r="AC91" s="12"/>
      <c r="AD91" s="198"/>
      <c r="AE91" s="117">
        <f>M91-J91</f>
        <v>-249.78323167382996</v>
      </c>
      <c r="AF91" s="110">
        <f>M91/J91</f>
        <v>0.90392952627929612</v>
      </c>
      <c r="AG91" s="295"/>
    </row>
    <row r="92" spans="1:33" ht="15.75" customHeight="1">
      <c r="A92" s="284"/>
      <c r="B92" s="100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3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3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31"/>
      <c r="W98" s="113"/>
      <c r="X98" s="116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31"/>
      <c r="W99" s="126"/>
      <c r="X99" s="127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31"/>
      <c r="W100" s="126"/>
      <c r="X100" s="127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31"/>
      <c r="W101" s="126"/>
      <c r="X101" s="127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31"/>
      <c r="W102" s="126"/>
      <c r="X102" s="127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31"/>
      <c r="W103" s="126"/>
      <c r="X103" s="127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31"/>
      <c r="W104" s="126"/>
      <c r="X104" s="127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6">AVERAGE(I90:I105)</f>
        <v>6</v>
      </c>
      <c r="J106" s="137">
        <f t="shared" si="36"/>
        <v>2600</v>
      </c>
      <c r="K106" s="138">
        <f t="shared" ref="K106" si="37">J106/I106</f>
        <v>433.33333333333331</v>
      </c>
      <c r="L106" s="136">
        <f t="shared" ref="L106:M106" si="38">AVERAGE(L90:L105)</f>
        <v>6</v>
      </c>
      <c r="M106" s="137">
        <f t="shared" si="38"/>
        <v>2350.2977622828548</v>
      </c>
      <c r="N106" s="138">
        <f>M106/L106</f>
        <v>391.71629371380914</v>
      </c>
      <c r="O106" s="139">
        <f>L106-I106</f>
        <v>0</v>
      </c>
      <c r="P106" s="140">
        <f>N106-K106</f>
        <v>-41.617039619524178</v>
      </c>
      <c r="Q106" s="141">
        <f>N106/K106</f>
        <v>0.90396067780109801</v>
      </c>
      <c r="R106" s="291"/>
      <c r="S106" s="142">
        <v>0.25</v>
      </c>
      <c r="T106" s="143">
        <v>0.37652777777777779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277"/>
      <c r="AB106" s="278"/>
      <c r="AC106" s="179">
        <f>SUM(AC90:AC105)</f>
        <v>0</v>
      </c>
      <c r="AD106" s="191">
        <f>SUM(AD90:AD105)</f>
        <v>0</v>
      </c>
      <c r="AE106" s="168">
        <f>M106-J106</f>
        <v>-249.70223771714518</v>
      </c>
      <c r="AF106" s="141">
        <f>M106/J106</f>
        <v>0.90396067780109801</v>
      </c>
      <c r="AG106" s="296"/>
    </row>
    <row r="107" spans="1:33" ht="15.75" customHeight="1">
      <c r="A107" s="297" t="s">
        <v>199</v>
      </c>
      <c r="B107" s="146" t="s">
        <v>173</v>
      </c>
      <c r="C107" s="287" t="s">
        <v>200</v>
      </c>
      <c r="D107" s="288"/>
      <c r="E107" s="147">
        <v>44.98</v>
      </c>
      <c r="F107" s="97">
        <v>1439</v>
      </c>
      <c r="G107" s="148">
        <f t="shared" ref="G107:G109" si="39">E107*F107</f>
        <v>64726.219999999994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1611.1133572074059</v>
      </c>
      <c r="N107" s="152">
        <f>M107/L107</f>
        <v>76.719683676543141</v>
      </c>
      <c r="O107" s="154">
        <f>L107-I107</f>
        <v>0</v>
      </c>
      <c r="P107" s="155">
        <f>N107-K107</f>
        <v>-8.9946020377425668</v>
      </c>
      <c r="Q107" s="156">
        <f>N107/K107</f>
        <v>0.89506297622633668</v>
      </c>
      <c r="R107" s="289">
        <f>Q123</f>
        <v>0.92570988528504838</v>
      </c>
      <c r="S107" s="157">
        <v>0.70833333333333337</v>
      </c>
      <c r="T107" s="158">
        <v>0.74554398148148149</v>
      </c>
      <c r="U107" s="159"/>
      <c r="V107" s="160">
        <v>53.590270115850743</v>
      </c>
      <c r="W107" s="158"/>
      <c r="X107" s="169"/>
      <c r="Y107" s="196"/>
      <c r="Z107" s="197"/>
      <c r="AA107" s="292"/>
      <c r="AB107" s="293"/>
      <c r="AC107" s="196"/>
      <c r="AD107" s="197"/>
      <c r="AE107" s="115">
        <f>M107-J107</f>
        <v>-188.8866427925941</v>
      </c>
      <c r="AF107" s="156">
        <f>M107/J107</f>
        <v>0.89506297622633657</v>
      </c>
      <c r="AG107" s="294">
        <f>AF123</f>
        <v>0.89432988917369072</v>
      </c>
    </row>
    <row r="108" spans="1:33" ht="15.75" customHeight="1">
      <c r="A108" s="298"/>
      <c r="B108" s="163" t="s">
        <v>173</v>
      </c>
      <c r="C108" s="279" t="s">
        <v>201</v>
      </c>
      <c r="D108" s="280"/>
      <c r="E108" s="101">
        <v>50.67</v>
      </c>
      <c r="F108" s="102">
        <v>1647</v>
      </c>
      <c r="G108" s="103">
        <f t="shared" si="39"/>
        <v>83453.490000000005</v>
      </c>
      <c r="H108" s="26"/>
      <c r="I108" s="104">
        <v>20</v>
      </c>
      <c r="J108" s="105">
        <v>2000</v>
      </c>
      <c r="K108" s="106">
        <f t="shared" ref="K108:K109" si="40">J108/I108</f>
        <v>100</v>
      </c>
      <c r="L108" s="107">
        <v>19</v>
      </c>
      <c r="M108" s="105">
        <f>F108/V108*60</f>
        <v>1787.9999999999998</v>
      </c>
      <c r="N108" s="106">
        <f>M108/L108</f>
        <v>94.105263157894726</v>
      </c>
      <c r="O108" s="108">
        <f>L108-I108</f>
        <v>-1</v>
      </c>
      <c r="P108" s="109">
        <f>N108-K108</f>
        <v>-5.8947368421052744</v>
      </c>
      <c r="Q108" s="110">
        <f>N108/K108</f>
        <v>0.94105263157894725</v>
      </c>
      <c r="R108" s="290"/>
      <c r="S108" s="47">
        <v>0.74861111111111112</v>
      </c>
      <c r="T108" s="48">
        <v>0.78699074074074071</v>
      </c>
      <c r="U108" s="111">
        <v>5</v>
      </c>
      <c r="V108" s="112">
        <v>55.26845637583893</v>
      </c>
      <c r="W108" s="113"/>
      <c r="X108" s="116"/>
      <c r="Y108" s="12"/>
      <c r="Z108" s="198"/>
      <c r="AA108" s="281"/>
      <c r="AB108" s="282"/>
      <c r="AC108" s="12"/>
      <c r="AD108" s="198"/>
      <c r="AE108" s="117">
        <f>M108-J108</f>
        <v>-212.00000000000023</v>
      </c>
      <c r="AF108" s="110">
        <f>M108/J108</f>
        <v>0.89399999999999991</v>
      </c>
      <c r="AG108" s="295"/>
    </row>
    <row r="109" spans="1:33" ht="15.75" customHeight="1">
      <c r="A109" s="298"/>
      <c r="B109" s="163" t="s">
        <v>173</v>
      </c>
      <c r="C109" s="279" t="s">
        <v>234</v>
      </c>
      <c r="D109" s="280"/>
      <c r="E109" s="101">
        <v>58.17</v>
      </c>
      <c r="F109" s="102">
        <v>2423</v>
      </c>
      <c r="G109" s="103">
        <f t="shared" si="39"/>
        <v>140945.91</v>
      </c>
      <c r="H109" s="26"/>
      <c r="I109" s="104">
        <v>18</v>
      </c>
      <c r="J109" s="105">
        <v>2000</v>
      </c>
      <c r="K109" s="106">
        <f t="shared" si="40"/>
        <v>111.11111111111111</v>
      </c>
      <c r="L109" s="107">
        <v>17</v>
      </c>
      <c r="M109" s="105">
        <f>F109/V109*60</f>
        <v>1788</v>
      </c>
      <c r="N109" s="106">
        <f>M109/L109</f>
        <v>105.17647058823529</v>
      </c>
      <c r="O109" s="108">
        <f>L109-I109</f>
        <v>-1</v>
      </c>
      <c r="P109" s="109">
        <f>N109-K109</f>
        <v>-5.9346405228758243</v>
      </c>
      <c r="Q109" s="110">
        <f>N109/K109</f>
        <v>0.94658823529411762</v>
      </c>
      <c r="R109" s="290"/>
      <c r="S109" s="47">
        <v>0.79097222222222219</v>
      </c>
      <c r="T109" s="48">
        <v>0.84743055555555546</v>
      </c>
      <c r="U109" s="111">
        <v>5.7333333333333236</v>
      </c>
      <c r="V109" s="112">
        <v>81.308724832214764</v>
      </c>
      <c r="W109" s="113"/>
      <c r="X109" s="116"/>
      <c r="Y109" s="12"/>
      <c r="Z109" s="198"/>
      <c r="AA109" s="281"/>
      <c r="AB109" s="282"/>
      <c r="AC109" s="12"/>
      <c r="AD109" s="198"/>
      <c r="AE109" s="117">
        <f>M109-J109</f>
        <v>-212</v>
      </c>
      <c r="AF109" s="110">
        <f>M109/J109</f>
        <v>0.89400000000000002</v>
      </c>
      <c r="AG109" s="295"/>
    </row>
    <row r="110" spans="1:33" ht="15.75" customHeight="1">
      <c r="A110" s="298"/>
      <c r="B110" s="163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295"/>
    </row>
    <row r="111" spans="1:33" ht="15.75" customHeight="1">
      <c r="A111" s="298"/>
      <c r="B111" s="163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295"/>
    </row>
    <row r="112" spans="1:33" ht="15.75" customHeight="1">
      <c r="A112" s="298"/>
      <c r="B112" s="163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295"/>
    </row>
    <row r="113" spans="1:33" ht="15.75" customHeight="1">
      <c r="A113" s="298"/>
      <c r="B113" s="163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81"/>
      <c r="AB113" s="282"/>
      <c r="AC113" s="12"/>
      <c r="AD113" s="198"/>
      <c r="AE113" s="117"/>
      <c r="AF113" s="110"/>
      <c r="AG113" s="295"/>
    </row>
    <row r="114" spans="1:33" ht="15.75" customHeight="1">
      <c r="A114" s="298"/>
      <c r="B114" s="163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81"/>
      <c r="AB114" s="282"/>
      <c r="AC114" s="12"/>
      <c r="AD114" s="198"/>
      <c r="AE114" s="117"/>
      <c r="AF114" s="110"/>
      <c r="AG114" s="295"/>
    </row>
    <row r="115" spans="1:33" ht="15.75" customHeight="1">
      <c r="A115" s="298"/>
      <c r="B115" s="163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81"/>
      <c r="AB115" s="282"/>
      <c r="AC115" s="12"/>
      <c r="AD115" s="198"/>
      <c r="AE115" s="117"/>
      <c r="AF115" s="110"/>
      <c r="AG115" s="295"/>
    </row>
    <row r="116" spans="1:33" ht="15.75" customHeight="1">
      <c r="A116" s="298"/>
      <c r="B116" s="163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81"/>
      <c r="AB116" s="282"/>
      <c r="AC116" s="12"/>
      <c r="AD116" s="198"/>
      <c r="AE116" s="117"/>
      <c r="AF116" s="110"/>
      <c r="AG116" s="295"/>
    </row>
    <row r="117" spans="1:33" ht="15.75" customHeight="1">
      <c r="A117" s="298"/>
      <c r="B117" s="163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81"/>
      <c r="AB117" s="282"/>
      <c r="AC117" s="12"/>
      <c r="AD117" s="198"/>
      <c r="AE117" s="117"/>
      <c r="AF117" s="110"/>
      <c r="AG117" s="295"/>
    </row>
    <row r="118" spans="1:33" ht="15.75" customHeight="1">
      <c r="A118" s="298"/>
      <c r="B118" s="163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81"/>
      <c r="AB118" s="282"/>
      <c r="AC118" s="12"/>
      <c r="AD118" s="198"/>
      <c r="AE118" s="117"/>
      <c r="AF118" s="110"/>
      <c r="AG118" s="295"/>
    </row>
    <row r="119" spans="1:33" ht="15.75" customHeight="1">
      <c r="A119" s="298"/>
      <c r="B119" s="163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81"/>
      <c r="AB119" s="282"/>
      <c r="AC119" s="12"/>
      <c r="AD119" s="198"/>
      <c r="AE119" s="117"/>
      <c r="AF119" s="110"/>
      <c r="AG119" s="295"/>
    </row>
    <row r="120" spans="1:33" ht="15.75" customHeight="1">
      <c r="A120" s="298"/>
      <c r="B120" s="163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81"/>
      <c r="AB120" s="282"/>
      <c r="AC120" s="12"/>
      <c r="AD120" s="198"/>
      <c r="AE120" s="117"/>
      <c r="AF120" s="110"/>
      <c r="AG120" s="295"/>
    </row>
    <row r="121" spans="1:33" ht="15.75" customHeight="1">
      <c r="A121" s="298"/>
      <c r="B121" s="163"/>
      <c r="C121" s="279"/>
      <c r="D121" s="280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81"/>
      <c r="AB121" s="282"/>
      <c r="AC121" s="12"/>
      <c r="AD121" s="198"/>
      <c r="AE121" s="117"/>
      <c r="AF121" s="110"/>
      <c r="AG121" s="295"/>
    </row>
    <row r="122" spans="1:33" ht="15.75" customHeight="1">
      <c r="A122" s="298"/>
      <c r="B122" s="163"/>
      <c r="C122" s="279"/>
      <c r="D122" s="280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81"/>
      <c r="AB122" s="282"/>
      <c r="AC122" s="12"/>
      <c r="AD122" s="198"/>
      <c r="AE122" s="165"/>
      <c r="AF122" s="125"/>
      <c r="AG122" s="295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41">AVERAGE(I107:I122)</f>
        <v>19.666666666666668</v>
      </c>
      <c r="J123" s="137">
        <f t="shared" si="41"/>
        <v>1933.3333333333333</v>
      </c>
      <c r="K123" s="138">
        <f t="shared" ref="K123" si="42">J123/I123</f>
        <v>98.305084745762699</v>
      </c>
      <c r="L123" s="136">
        <f t="shared" ref="L123:M123" si="43">AVERAGE(L107:L122)</f>
        <v>19</v>
      </c>
      <c r="M123" s="137">
        <f t="shared" si="43"/>
        <v>1729.0377857358019</v>
      </c>
      <c r="N123" s="138">
        <f>M123/L123</f>
        <v>91.001988722936943</v>
      </c>
      <c r="O123" s="139">
        <f>L123-I123</f>
        <v>-0.66666666666666785</v>
      </c>
      <c r="P123" s="140">
        <f>N123-K123</f>
        <v>-7.3030960228257555</v>
      </c>
      <c r="Q123" s="141">
        <f>N123/K123</f>
        <v>0.92570988528504838</v>
      </c>
      <c r="R123" s="291"/>
      <c r="S123" s="142">
        <v>0.70833333333333337</v>
      </c>
      <c r="T123" s="143">
        <v>0.84743055555555546</v>
      </c>
      <c r="U123" s="144"/>
      <c r="V123" s="166"/>
      <c r="W123" s="167"/>
      <c r="X123" s="138"/>
      <c r="Y123" s="179">
        <f t="shared" ref="Y123:Z123" si="44">SUM(Y107:Y122)</f>
        <v>0</v>
      </c>
      <c r="Z123" s="180">
        <f t="shared" si="44"/>
        <v>0</v>
      </c>
      <c r="AA123" s="277"/>
      <c r="AB123" s="278"/>
      <c r="AC123" s="179">
        <f t="shared" ref="AC123:AD123" si="45">SUM(AC107:AC122)</f>
        <v>0</v>
      </c>
      <c r="AD123" s="180">
        <f t="shared" si="45"/>
        <v>0</v>
      </c>
      <c r="AE123" s="168">
        <f>M123-J123</f>
        <v>-204.29554759753137</v>
      </c>
      <c r="AF123" s="141">
        <f>M123/J123</f>
        <v>0.89432988917369072</v>
      </c>
      <c r="AG123" s="296"/>
    </row>
    <row r="124" spans="1:33" ht="15.75" customHeight="1">
      <c r="A124" s="283" t="s">
        <v>186</v>
      </c>
      <c r="B124" s="146" t="s">
        <v>173</v>
      </c>
      <c r="C124" s="287" t="s">
        <v>189</v>
      </c>
      <c r="D124" s="288"/>
      <c r="E124" s="147">
        <v>47.6</v>
      </c>
      <c r="F124" s="159">
        <v>1629</v>
      </c>
      <c r="G124" s="148">
        <f t="shared" ref="G124:G126" si="46">E124*F124</f>
        <v>77540.400000000009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1787.1999999999996</v>
      </c>
      <c r="N124" s="152">
        <f>M124/L124</f>
        <v>77.704347826086945</v>
      </c>
      <c r="O124" s="154">
        <f>L124-I124</f>
        <v>0</v>
      </c>
      <c r="P124" s="155">
        <f>N124-K124</f>
        <v>-9.2521739130434923</v>
      </c>
      <c r="Q124" s="156">
        <f>N124/K124</f>
        <v>0.89359999999999984</v>
      </c>
      <c r="R124" s="289">
        <f>Q140</f>
        <v>0.89439346019010879</v>
      </c>
      <c r="S124" s="157">
        <v>0.70833333333333337</v>
      </c>
      <c r="T124" s="158">
        <v>0.74630787037037039</v>
      </c>
      <c r="U124" s="159"/>
      <c r="V124" s="160">
        <v>54.68889883616832</v>
      </c>
      <c r="W124" s="97"/>
      <c r="X124" s="98"/>
      <c r="Y124" s="196"/>
      <c r="Z124" s="197"/>
      <c r="AA124" s="292"/>
      <c r="AB124" s="293"/>
      <c r="AC124" s="196"/>
      <c r="AD124" s="197"/>
      <c r="AE124" s="115">
        <f>M124-J124</f>
        <v>-212.80000000000041</v>
      </c>
      <c r="AF124" s="156">
        <f>M124/J124</f>
        <v>0.89359999999999984</v>
      </c>
      <c r="AG124" s="361">
        <f>AF140</f>
        <v>0.89439346019010868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11">
        <v>1347</v>
      </c>
      <c r="G125" s="103">
        <f t="shared" si="46"/>
        <v>76603.89</v>
      </c>
      <c r="H125" s="26"/>
      <c r="I125" s="104">
        <v>23</v>
      </c>
      <c r="J125" s="105">
        <v>2000</v>
      </c>
      <c r="K125" s="106">
        <f t="shared" ref="K125:K126" si="47">J125/I125</f>
        <v>86.956521739130437</v>
      </c>
      <c r="L125" s="107">
        <v>23</v>
      </c>
      <c r="M125" s="105">
        <f>F125/V125*60</f>
        <v>1790.960761140655</v>
      </c>
      <c r="N125" s="106">
        <f>M125/L125</f>
        <v>77.867859180028475</v>
      </c>
      <c r="O125" s="108">
        <f>L125-I125</f>
        <v>0</v>
      </c>
      <c r="P125" s="109">
        <f>N125-K125</f>
        <v>-9.0886625591019623</v>
      </c>
      <c r="Q125" s="110">
        <f>N125/K125</f>
        <v>0.89548038057032742</v>
      </c>
      <c r="R125" s="290"/>
      <c r="S125" s="47">
        <v>0.74930555555555556</v>
      </c>
      <c r="T125" s="48">
        <v>0.78063657407407405</v>
      </c>
      <c r="U125" s="111">
        <v>5</v>
      </c>
      <c r="V125" s="112">
        <v>45.126616815728617</v>
      </c>
      <c r="W125" s="113"/>
      <c r="X125" s="116"/>
      <c r="Y125" s="12"/>
      <c r="Z125" s="198"/>
      <c r="AA125" s="281"/>
      <c r="AB125" s="282"/>
      <c r="AC125" s="12"/>
      <c r="AD125" s="198"/>
      <c r="AE125" s="117">
        <f>M125-J125</f>
        <v>-209.03923885934501</v>
      </c>
      <c r="AF125" s="110">
        <f>M125/J125</f>
        <v>0.89548038057032753</v>
      </c>
      <c r="AG125" s="362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11">
        <v>1827</v>
      </c>
      <c r="G126" s="103">
        <f t="shared" si="46"/>
        <v>103755.33</v>
      </c>
      <c r="H126" s="26"/>
      <c r="I126" s="104">
        <v>23</v>
      </c>
      <c r="J126" s="105">
        <v>2000</v>
      </c>
      <c r="K126" s="106">
        <f t="shared" si="47"/>
        <v>86.956521739130437</v>
      </c>
      <c r="L126" s="107">
        <v>23</v>
      </c>
      <c r="M126" s="105">
        <f>F126/V126*60</f>
        <v>1788.1999999999982</v>
      </c>
      <c r="N126" s="106">
        <f>M126/L126</f>
        <v>77.747826086956451</v>
      </c>
      <c r="O126" s="108">
        <f>L126-I126</f>
        <v>0</v>
      </c>
      <c r="P126" s="109">
        <f>N126-K126</f>
        <v>-9.2086956521739864</v>
      </c>
      <c r="Q126" s="110">
        <f>N126/K126</f>
        <v>0.89409999999999912</v>
      </c>
      <c r="R126" s="290"/>
      <c r="S126" s="47">
        <v>0.78402777777777777</v>
      </c>
      <c r="T126" s="48">
        <v>0.82659722222222221</v>
      </c>
      <c r="U126" s="111">
        <v>4.8833333333333506</v>
      </c>
      <c r="V126" s="112">
        <v>61.301867800022436</v>
      </c>
      <c r="W126" s="113"/>
      <c r="X126" s="116"/>
      <c r="Y126" s="12"/>
      <c r="Z126" s="198"/>
      <c r="AA126" s="281"/>
      <c r="AB126" s="282"/>
      <c r="AC126" s="12"/>
      <c r="AD126" s="198"/>
      <c r="AE126" s="117">
        <f>M126-J126</f>
        <v>-211.80000000000177</v>
      </c>
      <c r="AF126" s="110">
        <f>M126/J126</f>
        <v>0.89409999999999912</v>
      </c>
      <c r="AG126" s="362"/>
    </row>
    <row r="127" spans="1:33" ht="15.75" customHeight="1">
      <c r="A127" s="284"/>
      <c r="B127" s="163"/>
      <c r="C127" s="279"/>
      <c r="D127" s="280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362"/>
    </row>
    <row r="128" spans="1:33" ht="15.75" customHeight="1">
      <c r="A128" s="285"/>
      <c r="B128" s="163"/>
      <c r="C128" s="279"/>
      <c r="D128" s="280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362"/>
    </row>
    <row r="129" spans="1:33" ht="15.75" customHeight="1">
      <c r="A129" s="285"/>
      <c r="B129" s="163"/>
      <c r="C129" s="279"/>
      <c r="D129" s="280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362"/>
    </row>
    <row r="130" spans="1:33" ht="15.75" customHeight="1">
      <c r="A130" s="285"/>
      <c r="B130" s="163"/>
      <c r="C130" s="279"/>
      <c r="D130" s="280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47"/>
      <c r="T130" s="120"/>
      <c r="U130" s="111"/>
      <c r="V130" s="112"/>
      <c r="W130" s="113"/>
      <c r="X130" s="116"/>
      <c r="Y130" s="12"/>
      <c r="Z130" s="198"/>
      <c r="AA130" s="281"/>
      <c r="AB130" s="282"/>
      <c r="AC130" s="12"/>
      <c r="AD130" s="198"/>
      <c r="AE130" s="117"/>
      <c r="AF130" s="110"/>
      <c r="AG130" s="362"/>
    </row>
    <row r="131" spans="1:33" ht="15.75" customHeight="1">
      <c r="A131" s="285"/>
      <c r="B131" s="163"/>
      <c r="C131" s="279"/>
      <c r="D131" s="280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120"/>
      <c r="U131" s="111"/>
      <c r="V131" s="112"/>
      <c r="W131" s="113"/>
      <c r="X131" s="116"/>
      <c r="Y131" s="12"/>
      <c r="Z131" s="198"/>
      <c r="AA131" s="281"/>
      <c r="AB131" s="282"/>
      <c r="AC131" s="12"/>
      <c r="AD131" s="198"/>
      <c r="AE131" s="117"/>
      <c r="AF131" s="110"/>
      <c r="AG131" s="362"/>
    </row>
    <row r="132" spans="1:33" ht="15.75" customHeight="1">
      <c r="A132" s="285"/>
      <c r="B132" s="163"/>
      <c r="C132" s="279"/>
      <c r="D132" s="280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120"/>
      <c r="U132" s="111"/>
      <c r="V132" s="112"/>
      <c r="W132" s="113"/>
      <c r="X132" s="116"/>
      <c r="Y132" s="12"/>
      <c r="Z132" s="198"/>
      <c r="AA132" s="281"/>
      <c r="AB132" s="282"/>
      <c r="AC132" s="12"/>
      <c r="AD132" s="198"/>
      <c r="AE132" s="117"/>
      <c r="AF132" s="110"/>
      <c r="AG132" s="362"/>
    </row>
    <row r="133" spans="1:33" ht="15.75" customHeight="1">
      <c r="A133" s="285"/>
      <c r="B133" s="163"/>
      <c r="C133" s="279"/>
      <c r="D133" s="280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120"/>
      <c r="U133" s="111"/>
      <c r="V133" s="112"/>
      <c r="W133" s="113"/>
      <c r="X133" s="116"/>
      <c r="Y133" s="12"/>
      <c r="Z133" s="198"/>
      <c r="AA133" s="281"/>
      <c r="AB133" s="282"/>
      <c r="AC133" s="12"/>
      <c r="AD133" s="198"/>
      <c r="AE133" s="117"/>
      <c r="AF133" s="110"/>
      <c r="AG133" s="362"/>
    </row>
    <row r="134" spans="1:33" ht="15.75" customHeight="1">
      <c r="A134" s="285"/>
      <c r="B134" s="163"/>
      <c r="C134" s="279"/>
      <c r="D134" s="280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120"/>
      <c r="U134" s="111"/>
      <c r="V134" s="112"/>
      <c r="W134" s="113"/>
      <c r="X134" s="116"/>
      <c r="Y134" s="12"/>
      <c r="Z134" s="198"/>
      <c r="AA134" s="281"/>
      <c r="AB134" s="282"/>
      <c r="AC134" s="12"/>
      <c r="AD134" s="198"/>
      <c r="AE134" s="117"/>
      <c r="AF134" s="110"/>
      <c r="AG134" s="362"/>
    </row>
    <row r="135" spans="1:33" ht="15.75" customHeight="1">
      <c r="A135" s="285"/>
      <c r="B135" s="163"/>
      <c r="C135" s="279"/>
      <c r="D135" s="280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120"/>
      <c r="U135" s="111"/>
      <c r="V135" s="112"/>
      <c r="W135" s="113"/>
      <c r="X135" s="116"/>
      <c r="Y135" s="12"/>
      <c r="Z135" s="198"/>
      <c r="AA135" s="281"/>
      <c r="AB135" s="282"/>
      <c r="AC135" s="12"/>
      <c r="AD135" s="198"/>
      <c r="AE135" s="117"/>
      <c r="AF135" s="110"/>
      <c r="AG135" s="362"/>
    </row>
    <row r="136" spans="1:33" ht="15.75" customHeight="1">
      <c r="A136" s="285"/>
      <c r="B136" s="163"/>
      <c r="C136" s="279"/>
      <c r="D136" s="280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13"/>
      <c r="X136" s="116"/>
      <c r="Y136" s="12"/>
      <c r="Z136" s="198"/>
      <c r="AA136" s="281"/>
      <c r="AB136" s="282"/>
      <c r="AC136" s="12"/>
      <c r="AD136" s="198"/>
      <c r="AE136" s="117"/>
      <c r="AF136" s="110"/>
      <c r="AG136" s="362"/>
    </row>
    <row r="137" spans="1:33" ht="15.75" customHeight="1">
      <c r="A137" s="285"/>
      <c r="B137" s="163"/>
      <c r="C137" s="279"/>
      <c r="D137" s="280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83"/>
      <c r="X137" s="184"/>
      <c r="Y137" s="12"/>
      <c r="Z137" s="198"/>
      <c r="AA137" s="281"/>
      <c r="AB137" s="282"/>
      <c r="AC137" s="12"/>
      <c r="AD137" s="198"/>
      <c r="AE137" s="117"/>
      <c r="AF137" s="110"/>
      <c r="AG137" s="362"/>
    </row>
    <row r="138" spans="1:33" ht="15.75" customHeight="1">
      <c r="A138" s="285"/>
      <c r="B138" s="163"/>
      <c r="C138" s="279"/>
      <c r="D138" s="280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85"/>
      <c r="X138" s="186"/>
      <c r="Y138" s="12"/>
      <c r="Z138" s="198"/>
      <c r="AA138" s="281"/>
      <c r="AB138" s="282"/>
      <c r="AC138" s="12"/>
      <c r="AD138" s="198"/>
      <c r="AE138" s="117"/>
      <c r="AF138" s="110"/>
      <c r="AG138" s="362"/>
    </row>
    <row r="139" spans="1:33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47"/>
      <c r="T139" s="120"/>
      <c r="U139" s="130"/>
      <c r="V139" s="112"/>
      <c r="W139" s="185"/>
      <c r="X139" s="186"/>
      <c r="Y139" s="12"/>
      <c r="Z139" s="198"/>
      <c r="AA139" s="281"/>
      <c r="AB139" s="282"/>
      <c r="AC139" s="12"/>
      <c r="AD139" s="198"/>
      <c r="AE139" s="117"/>
      <c r="AF139" s="110"/>
      <c r="AG139" s="362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48">AVERAGE(I124:I139)</f>
        <v>23</v>
      </c>
      <c r="J140" s="137">
        <f t="shared" si="48"/>
        <v>2000</v>
      </c>
      <c r="K140" s="138">
        <f t="shared" ref="K140" si="49">J140/I140</f>
        <v>86.956521739130437</v>
      </c>
      <c r="L140" s="136">
        <f t="shared" ref="L140:M140" si="50">AVERAGE(L124:L139)</f>
        <v>23</v>
      </c>
      <c r="M140" s="137">
        <f t="shared" si="50"/>
        <v>1788.7869203802175</v>
      </c>
      <c r="N140" s="138">
        <f>M140/L140</f>
        <v>77.773344364357285</v>
      </c>
      <c r="O140" s="139">
        <f>L140-I140</f>
        <v>0</v>
      </c>
      <c r="P140" s="140">
        <f>N140-K140</f>
        <v>-9.1831773747731518</v>
      </c>
      <c r="Q140" s="141">
        <f>N140/K140</f>
        <v>0.89439346019010879</v>
      </c>
      <c r="R140" s="291"/>
      <c r="S140" s="142">
        <v>0.70833333333333337</v>
      </c>
      <c r="T140" s="143">
        <v>0.82659722222222221</v>
      </c>
      <c r="U140" s="144"/>
      <c r="V140" s="166"/>
      <c r="W140" s="187"/>
      <c r="X140" s="188"/>
      <c r="Y140" s="179">
        <f t="shared" ref="Y140:Z140" si="51">SUM(Y124:Y139)</f>
        <v>0</v>
      </c>
      <c r="Z140" s="180">
        <f t="shared" si="51"/>
        <v>0</v>
      </c>
      <c r="AA140" s="277"/>
      <c r="AB140" s="278"/>
      <c r="AC140" s="179">
        <f t="shared" ref="AC140:AD140" si="52">SUM(AC124:AC139)</f>
        <v>0</v>
      </c>
      <c r="AD140" s="180">
        <f t="shared" si="52"/>
        <v>0</v>
      </c>
      <c r="AE140" s="168">
        <f>M140-J140</f>
        <v>-211.21307961978255</v>
      </c>
      <c r="AF140" s="141">
        <f>M140/J140</f>
        <v>0.89439346019010868</v>
      </c>
      <c r="AG140" s="363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617" priority="2" operator="greaterThan">
      <formula>0</formula>
    </cfRule>
  </conditionalFormatting>
  <conditionalFormatting sqref="P5:P140 AE5:AE140">
    <cfRule type="cellIs" dxfId="616" priority="5" operator="lessThan">
      <formula>0</formula>
    </cfRule>
  </conditionalFormatting>
  <conditionalFormatting sqref="Q5:Q140 AF5:AF140">
    <cfRule type="cellIs" dxfId="615" priority="3" operator="greaterThan">
      <formula>1</formula>
    </cfRule>
    <cfRule type="cellIs" dxfId="614" priority="4" operator="lessThan">
      <formula>0.8</formula>
    </cfRule>
  </conditionalFormatting>
  <conditionalFormatting sqref="AG5 R5:R140 AG107:AG124">
    <cfRule type="cellIs" dxfId="613" priority="6" operator="lessThan">
      <formula>0.8</formula>
    </cfRule>
  </conditionalFormatting>
  <conditionalFormatting sqref="AG22">
    <cfRule type="cellIs" dxfId="612" priority="11" operator="lessThan">
      <formula>0.8</formula>
    </cfRule>
  </conditionalFormatting>
  <conditionalFormatting sqref="AG37">
    <cfRule type="cellIs" dxfId="611" priority="10" operator="lessThan">
      <formula>0.8</formula>
    </cfRule>
  </conditionalFormatting>
  <conditionalFormatting sqref="AG39:AG74">
    <cfRule type="cellIs" dxfId="610" priority="8" operator="lessThan">
      <formula>0.8</formula>
    </cfRule>
  </conditionalFormatting>
  <conditionalFormatting sqref="AG80:AG88">
    <cfRule type="cellIs" dxfId="609" priority="9" operator="lessThan">
      <formula>0.8</formula>
    </cfRule>
  </conditionalFormatting>
  <conditionalFormatting sqref="AG90:AG95">
    <cfRule type="cellIs" dxfId="608" priority="7" operator="lessThan">
      <formula>0.8</formula>
    </cfRule>
  </conditionalFormatting>
  <conditionalFormatting sqref="AG139">
    <cfRule type="cellIs" dxfId="607" priority="1" operator="lessThan">
      <formula>0.8</formula>
    </cfRule>
  </conditionalFormatting>
  <dataValidations count="1">
    <dataValidation type="list" allowBlank="1" showInputMessage="1" showErrorMessage="1" sqref="AA5:AB140" xr:uid="{ABB3B2BC-2801-4E3E-8381-92DB58C530C5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C6283-B8AD-450A-80A9-0795AFFF1F7A}">
  <sheetPr>
    <tabColor theme="9" tint="0.59999389629810485"/>
  </sheetPr>
  <dimension ref="B1:AR42"/>
  <sheetViews>
    <sheetView zoomScale="70" zoomScaleNormal="70" workbookViewId="0">
      <selection activeCell="S27" sqref="S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256</v>
      </c>
      <c r="D3" s="265"/>
      <c r="E3" s="3" t="s">
        <v>2</v>
      </c>
      <c r="F3" s="266">
        <f>'0526(18度C)'!D1+'0526(4度C)'!D1</f>
        <v>228475</v>
      </c>
      <c r="G3" s="267"/>
      <c r="H3" s="3" t="s">
        <v>3</v>
      </c>
      <c r="I3" s="268">
        <f>'0526(18度C)'!F1+'0526(4度C)'!F1</f>
        <v>6878064.2099999981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477.76640098920444</v>
      </c>
      <c r="F6" s="241" t="e">
        <f>AVERAGE(#REF!,D14:K14)</f>
        <v>#REF!</v>
      </c>
      <c r="G6" s="242">
        <f>AVERAGE(D14:K14)</f>
        <v>225.13366475922041</v>
      </c>
      <c r="H6" s="243"/>
      <c r="I6" s="242">
        <f>AVERAGE(L14:O14)</f>
        <v>92.630803242446575</v>
      </c>
      <c r="J6" s="243"/>
      <c r="K6" s="242">
        <f>AVERAGE(D32:O32)</f>
        <v>802.35739750445623</v>
      </c>
      <c r="L6" s="243"/>
      <c r="M6" s="242">
        <f>AVERAGE(P32:X32)</f>
        <v>724.69230769230774</v>
      </c>
      <c r="N6" s="243"/>
      <c r="O6" s="231">
        <f>'0526(4度C)'!Y2</f>
        <v>0</v>
      </c>
      <c r="P6" s="231">
        <f>'0526(4度C)'!Z2</f>
        <v>0</v>
      </c>
      <c r="Q6" s="231">
        <f>'0526(4度C)'!AC2</f>
        <v>0</v>
      </c>
      <c r="R6" s="231">
        <f>'0526(4度C)'!AD2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427.33284875544769</v>
      </c>
      <c r="F7" s="237" t="e">
        <f>AVERAGE(#REF!,D15:K15)</f>
        <v>#REF!</v>
      </c>
      <c r="G7" s="238">
        <f>AVERAGE(D15:K15)</f>
        <v>202.35072696340751</v>
      </c>
      <c r="H7" s="239"/>
      <c r="I7" s="238">
        <f>AVERAGE(L15:O15)</f>
        <v>84.390694766377862</v>
      </c>
      <c r="J7" s="239"/>
      <c r="K7" s="238">
        <f>AVERAGE(D33:O33)</f>
        <v>716.2105911078196</v>
      </c>
      <c r="L7" s="239"/>
      <c r="M7" s="238">
        <f>AVERAGE(P33:X33)</f>
        <v>647.39936608567075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0.89451000708464445</v>
      </c>
      <c r="F8" s="245" t="e">
        <f>AVERAGE(D16:K16,#REF!)</f>
        <v>#REF!</v>
      </c>
      <c r="G8" s="224">
        <f>AVERAGE(D16:K16)</f>
        <v>0.89419222543429688</v>
      </c>
      <c r="H8" s="225"/>
      <c r="I8" s="224">
        <f>AVERAGE(L16:O16)</f>
        <v>0.91008440111023436</v>
      </c>
      <c r="J8" s="225"/>
      <c r="K8" s="224">
        <f>AVERAGE(D34:O34)</f>
        <v>0.88941476802063768</v>
      </c>
      <c r="L8" s="225"/>
      <c r="M8" s="224">
        <f>AVERAGE(P34:X34)</f>
        <v>0.89229472161137835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95.543478260869563</v>
      </c>
      <c r="F14" s="28">
        <v>99.1869918699187</v>
      </c>
      <c r="G14" s="28">
        <v>84.403669724770637</v>
      </c>
      <c r="H14" s="28">
        <v>178.72340425531917</v>
      </c>
      <c r="I14" s="28">
        <v>459.61111111111109</v>
      </c>
      <c r="J14" s="28">
        <v>433.33333333333331</v>
      </c>
      <c r="K14" s="29" t="s">
        <v>42</v>
      </c>
      <c r="L14" s="27" t="s">
        <v>42</v>
      </c>
      <c r="M14" s="30">
        <v>98.305084745762699</v>
      </c>
      <c r="N14" s="28" t="s">
        <v>42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86.86639509483102</v>
      </c>
      <c r="F15" s="35">
        <v>86.023105667745995</v>
      </c>
      <c r="G15" s="35">
        <v>75.640648982787127</v>
      </c>
      <c r="H15" s="35">
        <v>157.91577562268617</v>
      </c>
      <c r="I15" s="35">
        <v>416.03344354235196</v>
      </c>
      <c r="J15" s="35">
        <v>391.62499287004283</v>
      </c>
      <c r="K15" s="36" t="s">
        <v>42</v>
      </c>
      <c r="L15" s="34" t="s">
        <v>42</v>
      </c>
      <c r="M15" s="37">
        <v>91.005146617673788</v>
      </c>
      <c r="N15" s="35" t="s">
        <v>42</v>
      </c>
      <c r="O15" s="38">
        <v>77.776242915081923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J16" si="0">E15/E14</f>
        <v>0.90918183717001755</v>
      </c>
      <c r="F16" s="43">
        <f t="shared" si="0"/>
        <v>0.86728213091252104</v>
      </c>
      <c r="G16" s="43">
        <f t="shared" si="0"/>
        <v>0.89617725425258665</v>
      </c>
      <c r="H16" s="43">
        <f t="shared" si="0"/>
        <v>0.88357636360312486</v>
      </c>
      <c r="I16" s="43">
        <f t="shared" si="0"/>
        <v>0.90518578312127829</v>
      </c>
      <c r="J16" s="43">
        <f t="shared" si="0"/>
        <v>0.90374998354625269</v>
      </c>
      <c r="K16" s="44" t="s">
        <v>42</v>
      </c>
      <c r="L16" s="42" t="s">
        <v>42</v>
      </c>
      <c r="M16" s="45">
        <f t="shared" ref="M16:O16" si="1">M15/M14</f>
        <v>0.92574200869702661</v>
      </c>
      <c r="N16" s="43" t="s">
        <v>42</v>
      </c>
      <c r="O16" s="46">
        <f t="shared" si="1"/>
        <v>0.89442679352344212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0.20833333333333334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 t="s">
        <v>42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0.56668981481481484</v>
      </c>
      <c r="F18" s="48">
        <v>0.66041666666666665</v>
      </c>
      <c r="G18" s="48">
        <v>0.58741898148148142</v>
      </c>
      <c r="H18" s="48">
        <v>0.61281249999999987</v>
      </c>
      <c r="I18" s="48">
        <v>0.47393518518518513</v>
      </c>
      <c r="J18" s="48">
        <v>0.36317129629629624</v>
      </c>
      <c r="K18" s="48" t="s">
        <v>42</v>
      </c>
      <c r="L18" s="47" t="s">
        <v>42</v>
      </c>
      <c r="M18" s="49">
        <v>0.85873842592592586</v>
      </c>
      <c r="N18" s="48" t="s">
        <v>42</v>
      </c>
      <c r="O18" s="50">
        <v>0.84179398148148143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24</v>
      </c>
      <c r="F23" s="58">
        <v>20.5</v>
      </c>
      <c r="G23" s="58">
        <v>21.8</v>
      </c>
      <c r="H23" s="58">
        <v>20.142857142857142</v>
      </c>
      <c r="I23" s="58">
        <v>6</v>
      </c>
      <c r="J23" s="58">
        <v>6</v>
      </c>
      <c r="K23" s="59" t="s">
        <v>42</v>
      </c>
      <c r="L23" s="57" t="s">
        <v>42</v>
      </c>
      <c r="M23" s="60">
        <v>19</v>
      </c>
      <c r="N23" s="58" t="s">
        <v>42</v>
      </c>
      <c r="O23" s="61">
        <v>23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908.82352941176475</v>
      </c>
      <c r="O32" s="28">
        <v>873.33333333333326</v>
      </c>
      <c r="P32" s="27">
        <v>288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1005</v>
      </c>
      <c r="X32" s="31">
        <v>830.76923076923083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286.85951718032385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994.1254222464654</v>
      </c>
      <c r="N33" s="35">
        <v>809.21563008872408</v>
      </c>
      <c r="O33" s="35">
        <v>774.64179491576522</v>
      </c>
      <c r="P33" s="34">
        <v>255.21584858617811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699.74103762720961</v>
      </c>
      <c r="W33" s="35">
        <v>898.5187226481155</v>
      </c>
      <c r="X33" s="38">
        <v>736.12185548117986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0.87651519138432288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0.90375038386042306</v>
      </c>
      <c r="N34" s="43">
        <f>N33/N32</f>
        <v>0.89039907517853134</v>
      </c>
      <c r="O34" s="43">
        <f>O33/O32</f>
        <v>0.88699442165927322</v>
      </c>
      <c r="P34" s="42">
        <f>P33/P32</f>
        <v>0.88616614092422952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0.90289166145446398</v>
      </c>
      <c r="W34" s="43">
        <f>W33/W32</f>
        <v>0.89404848024688111</v>
      </c>
      <c r="X34" s="46">
        <f>X33/X32</f>
        <v>0.88607260381993869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0.375</v>
      </c>
      <c r="N35" s="48">
        <v>0.22916666666666666</v>
      </c>
      <c r="O35" s="48">
        <v>0.22916666666666666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0.47393518518518513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0.41847222222222225</v>
      </c>
      <c r="N36" s="48">
        <v>0.66798611111111117</v>
      </c>
      <c r="O36" s="48">
        <v>0.66768518518518516</v>
      </c>
      <c r="P36" s="47">
        <v>0.75081018518518527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0.79652777777777783</v>
      </c>
      <c r="W36" s="48">
        <v>1.2210763888888885</v>
      </c>
      <c r="X36" s="50">
        <v>1.183032407407407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3.7777777777777777</v>
      </c>
      <c r="O37" s="58">
        <v>4.0909090909090908</v>
      </c>
      <c r="P37" s="57">
        <v>12.5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3.3333333333333335</v>
      </c>
      <c r="X37" s="61">
        <v>4.333333333333333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F958-53D5-4D34-8F46-386F881B5E44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131043</v>
      </c>
      <c r="E1" s="88" t="s">
        <v>3</v>
      </c>
      <c r="F1" s="89">
        <f>SUM(G5:G140)</f>
        <v>2602277.9399999995</v>
      </c>
      <c r="G1" s="90" t="s">
        <v>84</v>
      </c>
      <c r="H1" s="91">
        <f>L21+L38+L55+L72+L89+L106+L123+L140</f>
        <v>46.035353535353536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46168</v>
      </c>
      <c r="B2" s="335"/>
      <c r="C2" s="92" t="s">
        <v>40</v>
      </c>
      <c r="D2" s="93">
        <f>AVERAGE(N21,N38,N55,N72,N89,N106,N123,N140)</f>
        <v>681.80497859674529</v>
      </c>
      <c r="E2" s="93" t="s">
        <v>91</v>
      </c>
      <c r="F2" s="94">
        <f>F1/D1</f>
        <v>19.85819875918591</v>
      </c>
      <c r="G2" s="95" t="s">
        <v>92</v>
      </c>
      <c r="H2" s="96">
        <f>COUNT(H5:H140)</f>
        <v>17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1774</v>
      </c>
      <c r="G5" s="148">
        <f t="shared" ref="G5:G8" si="0">E5*F5</f>
        <v>45485.36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3203.9536945970062</v>
      </c>
      <c r="N5" s="152">
        <f>M5/L5</f>
        <v>320.39536945970065</v>
      </c>
      <c r="O5" s="154">
        <f>L5-I5</f>
        <v>0</v>
      </c>
      <c r="P5" s="155">
        <f>N5-K5</f>
        <v>-39.604630540299354</v>
      </c>
      <c r="Q5" s="156">
        <f>N5/K5</f>
        <v>0.88998713738805735</v>
      </c>
      <c r="R5" s="289">
        <f>Q21</f>
        <v>0.87651519138432288</v>
      </c>
      <c r="S5" s="157">
        <v>0.25</v>
      </c>
      <c r="T5" s="158">
        <v>0.27306712962962965</v>
      </c>
      <c r="U5" s="159"/>
      <c r="V5" s="160">
        <v>33.221453911614049</v>
      </c>
      <c r="W5" s="161"/>
      <c r="X5" s="162"/>
      <c r="Y5" s="292"/>
      <c r="Z5" s="293"/>
      <c r="AA5" s="115">
        <f>M5-J5</f>
        <v>-396.04630540299377</v>
      </c>
      <c r="AB5" s="156">
        <f>M5/J5</f>
        <v>0.88998713738805724</v>
      </c>
      <c r="AC5" s="294">
        <f>AB21</f>
        <v>0.87651519138432288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3264</v>
      </c>
      <c r="G6" s="103">
        <f t="shared" si="0"/>
        <v>96353.279999999999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3150.317989971064</v>
      </c>
      <c r="N6" s="106">
        <f>M6/L6</f>
        <v>286.392544542824</v>
      </c>
      <c r="O6" s="108">
        <f>L6-I6</f>
        <v>0</v>
      </c>
      <c r="P6" s="109">
        <f>N6-K6</f>
        <v>-40.880182729903254</v>
      </c>
      <c r="Q6" s="110">
        <f>N6/K6</f>
        <v>0.87508833054751778</v>
      </c>
      <c r="R6" s="290"/>
      <c r="S6" s="47">
        <v>0.27638888888888885</v>
      </c>
      <c r="T6" s="48">
        <v>0.3195486111111111</v>
      </c>
      <c r="U6" s="111">
        <v>4.7833333333332551</v>
      </c>
      <c r="V6" s="112">
        <v>62.165153049136734</v>
      </c>
      <c r="W6" s="113"/>
      <c r="X6" s="116"/>
      <c r="Y6" s="281"/>
      <c r="Z6" s="282"/>
      <c r="AA6" s="117">
        <f>M6-J6</f>
        <v>-449.68201002893602</v>
      </c>
      <c r="AB6" s="110">
        <f>M6/J6</f>
        <v>0.87508833054751778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3729</v>
      </c>
      <c r="G7" s="103">
        <f t="shared" si="0"/>
        <v>111310.65000000001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3151.4235951957367</v>
      </c>
      <c r="N7" s="106">
        <f>M7/L7</f>
        <v>286.49305410870335</v>
      </c>
      <c r="O7" s="108">
        <f>L7-I7</f>
        <v>0</v>
      </c>
      <c r="P7" s="109">
        <f>N7-K7</f>
        <v>-40.779673164023905</v>
      </c>
      <c r="Q7" s="110">
        <f>N7/K7</f>
        <v>0.8753954431099269</v>
      </c>
      <c r="R7" s="290"/>
      <c r="S7" s="47">
        <v>0.32291666666666663</v>
      </c>
      <c r="T7" s="48">
        <v>0.37221064814814808</v>
      </c>
      <c r="U7" s="111">
        <v>4.8499999999999588</v>
      </c>
      <c r="V7" s="112">
        <v>70.996485633059876</v>
      </c>
      <c r="W7" s="113"/>
      <c r="X7" s="116"/>
      <c r="Y7" s="281"/>
      <c r="Z7" s="282"/>
      <c r="AA7" s="117">
        <f>M7-J7</f>
        <v>-448.57640480426335</v>
      </c>
      <c r="AB7" s="110">
        <f>M7/J7</f>
        <v>0.8753954431099269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2255</v>
      </c>
      <c r="G8" s="103">
        <f t="shared" si="0"/>
        <v>64425.35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3116.1234761704432</v>
      </c>
      <c r="N8" s="106">
        <f>M8/L8</f>
        <v>259.67695634753693</v>
      </c>
      <c r="O8" s="108">
        <f>L8-I8</f>
        <v>0</v>
      </c>
      <c r="P8" s="109">
        <f>N8-K8</f>
        <v>-40.32304365246307</v>
      </c>
      <c r="Q8" s="110">
        <f>N8/K8</f>
        <v>0.86558985449178971</v>
      </c>
      <c r="R8" s="290"/>
      <c r="S8" s="47">
        <v>0.37499999999999994</v>
      </c>
      <c r="T8" s="48">
        <v>0.40515046296296292</v>
      </c>
      <c r="U8" s="111">
        <v>5</v>
      </c>
      <c r="V8" s="112">
        <v>43.419332075466023</v>
      </c>
      <c r="W8" s="113"/>
      <c r="X8" s="116"/>
      <c r="Y8" s="281"/>
      <c r="Z8" s="282"/>
      <c r="AA8" s="117">
        <f>M8-J8</f>
        <v>-483.87652382955685</v>
      </c>
      <c r="AB8" s="110">
        <f>M8/J8</f>
        <v>0.86558985449178971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3155.4546889835624</v>
      </c>
      <c r="N21" s="138">
        <f>M21/L21</f>
        <v>286.85951718032385</v>
      </c>
      <c r="O21" s="139">
        <f>L21-I21</f>
        <v>0</v>
      </c>
      <c r="P21" s="140">
        <f>N21-K21</f>
        <v>-40.413210092403403</v>
      </c>
      <c r="Q21" s="141">
        <f>N21/K21</f>
        <v>0.87651519138432288</v>
      </c>
      <c r="R21" s="291"/>
      <c r="S21" s="142">
        <v>0.25</v>
      </c>
      <c r="T21" s="143">
        <v>0.47393518518518513</v>
      </c>
      <c r="U21" s="144"/>
      <c r="V21" s="166"/>
      <c r="W21" s="167"/>
      <c r="X21" s="138"/>
      <c r="Y21" s="277"/>
      <c r="Z21" s="278"/>
      <c r="AA21" s="168">
        <f>M21-J21</f>
        <v>-444.54531101643761</v>
      </c>
      <c r="AB21" s="141">
        <f>M21/J21</f>
        <v>0.87651519138432288</v>
      </c>
      <c r="AC21" s="296"/>
    </row>
    <row r="22" spans="1:29" ht="15.75" customHeight="1">
      <c r="A22" s="283" t="s">
        <v>123</v>
      </c>
      <c r="B22" s="114" t="s">
        <v>118</v>
      </c>
      <c r="C22" s="287" t="s">
        <v>191</v>
      </c>
      <c r="D22" s="288"/>
      <c r="E22" s="147">
        <v>18.53</v>
      </c>
      <c r="F22" s="97">
        <v>3112</v>
      </c>
      <c r="G22" s="148">
        <f t="shared" ref="G22" si="5">E22*F22</f>
        <v>57665.36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2982.3762667393962</v>
      </c>
      <c r="N22" s="152">
        <f>M22/L22</f>
        <v>994.1254222464654</v>
      </c>
      <c r="O22" s="154">
        <f>L22-I22</f>
        <v>0</v>
      </c>
      <c r="P22" s="155">
        <f>N22-K22</f>
        <v>-105.8745777535346</v>
      </c>
      <c r="Q22" s="156">
        <f>N22/K22</f>
        <v>0.90375038386042306</v>
      </c>
      <c r="R22" s="289">
        <f>Q38</f>
        <v>0.90375038386042306</v>
      </c>
      <c r="S22" s="157">
        <v>0.375</v>
      </c>
      <c r="T22" s="158">
        <v>0.41847222222222225</v>
      </c>
      <c r="U22" s="159"/>
      <c r="V22" s="112">
        <v>62.607794355921158</v>
      </c>
      <c r="W22" s="161"/>
      <c r="X22" s="162"/>
      <c r="Y22" s="292"/>
      <c r="Z22" s="293"/>
      <c r="AA22" s="115">
        <f>M22-J22</f>
        <v>-317.62373326060379</v>
      </c>
      <c r="AB22" s="156">
        <f>M22/J22</f>
        <v>0.90375038386042306</v>
      </c>
      <c r="AC22" s="294">
        <f>AB38</f>
        <v>0.90375038386042306</v>
      </c>
    </row>
    <row r="23" spans="1:29" ht="15.75" customHeight="1">
      <c r="A23" s="284"/>
      <c r="B23" s="100"/>
      <c r="C23" s="279"/>
      <c r="D23" s="280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290"/>
      <c r="S23" s="47"/>
      <c r="T23" s="48"/>
      <c r="U23" s="111"/>
      <c r="V23" s="112"/>
      <c r="W23" s="113"/>
      <c r="X23" s="116"/>
      <c r="Y23" s="281"/>
      <c r="Z23" s="282"/>
      <c r="AA23" s="117"/>
      <c r="AB23" s="110"/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16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13"/>
      <c r="X35" s="116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13"/>
      <c r="X36" s="116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2982.3762667393962</v>
      </c>
      <c r="N38" s="138">
        <f t="shared" ref="N38:N47" si="9">M38/L38</f>
        <v>994.1254222464654</v>
      </c>
      <c r="O38" s="139">
        <f t="shared" ref="O38:O47" si="10">L38-I38</f>
        <v>0</v>
      </c>
      <c r="P38" s="140">
        <f t="shared" ref="P38:P47" si="11">N38-K38</f>
        <v>-105.8745777535346</v>
      </c>
      <c r="Q38" s="141">
        <f t="shared" ref="Q38:Q47" si="12">N38/K38</f>
        <v>0.90375038386042306</v>
      </c>
      <c r="R38" s="291"/>
      <c r="S38" s="142">
        <v>0.375</v>
      </c>
      <c r="T38" s="143">
        <v>0.41847222222222225</v>
      </c>
      <c r="U38" s="144"/>
      <c r="V38" s="166"/>
      <c r="W38" s="99"/>
      <c r="X38" s="69"/>
      <c r="Y38" s="277"/>
      <c r="Z38" s="278"/>
      <c r="AA38" s="168">
        <f t="shared" ref="AA38:AA47" si="13">M38-J38</f>
        <v>-317.62373326060379</v>
      </c>
      <c r="AB38" s="141">
        <f t="shared" ref="AB38:AB47" si="14">M38/J38</f>
        <v>0.90375038386042306</v>
      </c>
      <c r="AC38" s="296"/>
    </row>
    <row r="39" spans="1:29" ht="15.75" customHeight="1">
      <c r="A39" s="297" t="s">
        <v>71</v>
      </c>
      <c r="B39" s="114" t="s">
        <v>118</v>
      </c>
      <c r="C39" s="287" t="s">
        <v>128</v>
      </c>
      <c r="D39" s="288"/>
      <c r="E39" s="147">
        <v>14.03</v>
      </c>
      <c r="F39" s="97">
        <v>1587</v>
      </c>
      <c r="G39" s="148">
        <f t="shared" ref="G39:G47" si="15">E39*F39</f>
        <v>22265.61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2713.3100337544756</v>
      </c>
      <c r="N39" s="152">
        <f t="shared" si="9"/>
        <v>904.43667791815858</v>
      </c>
      <c r="O39" s="154">
        <f t="shared" si="10"/>
        <v>0</v>
      </c>
      <c r="P39" s="155">
        <f t="shared" si="11"/>
        <v>-95.56332208184142</v>
      </c>
      <c r="Q39" s="156">
        <f t="shared" si="12"/>
        <v>0.90443667791815863</v>
      </c>
      <c r="R39" s="289">
        <f>Q55</f>
        <v>0.89039907517853134</v>
      </c>
      <c r="S39" s="157">
        <v>0.22916666666666666</v>
      </c>
      <c r="T39" s="158">
        <v>0.25353009259259257</v>
      </c>
      <c r="U39" s="159"/>
      <c r="V39" s="160">
        <v>35.093667445087974</v>
      </c>
      <c r="W39" s="161"/>
      <c r="X39" s="162"/>
      <c r="Y39" s="292"/>
      <c r="Z39" s="293"/>
      <c r="AA39" s="115">
        <f t="shared" si="13"/>
        <v>-286.68996624552437</v>
      </c>
      <c r="AB39" s="156">
        <f t="shared" si="14"/>
        <v>0.90443667791815852</v>
      </c>
      <c r="AC39" s="294">
        <f>AB55</f>
        <v>0.89039907517853123</v>
      </c>
    </row>
    <row r="40" spans="1:29" ht="15.75" customHeight="1">
      <c r="A40" s="298"/>
      <c r="B40" s="100" t="s">
        <v>118</v>
      </c>
      <c r="C40" s="279" t="s">
        <v>130</v>
      </c>
      <c r="D40" s="280"/>
      <c r="E40" s="101">
        <v>14.28</v>
      </c>
      <c r="F40" s="102">
        <v>2240</v>
      </c>
      <c r="G40" s="103">
        <f t="shared" si="15"/>
        <v>31987.199999999997</v>
      </c>
      <c r="H40" s="26">
        <v>2</v>
      </c>
      <c r="I40" s="104">
        <v>3</v>
      </c>
      <c r="J40" s="105">
        <v>3600</v>
      </c>
      <c r="K40" s="106">
        <f t="shared" ref="K40:K74" si="17">J40/I40</f>
        <v>1200</v>
      </c>
      <c r="L40" s="107">
        <v>3</v>
      </c>
      <c r="M40" s="105">
        <f t="shared" si="16"/>
        <v>3185.0440921512018</v>
      </c>
      <c r="N40" s="106">
        <f t="shared" si="9"/>
        <v>1061.6813640504006</v>
      </c>
      <c r="O40" s="108">
        <f t="shared" si="10"/>
        <v>0</v>
      </c>
      <c r="P40" s="109">
        <f t="shared" si="11"/>
        <v>-138.31863594959941</v>
      </c>
      <c r="Q40" s="110">
        <f t="shared" si="12"/>
        <v>0.88473447004200045</v>
      </c>
      <c r="R40" s="290"/>
      <c r="S40" s="47">
        <v>0.2638888888888889</v>
      </c>
      <c r="T40" s="48">
        <v>0.29318287037037039</v>
      </c>
      <c r="U40" s="111">
        <v>14.916666666666707</v>
      </c>
      <c r="V40" s="112">
        <v>42.197218032616078</v>
      </c>
      <c r="W40" s="113"/>
      <c r="X40" s="116"/>
      <c r="Y40" s="281"/>
      <c r="Z40" s="282"/>
      <c r="AA40" s="117">
        <f t="shared" si="13"/>
        <v>-414.95590784879823</v>
      </c>
      <c r="AB40" s="110">
        <f t="shared" si="14"/>
        <v>0.88473447004200045</v>
      </c>
      <c r="AC40" s="295"/>
    </row>
    <row r="41" spans="1:29" ht="15.75" customHeight="1">
      <c r="A41" s="298"/>
      <c r="B41" s="100" t="s">
        <v>118</v>
      </c>
      <c r="C41" s="279" t="s">
        <v>133</v>
      </c>
      <c r="D41" s="280"/>
      <c r="E41" s="101">
        <v>30</v>
      </c>
      <c r="F41" s="102">
        <v>2845</v>
      </c>
      <c r="G41" s="103">
        <f t="shared" si="15"/>
        <v>85350</v>
      </c>
      <c r="H41" s="26"/>
      <c r="I41" s="104">
        <v>4</v>
      </c>
      <c r="J41" s="105">
        <v>3600</v>
      </c>
      <c r="K41" s="106">
        <f t="shared" si="17"/>
        <v>900</v>
      </c>
      <c r="L41" s="107">
        <v>4</v>
      </c>
      <c r="M41" s="105">
        <f t="shared" si="16"/>
        <v>3186.0000000000027</v>
      </c>
      <c r="N41" s="106">
        <f t="shared" si="9"/>
        <v>796.50000000000068</v>
      </c>
      <c r="O41" s="108">
        <f t="shared" si="10"/>
        <v>0</v>
      </c>
      <c r="P41" s="109">
        <f t="shared" si="11"/>
        <v>-103.49999999999932</v>
      </c>
      <c r="Q41" s="110">
        <f t="shared" si="12"/>
        <v>0.88500000000000079</v>
      </c>
      <c r="R41" s="290"/>
      <c r="S41" s="47">
        <v>0.30347222222222225</v>
      </c>
      <c r="T41" s="48">
        <v>0.34067129629629633</v>
      </c>
      <c r="U41" s="111">
        <v>14.816666666666691</v>
      </c>
      <c r="V41" s="112">
        <v>53.578154425612006</v>
      </c>
      <c r="W41" s="113"/>
      <c r="X41" s="116"/>
      <c r="Y41" s="281"/>
      <c r="Z41" s="282"/>
      <c r="AA41" s="117">
        <f t="shared" si="13"/>
        <v>-413.99999999999727</v>
      </c>
      <c r="AB41" s="110">
        <f t="shared" si="14"/>
        <v>0.88500000000000079</v>
      </c>
      <c r="AC41" s="295"/>
    </row>
    <row r="42" spans="1:29" ht="15.75" customHeight="1">
      <c r="A42" s="298"/>
      <c r="B42" s="100" t="s">
        <v>118</v>
      </c>
      <c r="C42" s="279" t="s">
        <v>131</v>
      </c>
      <c r="D42" s="280"/>
      <c r="E42" s="101">
        <v>25.03</v>
      </c>
      <c r="F42" s="102">
        <v>1684</v>
      </c>
      <c r="G42" s="103">
        <f t="shared" si="15"/>
        <v>42150.520000000004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3184.1820141427161</v>
      </c>
      <c r="N42" s="106">
        <f t="shared" si="9"/>
        <v>636.83640282854321</v>
      </c>
      <c r="O42" s="108">
        <f t="shared" si="10"/>
        <v>0</v>
      </c>
      <c r="P42" s="109">
        <f t="shared" si="11"/>
        <v>-83.163597171456786</v>
      </c>
      <c r="Q42" s="110">
        <f t="shared" si="12"/>
        <v>0.8844950039285322</v>
      </c>
      <c r="R42" s="290"/>
      <c r="S42" s="47">
        <v>0.35069444444444448</v>
      </c>
      <c r="T42" s="48">
        <v>0.37271990740740746</v>
      </c>
      <c r="U42" s="111">
        <v>15</v>
      </c>
      <c r="V42" s="112">
        <v>31.731854382452195</v>
      </c>
      <c r="W42" s="113"/>
      <c r="X42" s="116"/>
      <c r="Y42" s="281"/>
      <c r="Z42" s="282"/>
      <c r="AA42" s="117">
        <f t="shared" si="13"/>
        <v>-415.81798585728393</v>
      </c>
      <c r="AB42" s="110">
        <f t="shared" si="14"/>
        <v>0.8844950039285322</v>
      </c>
      <c r="AC42" s="295"/>
    </row>
    <row r="43" spans="1:29" ht="15.75" customHeight="1">
      <c r="A43" s="298"/>
      <c r="B43" s="100" t="s">
        <v>118</v>
      </c>
      <c r="C43" s="279" t="s">
        <v>132</v>
      </c>
      <c r="D43" s="280"/>
      <c r="E43" s="101">
        <v>24.82</v>
      </c>
      <c r="F43" s="102">
        <v>2088</v>
      </c>
      <c r="G43" s="103">
        <f t="shared" si="15"/>
        <v>51824.160000000003</v>
      </c>
      <c r="H43" s="13"/>
      <c r="I43" s="104">
        <v>5</v>
      </c>
      <c r="J43" s="105">
        <v>3600</v>
      </c>
      <c r="K43" s="106">
        <f t="shared" si="17"/>
        <v>720</v>
      </c>
      <c r="L43" s="107">
        <v>5</v>
      </c>
      <c r="M43" s="105">
        <f t="shared" si="16"/>
        <v>3184.2233287546237</v>
      </c>
      <c r="N43" s="106">
        <f t="shared" si="9"/>
        <v>636.84466575092472</v>
      </c>
      <c r="O43" s="108">
        <f t="shared" si="10"/>
        <v>0</v>
      </c>
      <c r="P43" s="109">
        <f t="shared" si="11"/>
        <v>-83.155334249075281</v>
      </c>
      <c r="Q43" s="110">
        <f t="shared" si="12"/>
        <v>0.88450648020961764</v>
      </c>
      <c r="R43" s="290"/>
      <c r="S43" s="47">
        <v>0.38263888888888892</v>
      </c>
      <c r="T43" s="48">
        <v>0.40995370370370371</v>
      </c>
      <c r="U43" s="111">
        <v>15</v>
      </c>
      <c r="V43" s="112">
        <v>39.343974044998298</v>
      </c>
      <c r="W43" s="113"/>
      <c r="X43" s="116"/>
      <c r="Y43" s="281"/>
      <c r="Z43" s="282"/>
      <c r="AA43" s="117">
        <f t="shared" si="13"/>
        <v>-415.77667124537629</v>
      </c>
      <c r="AB43" s="110">
        <f t="shared" si="14"/>
        <v>0.88450648020961775</v>
      </c>
      <c r="AC43" s="295"/>
    </row>
    <row r="44" spans="1:29" ht="15.75" customHeight="1">
      <c r="A44" s="298"/>
      <c r="B44" s="100" t="s">
        <v>118</v>
      </c>
      <c r="C44" s="279" t="s">
        <v>211</v>
      </c>
      <c r="D44" s="280"/>
      <c r="E44" s="101">
        <v>23.72</v>
      </c>
      <c r="F44" s="102">
        <v>2581</v>
      </c>
      <c r="G44" s="121">
        <f t="shared" si="15"/>
        <v>61221.32</v>
      </c>
      <c r="H44" s="122"/>
      <c r="I44" s="104">
        <v>5</v>
      </c>
      <c r="J44" s="105">
        <v>3600</v>
      </c>
      <c r="K44" s="106">
        <f t="shared" si="17"/>
        <v>720</v>
      </c>
      <c r="L44" s="107">
        <v>5</v>
      </c>
      <c r="M44" s="105">
        <f t="shared" si="16"/>
        <v>3184.3247171221187</v>
      </c>
      <c r="N44" s="106">
        <f t="shared" si="9"/>
        <v>636.8649434244237</v>
      </c>
      <c r="O44" s="108">
        <f t="shared" si="10"/>
        <v>0</v>
      </c>
      <c r="P44" s="109">
        <f t="shared" si="11"/>
        <v>-83.1350565755763</v>
      </c>
      <c r="Q44" s="110">
        <f t="shared" si="12"/>
        <v>0.88453464364503287</v>
      </c>
      <c r="R44" s="290"/>
      <c r="S44" s="47">
        <v>0.42013888888888895</v>
      </c>
      <c r="T44" s="120">
        <v>0.45390046296296305</v>
      </c>
      <c r="U44" s="111">
        <v>14.666666666666748</v>
      </c>
      <c r="V44" s="112">
        <v>48.631974989019668</v>
      </c>
      <c r="W44" s="113"/>
      <c r="X44" s="116"/>
      <c r="Y44" s="281"/>
      <c r="Z44" s="282"/>
      <c r="AA44" s="117">
        <f t="shared" si="13"/>
        <v>-415.67528287788127</v>
      </c>
      <c r="AB44" s="110">
        <f t="shared" si="14"/>
        <v>0.88453464364503298</v>
      </c>
      <c r="AC44" s="295"/>
    </row>
    <row r="45" spans="1:29" ht="15.75" customHeight="1">
      <c r="A45" s="298"/>
      <c r="B45" s="100" t="s">
        <v>118</v>
      </c>
      <c r="C45" s="279" t="s">
        <v>236</v>
      </c>
      <c r="D45" s="280"/>
      <c r="E45" s="101">
        <v>17.07</v>
      </c>
      <c r="F45" s="102">
        <v>4630</v>
      </c>
      <c r="G45" s="121">
        <f t="shared" si="15"/>
        <v>79034.100000000006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2977.8931111857987</v>
      </c>
      <c r="N45" s="106">
        <f t="shared" si="9"/>
        <v>992.63103706193294</v>
      </c>
      <c r="O45" s="123">
        <f t="shared" si="10"/>
        <v>0</v>
      </c>
      <c r="P45" s="124">
        <f t="shared" si="11"/>
        <v>-107.36896293806706</v>
      </c>
      <c r="Q45" s="125">
        <f t="shared" si="12"/>
        <v>0.90239185187448445</v>
      </c>
      <c r="R45" s="290"/>
      <c r="S45" s="47">
        <v>0.46388888888888896</v>
      </c>
      <c r="T45" s="120">
        <v>0.52866898148148156</v>
      </c>
      <c r="U45" s="111">
        <v>15</v>
      </c>
      <c r="V45" s="112">
        <v>93.287431626241244</v>
      </c>
      <c r="W45" s="113"/>
      <c r="X45" s="116"/>
      <c r="Y45" s="281"/>
      <c r="Z45" s="282"/>
      <c r="AA45" s="117">
        <f t="shared" si="13"/>
        <v>-322.10688881420128</v>
      </c>
      <c r="AB45" s="110">
        <f t="shared" si="14"/>
        <v>0.90239185187448445</v>
      </c>
      <c r="AC45" s="295"/>
    </row>
    <row r="46" spans="1:29" ht="15.75" customHeight="1">
      <c r="A46" s="298"/>
      <c r="B46" s="100" t="s">
        <v>118</v>
      </c>
      <c r="C46" s="279" t="s">
        <v>128</v>
      </c>
      <c r="D46" s="280"/>
      <c r="E46" s="101">
        <v>14.03</v>
      </c>
      <c r="F46" s="102">
        <v>3478</v>
      </c>
      <c r="G46" s="121">
        <f t="shared" si="15"/>
        <v>48796.34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2713.3100337544765</v>
      </c>
      <c r="N46" s="106">
        <f t="shared" si="9"/>
        <v>904.43667791815881</v>
      </c>
      <c r="O46" s="123">
        <f t="shared" si="10"/>
        <v>0</v>
      </c>
      <c r="P46" s="124">
        <f t="shared" si="11"/>
        <v>-95.563322081841193</v>
      </c>
      <c r="Q46" s="125">
        <f t="shared" si="12"/>
        <v>0.90443667791815885</v>
      </c>
      <c r="R46" s="290"/>
      <c r="S46" s="47">
        <v>0.53888888888888897</v>
      </c>
      <c r="T46" s="120">
        <v>0.59229166666666677</v>
      </c>
      <c r="U46" s="111">
        <v>14.716666666666676</v>
      </c>
      <c r="V46" s="112">
        <v>76.909751338384339</v>
      </c>
      <c r="W46" s="113"/>
      <c r="X46" s="116"/>
      <c r="Y46" s="281"/>
      <c r="Z46" s="282"/>
      <c r="AA46" s="117">
        <f t="shared" si="13"/>
        <v>-286.68996624552346</v>
      </c>
      <c r="AB46" s="110">
        <f t="shared" si="14"/>
        <v>0.90443667791815885</v>
      </c>
      <c r="AC46" s="295"/>
    </row>
    <row r="47" spans="1:29" ht="15.75" customHeight="1">
      <c r="A47" s="298"/>
      <c r="B47" s="100" t="s">
        <v>118</v>
      </c>
      <c r="C47" s="279" t="s">
        <v>130</v>
      </c>
      <c r="D47" s="280"/>
      <c r="E47" s="101">
        <v>14.28</v>
      </c>
      <c r="F47" s="102">
        <v>5038</v>
      </c>
      <c r="G47" s="121">
        <f t="shared" si="15"/>
        <v>71942.64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3185.0440921512018</v>
      </c>
      <c r="N47" s="106">
        <f t="shared" si="9"/>
        <v>1061.6813640504006</v>
      </c>
      <c r="O47" s="123">
        <f t="shared" si="10"/>
        <v>0</v>
      </c>
      <c r="P47" s="124">
        <f t="shared" si="11"/>
        <v>-138.31863594959941</v>
      </c>
      <c r="Q47" s="125">
        <f t="shared" si="12"/>
        <v>0.88473447004200045</v>
      </c>
      <c r="R47" s="290"/>
      <c r="S47" s="47">
        <v>0.60208333333333341</v>
      </c>
      <c r="T47" s="120">
        <v>0.66798611111111117</v>
      </c>
      <c r="U47" s="111">
        <v>15</v>
      </c>
      <c r="V47" s="112">
        <v>94.906064485857058</v>
      </c>
      <c r="W47" s="113"/>
      <c r="X47" s="116"/>
      <c r="Y47" s="281"/>
      <c r="Z47" s="282"/>
      <c r="AA47" s="117">
        <f t="shared" si="13"/>
        <v>-414.95590784879823</v>
      </c>
      <c r="AB47" s="110">
        <f t="shared" si="14"/>
        <v>0.88473447004200045</v>
      </c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26"/>
      <c r="X49" s="127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26"/>
      <c r="X50" s="127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26"/>
      <c r="X51" s="127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26"/>
      <c r="X52" s="127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26"/>
      <c r="X53" s="127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8">AVERAGE(I39:I54)</f>
        <v>3.7777777777777777</v>
      </c>
      <c r="J55" s="137">
        <f t="shared" si="18"/>
        <v>3433.3333333333335</v>
      </c>
      <c r="K55" s="138">
        <f t="shared" ref="K55" si="19">J55/I55</f>
        <v>908.82352941176475</v>
      </c>
      <c r="L55" s="136">
        <f t="shared" ref="L55:M55" si="20">AVERAGE(L39:L54)</f>
        <v>3.7777777777777777</v>
      </c>
      <c r="M55" s="137">
        <f t="shared" si="20"/>
        <v>3057.0368247796241</v>
      </c>
      <c r="N55" s="138">
        <f t="shared" ref="N55:N66" si="21">M55/L55</f>
        <v>809.21563008872408</v>
      </c>
      <c r="O55" s="139">
        <f t="shared" ref="O55:O66" si="22">L55-I55</f>
        <v>0</v>
      </c>
      <c r="P55" s="140">
        <f t="shared" ref="P55:P66" si="23">N55-K55</f>
        <v>-99.60789932304067</v>
      </c>
      <c r="Q55" s="141">
        <f t="shared" ref="Q55:Q66" si="24">N55/K55</f>
        <v>0.89039907517853134</v>
      </c>
      <c r="R55" s="291"/>
      <c r="S55" s="142">
        <v>0.22916666666666666</v>
      </c>
      <c r="T55" s="143">
        <v>0.66798611111111117</v>
      </c>
      <c r="U55" s="144"/>
      <c r="V55" s="166"/>
      <c r="W55" s="99"/>
      <c r="X55" s="69"/>
      <c r="Y55" s="277"/>
      <c r="Z55" s="278"/>
      <c r="AA55" s="168">
        <f t="shared" ref="AA55:AA66" si="25">M55-J55</f>
        <v>-376.29650855370937</v>
      </c>
      <c r="AB55" s="141">
        <f t="shared" ref="AB55:AB66" si="26">M55/J55</f>
        <v>0.89039907517853123</v>
      </c>
      <c r="AC55" s="296"/>
    </row>
    <row r="56" spans="1:29" ht="15.75" customHeight="1">
      <c r="A56" s="283" t="s">
        <v>78</v>
      </c>
      <c r="B56" s="114" t="s">
        <v>118</v>
      </c>
      <c r="C56" s="287" t="s">
        <v>210</v>
      </c>
      <c r="D56" s="288"/>
      <c r="E56" s="147">
        <v>27.48</v>
      </c>
      <c r="F56" s="97">
        <v>1136</v>
      </c>
      <c r="G56" s="148">
        <f t="shared" ref="G56:G66" si="27">E56*F56</f>
        <v>31217.279999999999</v>
      </c>
      <c r="H56" s="149">
        <v>2</v>
      </c>
      <c r="I56" s="150">
        <v>5</v>
      </c>
      <c r="J56" s="151">
        <v>3600</v>
      </c>
      <c r="K56" s="152">
        <f>J56/I56</f>
        <v>720</v>
      </c>
      <c r="L56" s="153">
        <v>5</v>
      </c>
      <c r="M56" s="151">
        <f t="shared" ref="M56:M66" si="28">F56/V56*60</f>
        <v>3185.016053389199</v>
      </c>
      <c r="N56" s="152">
        <f t="shared" si="21"/>
        <v>637.00321067783977</v>
      </c>
      <c r="O56" s="154">
        <f t="shared" si="22"/>
        <v>0</v>
      </c>
      <c r="P56" s="155">
        <f t="shared" si="23"/>
        <v>-82.996789322160225</v>
      </c>
      <c r="Q56" s="156">
        <f t="shared" si="24"/>
        <v>0.88472668149699973</v>
      </c>
      <c r="R56" s="289">
        <f>Q72</f>
        <v>0.88699442165927322</v>
      </c>
      <c r="S56" s="157">
        <v>0.22916666666666666</v>
      </c>
      <c r="T56" s="158">
        <v>0.24402777777777776</v>
      </c>
      <c r="U56" s="159"/>
      <c r="V56" s="160">
        <v>21.400206108057272</v>
      </c>
      <c r="W56" s="158"/>
      <c r="X56" s="169"/>
      <c r="Y56" s="292"/>
      <c r="Z56" s="293"/>
      <c r="AA56" s="115">
        <f t="shared" si="25"/>
        <v>-414.98394661080101</v>
      </c>
      <c r="AB56" s="156">
        <f t="shared" si="26"/>
        <v>0.88472668149699973</v>
      </c>
      <c r="AC56" s="294">
        <f>AB72</f>
        <v>0.88699442165927311</v>
      </c>
    </row>
    <row r="57" spans="1:29" ht="15.75" customHeight="1">
      <c r="A57" s="284"/>
      <c r="B57" s="100" t="s">
        <v>118</v>
      </c>
      <c r="C57" s="279" t="s">
        <v>125</v>
      </c>
      <c r="D57" s="280"/>
      <c r="E57" s="101">
        <v>17.89</v>
      </c>
      <c r="F57" s="102">
        <v>1049</v>
      </c>
      <c r="G57" s="103">
        <f t="shared" si="27"/>
        <v>18766.61</v>
      </c>
      <c r="H57" s="26">
        <v>2</v>
      </c>
      <c r="I57" s="104">
        <v>4</v>
      </c>
      <c r="J57" s="105">
        <v>3600</v>
      </c>
      <c r="K57" s="106">
        <f t="shared" si="17"/>
        <v>900</v>
      </c>
      <c r="L57" s="107">
        <v>4</v>
      </c>
      <c r="M57" s="105">
        <f t="shared" si="28"/>
        <v>3186.4786706454747</v>
      </c>
      <c r="N57" s="106">
        <f t="shared" si="21"/>
        <v>796.61966766136868</v>
      </c>
      <c r="O57" s="108">
        <f t="shared" si="22"/>
        <v>0</v>
      </c>
      <c r="P57" s="109">
        <f t="shared" si="23"/>
        <v>-103.38033233863132</v>
      </c>
      <c r="Q57" s="110">
        <f t="shared" si="24"/>
        <v>0.88513296406818742</v>
      </c>
      <c r="R57" s="290"/>
      <c r="S57" s="47">
        <v>0.25416666666666665</v>
      </c>
      <c r="T57" s="48">
        <v>0.26788194444444441</v>
      </c>
      <c r="U57" s="111">
        <v>14.600000000000005</v>
      </c>
      <c r="V57" s="112">
        <v>19.752211298263749</v>
      </c>
      <c r="W57" s="113"/>
      <c r="X57" s="13"/>
      <c r="Y57" s="281"/>
      <c r="Z57" s="282"/>
      <c r="AA57" s="117">
        <f t="shared" si="25"/>
        <v>-413.52132935452528</v>
      </c>
      <c r="AB57" s="110">
        <f t="shared" si="26"/>
        <v>0.88513296406818742</v>
      </c>
      <c r="AC57" s="295"/>
    </row>
    <row r="58" spans="1:29" ht="15.75" customHeight="1">
      <c r="A58" s="284"/>
      <c r="B58" s="100" t="s">
        <v>118</v>
      </c>
      <c r="C58" s="279" t="s">
        <v>126</v>
      </c>
      <c r="D58" s="280"/>
      <c r="E58" s="101">
        <v>16.66</v>
      </c>
      <c r="F58" s="102">
        <v>1948</v>
      </c>
      <c r="G58" s="103">
        <f t="shared" si="27"/>
        <v>32453.68</v>
      </c>
      <c r="H58" s="26">
        <v>2</v>
      </c>
      <c r="I58" s="104">
        <v>5</v>
      </c>
      <c r="J58" s="105">
        <v>3600</v>
      </c>
      <c r="K58" s="106">
        <f t="shared" si="17"/>
        <v>720</v>
      </c>
      <c r="L58" s="107">
        <v>5</v>
      </c>
      <c r="M58" s="105">
        <f t="shared" si="28"/>
        <v>3191.1758276693363</v>
      </c>
      <c r="N58" s="106">
        <f t="shared" si="21"/>
        <v>638.2351655338673</v>
      </c>
      <c r="O58" s="108">
        <f t="shared" si="22"/>
        <v>0</v>
      </c>
      <c r="P58" s="109">
        <f t="shared" si="23"/>
        <v>-81.764834466132697</v>
      </c>
      <c r="Q58" s="110">
        <f t="shared" si="24"/>
        <v>0.88643772990814906</v>
      </c>
      <c r="R58" s="290"/>
      <c r="S58" s="47">
        <v>0.27777777777777779</v>
      </c>
      <c r="T58" s="48">
        <v>0.30320601851851853</v>
      </c>
      <c r="U58" s="111">
        <v>15</v>
      </c>
      <c r="V58" s="112">
        <v>36.625998162364773</v>
      </c>
      <c r="W58" s="113"/>
      <c r="X58" s="13"/>
      <c r="Y58" s="281"/>
      <c r="Z58" s="282"/>
      <c r="AA58" s="117">
        <f t="shared" si="25"/>
        <v>-408.82417233066371</v>
      </c>
      <c r="AB58" s="110">
        <f t="shared" si="26"/>
        <v>0.88643772990814895</v>
      </c>
      <c r="AC58" s="295"/>
    </row>
    <row r="59" spans="1:29" ht="15.75" customHeight="1">
      <c r="A59" s="284"/>
      <c r="B59" s="100" t="s">
        <v>118</v>
      </c>
      <c r="C59" s="279" t="s">
        <v>124</v>
      </c>
      <c r="D59" s="280"/>
      <c r="E59" s="101">
        <v>22.28</v>
      </c>
      <c r="F59" s="102">
        <v>1225</v>
      </c>
      <c r="G59" s="103">
        <f t="shared" si="27"/>
        <v>27293</v>
      </c>
      <c r="H59" s="26"/>
      <c r="I59" s="104">
        <v>5</v>
      </c>
      <c r="J59" s="105">
        <v>3300</v>
      </c>
      <c r="K59" s="106">
        <f t="shared" si="17"/>
        <v>660</v>
      </c>
      <c r="L59" s="107">
        <v>5</v>
      </c>
      <c r="M59" s="105">
        <f t="shared" si="28"/>
        <v>2979.7550897444571</v>
      </c>
      <c r="N59" s="106">
        <f t="shared" si="21"/>
        <v>595.95101794889138</v>
      </c>
      <c r="O59" s="108">
        <f t="shared" si="22"/>
        <v>0</v>
      </c>
      <c r="P59" s="109">
        <f t="shared" si="23"/>
        <v>-64.048982051108624</v>
      </c>
      <c r="Q59" s="110">
        <f t="shared" si="24"/>
        <v>0.90295608780135062</v>
      </c>
      <c r="R59" s="290"/>
      <c r="S59" s="47">
        <v>0.3131944444444445</v>
      </c>
      <c r="T59" s="48">
        <v>0.33031250000000006</v>
      </c>
      <c r="U59" s="111">
        <v>15</v>
      </c>
      <c r="V59" s="112">
        <v>24.666456734302731</v>
      </c>
      <c r="W59" s="113"/>
      <c r="X59" s="116"/>
      <c r="Y59" s="281"/>
      <c r="Z59" s="282"/>
      <c r="AA59" s="117">
        <f t="shared" si="25"/>
        <v>-320.24491025554289</v>
      </c>
      <c r="AB59" s="110">
        <f t="shared" si="26"/>
        <v>0.90295608780135062</v>
      </c>
      <c r="AC59" s="295"/>
    </row>
    <row r="60" spans="1:29" ht="15.75" customHeight="1">
      <c r="A60" s="285"/>
      <c r="B60" s="100" t="s">
        <v>118</v>
      </c>
      <c r="C60" s="279" t="s">
        <v>129</v>
      </c>
      <c r="D60" s="280"/>
      <c r="E60" s="101">
        <v>18.18</v>
      </c>
      <c r="F60" s="102">
        <v>2465</v>
      </c>
      <c r="G60" s="103">
        <f t="shared" si="27"/>
        <v>44813.7</v>
      </c>
      <c r="H60" s="13"/>
      <c r="I60" s="104">
        <v>3</v>
      </c>
      <c r="J60" s="105">
        <v>3600</v>
      </c>
      <c r="K60" s="106">
        <f t="shared" si="17"/>
        <v>1200</v>
      </c>
      <c r="L60" s="107">
        <v>3</v>
      </c>
      <c r="M60" s="105">
        <f t="shared" si="28"/>
        <v>3190.198286446001</v>
      </c>
      <c r="N60" s="106">
        <f t="shared" si="21"/>
        <v>1063.3994288153337</v>
      </c>
      <c r="O60" s="108">
        <f t="shared" si="22"/>
        <v>0</v>
      </c>
      <c r="P60" s="109">
        <f t="shared" si="23"/>
        <v>-136.60057118466625</v>
      </c>
      <c r="Q60" s="110">
        <f t="shared" si="24"/>
        <v>0.8861661906794448</v>
      </c>
      <c r="R60" s="290"/>
      <c r="S60" s="47">
        <v>0.34027777777777785</v>
      </c>
      <c r="T60" s="48">
        <v>0.37246527777777783</v>
      </c>
      <c r="U60" s="111">
        <v>15</v>
      </c>
      <c r="V60" s="112">
        <v>46.360754636592226</v>
      </c>
      <c r="W60" s="113"/>
      <c r="X60" s="116"/>
      <c r="Y60" s="281"/>
      <c r="Z60" s="282"/>
      <c r="AA60" s="117">
        <f t="shared" si="25"/>
        <v>-409.80171355399898</v>
      </c>
      <c r="AB60" s="110">
        <f t="shared" si="26"/>
        <v>0.88616619067944469</v>
      </c>
      <c r="AC60" s="295"/>
    </row>
    <row r="61" spans="1:29" ht="15.75" customHeight="1">
      <c r="A61" s="285"/>
      <c r="B61" s="100" t="s">
        <v>118</v>
      </c>
      <c r="C61" s="279" t="s">
        <v>127</v>
      </c>
      <c r="D61" s="280"/>
      <c r="E61" s="101">
        <v>18.18</v>
      </c>
      <c r="F61" s="102">
        <v>1311</v>
      </c>
      <c r="G61" s="121">
        <f t="shared" si="27"/>
        <v>23833.98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3191.6659073571732</v>
      </c>
      <c r="N61" s="106">
        <f t="shared" si="21"/>
        <v>1063.8886357857243</v>
      </c>
      <c r="O61" s="108">
        <f t="shared" si="22"/>
        <v>0</v>
      </c>
      <c r="P61" s="109">
        <f t="shared" si="23"/>
        <v>-136.11136421427568</v>
      </c>
      <c r="Q61" s="110">
        <f t="shared" si="24"/>
        <v>0.88657386315477027</v>
      </c>
      <c r="R61" s="290"/>
      <c r="S61" s="47">
        <v>0.38263888888888897</v>
      </c>
      <c r="T61" s="120">
        <v>0.39974537037037045</v>
      </c>
      <c r="U61" s="111">
        <v>14.650000000000052</v>
      </c>
      <c r="V61" s="112">
        <v>24.645436672641473</v>
      </c>
      <c r="W61" s="113"/>
      <c r="X61" s="50"/>
      <c r="Y61" s="281"/>
      <c r="Z61" s="282"/>
      <c r="AA61" s="117">
        <f t="shared" si="25"/>
        <v>-408.33409264282682</v>
      </c>
      <c r="AB61" s="110">
        <f t="shared" si="26"/>
        <v>0.88657386315477038</v>
      </c>
      <c r="AC61" s="295"/>
    </row>
    <row r="62" spans="1:29" ht="15.75" customHeight="1">
      <c r="A62" s="285"/>
      <c r="B62" s="100" t="s">
        <v>118</v>
      </c>
      <c r="C62" s="279" t="s">
        <v>218</v>
      </c>
      <c r="D62" s="280"/>
      <c r="E62" s="101">
        <v>25.2</v>
      </c>
      <c r="F62" s="102">
        <v>2529</v>
      </c>
      <c r="G62" s="121">
        <f t="shared" si="27"/>
        <v>63730.799999999996</v>
      </c>
      <c r="H62" s="62"/>
      <c r="I62" s="104">
        <v>3</v>
      </c>
      <c r="J62" s="105">
        <v>3600</v>
      </c>
      <c r="K62" s="106">
        <f t="shared" si="17"/>
        <v>1200</v>
      </c>
      <c r="L62" s="107">
        <v>3</v>
      </c>
      <c r="M62" s="105">
        <f t="shared" si="28"/>
        <v>3182.6424020844033</v>
      </c>
      <c r="N62" s="106">
        <f t="shared" si="21"/>
        <v>1060.8808006948011</v>
      </c>
      <c r="O62" s="123">
        <f t="shared" si="22"/>
        <v>0</v>
      </c>
      <c r="P62" s="124">
        <f t="shared" si="23"/>
        <v>-139.11919930519889</v>
      </c>
      <c r="Q62" s="125">
        <f t="shared" si="24"/>
        <v>0.88406733391233427</v>
      </c>
      <c r="R62" s="290"/>
      <c r="S62" s="47">
        <v>0.40972222222222232</v>
      </c>
      <c r="T62" s="120">
        <v>0.4428240740740742</v>
      </c>
      <c r="U62" s="111">
        <v>15</v>
      </c>
      <c r="V62" s="112">
        <v>47.67736391013365</v>
      </c>
      <c r="W62" s="113"/>
      <c r="X62" s="116"/>
      <c r="Y62" s="281"/>
      <c r="Z62" s="282"/>
      <c r="AA62" s="117">
        <f t="shared" si="25"/>
        <v>-417.35759791559667</v>
      </c>
      <c r="AB62" s="110">
        <f t="shared" si="26"/>
        <v>0.88406733391233427</v>
      </c>
      <c r="AC62" s="295"/>
    </row>
    <row r="63" spans="1:29" ht="15.75" customHeight="1">
      <c r="A63" s="285"/>
      <c r="B63" s="100" t="s">
        <v>118</v>
      </c>
      <c r="C63" s="279" t="s">
        <v>247</v>
      </c>
      <c r="D63" s="280"/>
      <c r="E63" s="101">
        <v>20.72</v>
      </c>
      <c r="F63" s="102">
        <v>4871</v>
      </c>
      <c r="G63" s="121">
        <f t="shared" si="27"/>
        <v>100927.12</v>
      </c>
      <c r="H63" s="62"/>
      <c r="I63" s="104">
        <v>3</v>
      </c>
      <c r="J63" s="105">
        <v>3600</v>
      </c>
      <c r="K63" s="106">
        <f t="shared" si="17"/>
        <v>1200</v>
      </c>
      <c r="L63" s="118">
        <v>3</v>
      </c>
      <c r="M63" s="105">
        <f t="shared" si="28"/>
        <v>3189.2779821693844</v>
      </c>
      <c r="N63" s="106">
        <f t="shared" si="21"/>
        <v>1063.0926607231281</v>
      </c>
      <c r="O63" s="123">
        <f t="shared" si="22"/>
        <v>0</v>
      </c>
      <c r="P63" s="124">
        <f t="shared" si="23"/>
        <v>-136.90733927687188</v>
      </c>
      <c r="Q63" s="125">
        <f t="shared" si="24"/>
        <v>0.88591055060260682</v>
      </c>
      <c r="R63" s="290"/>
      <c r="S63" s="47">
        <v>0.45277777777777789</v>
      </c>
      <c r="T63" s="120">
        <v>0.5164120370370372</v>
      </c>
      <c r="U63" s="111">
        <v>15</v>
      </c>
      <c r="V63" s="112">
        <v>91.638296076405766</v>
      </c>
      <c r="W63" s="113"/>
      <c r="X63" s="116"/>
      <c r="Y63" s="281"/>
      <c r="Z63" s="282"/>
      <c r="AA63" s="117">
        <f t="shared" si="25"/>
        <v>-410.72201783061564</v>
      </c>
      <c r="AB63" s="110">
        <f t="shared" si="26"/>
        <v>0.88591055060260682</v>
      </c>
      <c r="AC63" s="295"/>
    </row>
    <row r="64" spans="1:29" ht="15.75" customHeight="1">
      <c r="A64" s="285"/>
      <c r="B64" s="100" t="s">
        <v>118</v>
      </c>
      <c r="C64" s="279" t="s">
        <v>210</v>
      </c>
      <c r="D64" s="280"/>
      <c r="E64" s="101">
        <v>27.48</v>
      </c>
      <c r="F64" s="102">
        <v>2717</v>
      </c>
      <c r="G64" s="121">
        <f t="shared" si="27"/>
        <v>74663.16</v>
      </c>
      <c r="H64" s="62"/>
      <c r="I64" s="104">
        <v>5</v>
      </c>
      <c r="J64" s="105">
        <v>3600</v>
      </c>
      <c r="K64" s="106">
        <f t="shared" si="17"/>
        <v>720</v>
      </c>
      <c r="L64" s="118">
        <v>5</v>
      </c>
      <c r="M64" s="105">
        <f t="shared" si="28"/>
        <v>3185.0160533891994</v>
      </c>
      <c r="N64" s="106">
        <f t="shared" si="21"/>
        <v>637.00321067783989</v>
      </c>
      <c r="O64" s="123">
        <f t="shared" si="22"/>
        <v>0</v>
      </c>
      <c r="P64" s="124">
        <f t="shared" si="23"/>
        <v>-82.996789322160112</v>
      </c>
      <c r="Q64" s="125">
        <f t="shared" si="24"/>
        <v>0.88472668149699984</v>
      </c>
      <c r="R64" s="290"/>
      <c r="S64" s="47">
        <v>0.52638888888888891</v>
      </c>
      <c r="T64" s="120">
        <v>0.56193287037037043</v>
      </c>
      <c r="U64" s="111">
        <v>15</v>
      </c>
      <c r="V64" s="112">
        <v>51.183415489077113</v>
      </c>
      <c r="W64" s="126"/>
      <c r="X64" s="127"/>
      <c r="Y64" s="281"/>
      <c r="Z64" s="282"/>
      <c r="AA64" s="117">
        <f t="shared" si="25"/>
        <v>-414.98394661080056</v>
      </c>
      <c r="AB64" s="110">
        <f t="shared" si="26"/>
        <v>0.88472668149699984</v>
      </c>
      <c r="AC64" s="295"/>
    </row>
    <row r="65" spans="1:29" ht="15.75" customHeight="1">
      <c r="A65" s="285"/>
      <c r="B65" s="100" t="s">
        <v>118</v>
      </c>
      <c r="C65" s="279" t="s">
        <v>125</v>
      </c>
      <c r="D65" s="280"/>
      <c r="E65" s="101">
        <v>17.89</v>
      </c>
      <c r="F65" s="102">
        <v>2381</v>
      </c>
      <c r="G65" s="121">
        <f t="shared" si="27"/>
        <v>42596.090000000004</v>
      </c>
      <c r="H65" s="62"/>
      <c r="I65" s="104">
        <v>4</v>
      </c>
      <c r="J65" s="105">
        <v>3600</v>
      </c>
      <c r="K65" s="106">
        <f t="shared" si="17"/>
        <v>900</v>
      </c>
      <c r="L65" s="118">
        <v>4</v>
      </c>
      <c r="M65" s="105">
        <f t="shared" si="28"/>
        <v>3186.4786706454752</v>
      </c>
      <c r="N65" s="106">
        <f t="shared" si="21"/>
        <v>796.61966766136879</v>
      </c>
      <c r="O65" s="123">
        <f t="shared" si="22"/>
        <v>0</v>
      </c>
      <c r="P65" s="124">
        <f t="shared" si="23"/>
        <v>-103.38033233863121</v>
      </c>
      <c r="Q65" s="125">
        <f t="shared" si="24"/>
        <v>0.88513296406818753</v>
      </c>
      <c r="R65" s="290"/>
      <c r="S65" s="47">
        <v>0.57222222222222219</v>
      </c>
      <c r="T65" s="120">
        <v>0.60334490740740732</v>
      </c>
      <c r="U65" s="111">
        <v>14.816666666666531</v>
      </c>
      <c r="V65" s="112">
        <v>44.833188847632016</v>
      </c>
      <c r="W65" s="126"/>
      <c r="X65" s="127"/>
      <c r="Y65" s="281"/>
      <c r="Z65" s="282"/>
      <c r="AA65" s="117">
        <f t="shared" si="25"/>
        <v>-413.52132935452482</v>
      </c>
      <c r="AB65" s="110">
        <f t="shared" si="26"/>
        <v>0.88513296406818753</v>
      </c>
      <c r="AC65" s="295"/>
    </row>
    <row r="66" spans="1:29" ht="15.75" customHeight="1">
      <c r="A66" s="285"/>
      <c r="B66" s="100" t="s">
        <v>118</v>
      </c>
      <c r="C66" s="279" t="s">
        <v>126</v>
      </c>
      <c r="D66" s="280"/>
      <c r="E66" s="101">
        <v>16.66</v>
      </c>
      <c r="F66" s="102">
        <v>4174</v>
      </c>
      <c r="G66" s="121">
        <f t="shared" si="27"/>
        <v>69538.84</v>
      </c>
      <c r="H66" s="62"/>
      <c r="I66" s="104">
        <v>5</v>
      </c>
      <c r="J66" s="105">
        <v>3600</v>
      </c>
      <c r="K66" s="106">
        <f t="shared" si="17"/>
        <v>720</v>
      </c>
      <c r="L66" s="118">
        <v>5</v>
      </c>
      <c r="M66" s="105">
        <f t="shared" si="28"/>
        <v>3191.1758276693363</v>
      </c>
      <c r="N66" s="106">
        <f t="shared" si="21"/>
        <v>638.2351655338673</v>
      </c>
      <c r="O66" s="123">
        <f t="shared" si="22"/>
        <v>0</v>
      </c>
      <c r="P66" s="124">
        <f t="shared" si="23"/>
        <v>-81.764834466132697</v>
      </c>
      <c r="Q66" s="125">
        <f t="shared" si="24"/>
        <v>0.88643772990814906</v>
      </c>
      <c r="R66" s="290"/>
      <c r="S66" s="47">
        <v>0.61319444444444438</v>
      </c>
      <c r="T66" s="120">
        <v>0.66768518518518516</v>
      </c>
      <c r="U66" s="111">
        <v>15</v>
      </c>
      <c r="V66" s="112">
        <v>78.478909820179965</v>
      </c>
      <c r="W66" s="126"/>
      <c r="X66" s="127"/>
      <c r="Y66" s="281"/>
      <c r="Z66" s="282"/>
      <c r="AA66" s="117">
        <f t="shared" si="25"/>
        <v>-408.82417233066371</v>
      </c>
      <c r="AB66" s="110">
        <f t="shared" si="26"/>
        <v>0.88643772990814895</v>
      </c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9">AVERAGE(I56:I71)</f>
        <v>4.0909090909090908</v>
      </c>
      <c r="J72" s="137">
        <f t="shared" si="29"/>
        <v>3572.7272727272725</v>
      </c>
      <c r="K72" s="138">
        <f t="shared" ref="K72" si="30">J72/I72</f>
        <v>873.33333333333326</v>
      </c>
      <c r="L72" s="136">
        <f t="shared" ref="L72:M72" si="31">AVERAGE(L56:L71)</f>
        <v>4.0909090909090908</v>
      </c>
      <c r="M72" s="137">
        <f t="shared" si="31"/>
        <v>3168.9891610190393</v>
      </c>
      <c r="N72" s="138">
        <f>M72/L72</f>
        <v>774.64179491576522</v>
      </c>
      <c r="O72" s="139">
        <f>L72-I72</f>
        <v>0</v>
      </c>
      <c r="P72" s="140">
        <f>N72-K72</f>
        <v>-98.69153841756804</v>
      </c>
      <c r="Q72" s="141">
        <f>N72/K72</f>
        <v>0.88699442165927322</v>
      </c>
      <c r="R72" s="291"/>
      <c r="S72" s="142">
        <v>0.22916666666666666</v>
      </c>
      <c r="T72" s="143">
        <v>0.66768518518518516</v>
      </c>
      <c r="U72" s="144"/>
      <c r="V72" s="166"/>
      <c r="W72" s="167"/>
      <c r="X72" s="138"/>
      <c r="Y72" s="277"/>
      <c r="Z72" s="278"/>
      <c r="AA72" s="168">
        <f>M72-J72</f>
        <v>-403.73811170823319</v>
      </c>
      <c r="AB72" s="141">
        <f>M72/J72</f>
        <v>0.88699442165927311</v>
      </c>
      <c r="AC72" s="296"/>
    </row>
    <row r="73" spans="1:29" ht="15.75" customHeight="1">
      <c r="A73" s="297" t="s">
        <v>134</v>
      </c>
      <c r="B73" s="114" t="s">
        <v>118</v>
      </c>
      <c r="C73" s="287" t="s">
        <v>135</v>
      </c>
      <c r="D73" s="288"/>
      <c r="E73" s="147">
        <v>28.57</v>
      </c>
      <c r="F73" s="97">
        <v>1942</v>
      </c>
      <c r="G73" s="148">
        <f t="shared" ref="G73:G74" si="32">E73*F73</f>
        <v>55482.94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3115.7229290740715</v>
      </c>
      <c r="N73" s="152">
        <f>M73/L73</f>
        <v>259.64357742283931</v>
      </c>
      <c r="O73" s="154">
        <f>L73-I73</f>
        <v>0</v>
      </c>
      <c r="P73" s="155">
        <f>N73-K73</f>
        <v>-40.356422577160686</v>
      </c>
      <c r="Q73" s="156">
        <f>N73/K73</f>
        <v>0.86547859140946437</v>
      </c>
      <c r="R73" s="289">
        <f>Q89</f>
        <v>0.88616614092422952</v>
      </c>
      <c r="S73" s="157">
        <v>0.70833333333333337</v>
      </c>
      <c r="T73" s="158">
        <v>0.73429398148148151</v>
      </c>
      <c r="U73" s="159"/>
      <c r="V73" s="160">
        <v>37.397420326661504</v>
      </c>
      <c r="W73" s="158"/>
      <c r="X73" s="169"/>
      <c r="Y73" s="292"/>
      <c r="Z73" s="293"/>
      <c r="AA73" s="115">
        <f>M73-J73</f>
        <v>-484.27707092592846</v>
      </c>
      <c r="AB73" s="156">
        <f>M73/J73</f>
        <v>0.86547859140946437</v>
      </c>
      <c r="AC73" s="294">
        <f>AB89</f>
        <v>0.88616614092422952</v>
      </c>
    </row>
    <row r="74" spans="1:29" ht="15.75" customHeight="1">
      <c r="A74" s="298"/>
      <c r="B74" s="100" t="s">
        <v>118</v>
      </c>
      <c r="C74" s="279" t="s">
        <v>203</v>
      </c>
      <c r="D74" s="280"/>
      <c r="E74" s="101">
        <v>20.420000000000002</v>
      </c>
      <c r="F74" s="102">
        <v>1043</v>
      </c>
      <c r="G74" s="103">
        <f t="shared" si="32"/>
        <v>21298.06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3264.6732855803812</v>
      </c>
      <c r="N74" s="106">
        <f>M74/L74</f>
        <v>251.12871427541393</v>
      </c>
      <c r="O74" s="108">
        <f>L74-I74</f>
        <v>0</v>
      </c>
      <c r="P74" s="109">
        <f>N74-K74</f>
        <v>-25.794362647662979</v>
      </c>
      <c r="Q74" s="110">
        <f>N74/K74</f>
        <v>0.90685369043899478</v>
      </c>
      <c r="R74" s="290"/>
      <c r="S74" s="47">
        <v>0.73750000000000004</v>
      </c>
      <c r="T74" s="48">
        <v>0.75081018518518527</v>
      </c>
      <c r="U74" s="111">
        <v>4.6166666666666956</v>
      </c>
      <c r="V74" s="112">
        <v>19.16884004179143</v>
      </c>
      <c r="W74" s="113"/>
      <c r="X74" s="13"/>
      <c r="Y74" s="281"/>
      <c r="Z74" s="282"/>
      <c r="AA74" s="117">
        <f>M74-J74</f>
        <v>-335.32671441961884</v>
      </c>
      <c r="AB74" s="110">
        <f>M74/J74</f>
        <v>0.90685369043899478</v>
      </c>
      <c r="AC74" s="295"/>
    </row>
    <row r="75" spans="1:29" ht="15.75" customHeight="1">
      <c r="A75" s="298"/>
      <c r="B75" s="100"/>
      <c r="C75" s="279"/>
      <c r="D75" s="280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3"/>
      <c r="Y75" s="281"/>
      <c r="Z75" s="282"/>
      <c r="AA75" s="117"/>
      <c r="AB75" s="110"/>
      <c r="AC75" s="295"/>
    </row>
    <row r="76" spans="1:29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81"/>
      <c r="Z76" s="282"/>
      <c r="AA76" s="117"/>
      <c r="AB76" s="110"/>
      <c r="AC76" s="295"/>
    </row>
    <row r="77" spans="1:29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81"/>
      <c r="Z77" s="282"/>
      <c r="AA77" s="117"/>
      <c r="AB77" s="110"/>
      <c r="AC77" s="295"/>
    </row>
    <row r="78" spans="1:29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50"/>
      <c r="Y78" s="281"/>
      <c r="Z78" s="282"/>
      <c r="AA78" s="117"/>
      <c r="AB78" s="110"/>
      <c r="AC78" s="295"/>
    </row>
    <row r="79" spans="1:29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281"/>
      <c r="Z79" s="282"/>
      <c r="AA79" s="117"/>
      <c r="AB79" s="110"/>
      <c r="AC79" s="295"/>
    </row>
    <row r="80" spans="1:29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281"/>
      <c r="Z80" s="282"/>
      <c r="AA80" s="117"/>
      <c r="AB80" s="110"/>
      <c r="AC80" s="295"/>
    </row>
    <row r="81" spans="1:29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26"/>
      <c r="X81" s="127"/>
      <c r="Y81" s="281"/>
      <c r="Z81" s="282"/>
      <c r="AA81" s="117"/>
      <c r="AB81" s="110"/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3190.1981073272264</v>
      </c>
      <c r="N89" s="138">
        <f>M89/L89</f>
        <v>255.21584858617811</v>
      </c>
      <c r="O89" s="139">
        <f>L89-I89</f>
        <v>0</v>
      </c>
      <c r="P89" s="140">
        <f>N89-K89</f>
        <v>-32.784151413821888</v>
      </c>
      <c r="Q89" s="141">
        <f>N89/K89</f>
        <v>0.88616614092422952</v>
      </c>
      <c r="R89" s="291"/>
      <c r="S89" s="142">
        <v>0.70833333333333337</v>
      </c>
      <c r="T89" s="143">
        <v>0.75081018518518527</v>
      </c>
      <c r="U89" s="144"/>
      <c r="V89" s="166"/>
      <c r="W89" s="167"/>
      <c r="X89" s="138"/>
      <c r="Y89" s="277"/>
      <c r="Z89" s="278"/>
      <c r="AA89" s="168">
        <f>M89-J89</f>
        <v>-409.80189267277365</v>
      </c>
      <c r="AB89" s="141">
        <f>M89/J89</f>
        <v>0.88616614092422952</v>
      </c>
      <c r="AC89" s="296"/>
    </row>
    <row r="90" spans="1:29" ht="15.75" customHeight="1">
      <c r="A90" s="283" t="s">
        <v>139</v>
      </c>
      <c r="B90" s="114" t="s">
        <v>118</v>
      </c>
      <c r="C90" s="287" t="s">
        <v>208</v>
      </c>
      <c r="D90" s="288"/>
      <c r="E90" s="147">
        <v>17.22</v>
      </c>
      <c r="F90" s="97">
        <v>1769</v>
      </c>
      <c r="G90" s="148">
        <f t="shared" ref="G90:G92" si="36">E90*F90</f>
        <v>30462.179999999997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2985.5808047833393</v>
      </c>
      <c r="N90" s="152">
        <f>M90/L90</f>
        <v>995.19360159444648</v>
      </c>
      <c r="O90" s="154">
        <f>L90-I90</f>
        <v>0</v>
      </c>
      <c r="P90" s="155">
        <f>N90-K90</f>
        <v>-104.80639840555352</v>
      </c>
      <c r="Q90" s="156">
        <f>N90/K90</f>
        <v>0.90472145599495135</v>
      </c>
      <c r="R90" s="289">
        <f>Q106</f>
        <v>0.90289166145446398</v>
      </c>
      <c r="S90" s="157">
        <v>0.70833333333333337</v>
      </c>
      <c r="T90" s="158">
        <v>0.73302083333333334</v>
      </c>
      <c r="U90" s="159"/>
      <c r="V90" s="160">
        <v>35.550871652828192</v>
      </c>
      <c r="W90" s="161"/>
      <c r="X90" s="162"/>
      <c r="Y90" s="292"/>
      <c r="Z90" s="293"/>
      <c r="AA90" s="115">
        <f>M90-J90</f>
        <v>-314.41919521666068</v>
      </c>
      <c r="AB90" s="156">
        <f>M90/J90</f>
        <v>0.90472145599495135</v>
      </c>
      <c r="AC90" s="294">
        <f>AB106</f>
        <v>0.90289166145446398</v>
      </c>
    </row>
    <row r="91" spans="1:29" ht="15.75" customHeight="1">
      <c r="A91" s="284"/>
      <c r="B91" s="100" t="s">
        <v>118</v>
      </c>
      <c r="C91" s="279" t="s">
        <v>138</v>
      </c>
      <c r="D91" s="280"/>
      <c r="E91" s="101">
        <v>24.54</v>
      </c>
      <c r="F91" s="102">
        <v>1935</v>
      </c>
      <c r="G91" s="103">
        <f t="shared" si="36"/>
        <v>47484.9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2705.0198985605498</v>
      </c>
      <c r="N91" s="106">
        <f>M91/L91</f>
        <v>676.25497464013745</v>
      </c>
      <c r="O91" s="108">
        <f>L91-I91</f>
        <v>0</v>
      </c>
      <c r="P91" s="109">
        <f>N91-K91</f>
        <v>-73.745025359862552</v>
      </c>
      <c r="Q91" s="110">
        <f>N91/K91</f>
        <v>0.90167329952018327</v>
      </c>
      <c r="R91" s="290"/>
      <c r="S91" s="47">
        <v>0.7368055555555556</v>
      </c>
      <c r="T91" s="48">
        <v>0.7666087962962963</v>
      </c>
      <c r="U91" s="111">
        <v>5.4500000000000526</v>
      </c>
      <c r="V91" s="112">
        <v>42.920201829857703</v>
      </c>
      <c r="W91" s="113"/>
      <c r="X91" s="116"/>
      <c r="Y91" s="281"/>
      <c r="Z91" s="282"/>
      <c r="AA91" s="117">
        <f>M91-J91</f>
        <v>-294.98010143945021</v>
      </c>
      <c r="AB91" s="110">
        <f>M91/J91</f>
        <v>0.90167329952018327</v>
      </c>
      <c r="AC91" s="295"/>
    </row>
    <row r="92" spans="1:29" ht="15.75" customHeight="1">
      <c r="A92" s="284"/>
      <c r="B92" s="100" t="s">
        <v>118</v>
      </c>
      <c r="C92" s="279" t="s">
        <v>205</v>
      </c>
      <c r="D92" s="280"/>
      <c r="E92" s="101">
        <v>23.27</v>
      </c>
      <c r="F92" s="102">
        <v>1714</v>
      </c>
      <c r="G92" s="103">
        <f t="shared" si="36"/>
        <v>39884.78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2706.2917481826262</v>
      </c>
      <c r="N92" s="106">
        <f>M92/L92</f>
        <v>541.25834963652528</v>
      </c>
      <c r="O92" s="108">
        <f>L92-I92</f>
        <v>0</v>
      </c>
      <c r="P92" s="109">
        <f>N92-K92</f>
        <v>-58.741650363474719</v>
      </c>
      <c r="Q92" s="110">
        <f>N92/K92</f>
        <v>0.90209724939420877</v>
      </c>
      <c r="R92" s="290"/>
      <c r="S92" s="47">
        <v>0.77013888888888893</v>
      </c>
      <c r="T92" s="48">
        <v>0.79652777777777783</v>
      </c>
      <c r="U92" s="111">
        <v>5.0833333333333819</v>
      </c>
      <c r="V92" s="112">
        <v>38.00033757227424</v>
      </c>
      <c r="W92" s="113"/>
      <c r="X92" s="116"/>
      <c r="Y92" s="281"/>
      <c r="Z92" s="282"/>
      <c r="AA92" s="117">
        <f>M92-J92</f>
        <v>-293.70825181737382</v>
      </c>
      <c r="AB92" s="110">
        <f>M92/J92</f>
        <v>0.90209724939420877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13"/>
      <c r="X98" s="116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13"/>
      <c r="X99" s="116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2798.9641505088384</v>
      </c>
      <c r="N106" s="138">
        <f t="shared" ref="N106:N118" si="41">M106/L106</f>
        <v>699.74103762720961</v>
      </c>
      <c r="O106" s="139">
        <f t="shared" ref="O106:O118" si="42">L106-I106</f>
        <v>0</v>
      </c>
      <c r="P106" s="140">
        <f t="shared" ref="P106:P118" si="43">N106-K106</f>
        <v>-75.258962372790393</v>
      </c>
      <c r="Q106" s="141">
        <f t="shared" ref="Q106:Q118" si="44">N106/K106</f>
        <v>0.90289166145446398</v>
      </c>
      <c r="R106" s="291"/>
      <c r="S106" s="142">
        <v>0.70833333333333337</v>
      </c>
      <c r="T106" s="143">
        <v>0.79652777777777783</v>
      </c>
      <c r="U106" s="144"/>
      <c r="V106" s="166"/>
      <c r="W106" s="99"/>
      <c r="X106" s="69"/>
      <c r="Y106" s="277"/>
      <c r="Z106" s="278"/>
      <c r="AA106" s="168">
        <f t="shared" ref="AA106:AA118" si="45">M106-J106</f>
        <v>-301.03584949116157</v>
      </c>
      <c r="AB106" s="141">
        <f t="shared" ref="AB106:AB118" si="46">M106/J106</f>
        <v>0.90289166145446398</v>
      </c>
      <c r="AC106" s="296"/>
    </row>
    <row r="107" spans="1:29" ht="15.75" customHeight="1">
      <c r="A107" s="297" t="s">
        <v>142</v>
      </c>
      <c r="B107" s="114" t="s">
        <v>118</v>
      </c>
      <c r="C107" s="287" t="s">
        <v>137</v>
      </c>
      <c r="D107" s="288"/>
      <c r="E107" s="147">
        <v>22.28</v>
      </c>
      <c r="F107" s="97">
        <v>551</v>
      </c>
      <c r="G107" s="148">
        <f t="shared" ref="G107:G118" si="47">E107*F107</f>
        <v>12276.28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2976.3247543400767</v>
      </c>
      <c r="N107" s="152">
        <f t="shared" si="41"/>
        <v>595.26495086801538</v>
      </c>
      <c r="O107" s="154">
        <f t="shared" si="42"/>
        <v>0</v>
      </c>
      <c r="P107" s="155">
        <f t="shared" si="43"/>
        <v>-64.735049131984624</v>
      </c>
      <c r="Q107" s="156">
        <f t="shared" si="44"/>
        <v>0.90191659222426568</v>
      </c>
      <c r="R107" s="289">
        <f>Q123</f>
        <v>0.89404848024688111</v>
      </c>
      <c r="S107" s="157">
        <v>0.70833333333333337</v>
      </c>
      <c r="T107" s="158">
        <v>0.71604166666666669</v>
      </c>
      <c r="U107" s="159"/>
      <c r="V107" s="160">
        <v>11.107658850665375</v>
      </c>
      <c r="W107" s="161"/>
      <c r="X107" s="162"/>
      <c r="Y107" s="292"/>
      <c r="Z107" s="293"/>
      <c r="AA107" s="115">
        <f t="shared" si="45"/>
        <v>-323.67524565992335</v>
      </c>
      <c r="AB107" s="156">
        <f t="shared" si="46"/>
        <v>0.90191659222426568</v>
      </c>
      <c r="AC107" s="294">
        <f>AB123</f>
        <v>0.89404848024688122</v>
      </c>
    </row>
    <row r="108" spans="1:29" ht="15.75" customHeight="1">
      <c r="A108" s="298"/>
      <c r="B108" s="100" t="s">
        <v>118</v>
      </c>
      <c r="C108" s="279" t="s">
        <v>136</v>
      </c>
      <c r="D108" s="280"/>
      <c r="E108" s="101">
        <v>16.7</v>
      </c>
      <c r="F108" s="102">
        <v>955</v>
      </c>
      <c r="G108" s="103">
        <f t="shared" si="47"/>
        <v>15948.5</v>
      </c>
      <c r="H108" s="26">
        <v>2</v>
      </c>
      <c r="I108" s="104">
        <v>3</v>
      </c>
      <c r="J108" s="105">
        <v>3600</v>
      </c>
      <c r="K108" s="106">
        <f t="shared" si="37"/>
        <v>1200</v>
      </c>
      <c r="L108" s="107">
        <v>3</v>
      </c>
      <c r="M108" s="105">
        <f t="shared" si="48"/>
        <v>3196.5223507222049</v>
      </c>
      <c r="N108" s="106">
        <f t="shared" si="41"/>
        <v>1065.5074502407349</v>
      </c>
      <c r="O108" s="108">
        <f t="shared" si="42"/>
        <v>0</v>
      </c>
      <c r="P108" s="109">
        <f t="shared" si="43"/>
        <v>-134.4925497592651</v>
      </c>
      <c r="Q108" s="110">
        <f t="shared" si="44"/>
        <v>0.88792287520061242</v>
      </c>
      <c r="R108" s="290"/>
      <c r="S108" s="47">
        <v>0.72638888888888886</v>
      </c>
      <c r="T108" s="48">
        <v>0.73883101851851851</v>
      </c>
      <c r="U108" s="111">
        <v>14.899999999999931</v>
      </c>
      <c r="V108" s="112">
        <v>17.925731064278011</v>
      </c>
      <c r="W108" s="113"/>
      <c r="X108" s="116"/>
      <c r="Y108" s="281"/>
      <c r="Z108" s="282"/>
      <c r="AA108" s="117">
        <f t="shared" si="45"/>
        <v>-403.47764927779508</v>
      </c>
      <c r="AB108" s="110">
        <f t="shared" si="46"/>
        <v>0.88792287520061253</v>
      </c>
      <c r="AC108" s="295"/>
    </row>
    <row r="109" spans="1:29" ht="15.75" customHeight="1">
      <c r="A109" s="298"/>
      <c r="B109" s="100" t="s">
        <v>118</v>
      </c>
      <c r="C109" s="279" t="s">
        <v>148</v>
      </c>
      <c r="D109" s="280"/>
      <c r="E109" s="101">
        <v>18.18</v>
      </c>
      <c r="F109" s="102">
        <v>423</v>
      </c>
      <c r="G109" s="103">
        <f t="shared" si="47"/>
        <v>7690.14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3192.7160598015248</v>
      </c>
      <c r="N109" s="106">
        <f t="shared" si="41"/>
        <v>1064.2386866005083</v>
      </c>
      <c r="O109" s="108">
        <f t="shared" si="42"/>
        <v>0</v>
      </c>
      <c r="P109" s="109">
        <f t="shared" si="43"/>
        <v>-135.76131339949166</v>
      </c>
      <c r="Q109" s="110">
        <f t="shared" si="44"/>
        <v>0.88686557216709028</v>
      </c>
      <c r="R109" s="290"/>
      <c r="S109" s="47">
        <v>0.74861111111111101</v>
      </c>
      <c r="T109" s="48">
        <v>0.75412037037037027</v>
      </c>
      <c r="U109" s="111">
        <v>15</v>
      </c>
      <c r="V109" s="112">
        <v>7.9493445469678718</v>
      </c>
      <c r="W109" s="113"/>
      <c r="X109" s="116"/>
      <c r="Y109" s="281"/>
      <c r="Z109" s="282"/>
      <c r="AA109" s="117">
        <f t="shared" si="45"/>
        <v>-407.28394019847519</v>
      </c>
      <c r="AB109" s="110">
        <f t="shared" si="46"/>
        <v>0.88686557216709028</v>
      </c>
      <c r="AC109" s="295"/>
    </row>
    <row r="110" spans="1:29" ht="15.75" customHeight="1">
      <c r="A110" s="298"/>
      <c r="B110" s="100" t="s">
        <v>118</v>
      </c>
      <c r="C110" s="279" t="s">
        <v>144</v>
      </c>
      <c r="D110" s="280"/>
      <c r="E110" s="101">
        <v>18.18</v>
      </c>
      <c r="F110" s="102">
        <v>696</v>
      </c>
      <c r="G110" s="103">
        <f t="shared" si="47"/>
        <v>12653.28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2711.1417673468291</v>
      </c>
      <c r="N110" s="106">
        <f t="shared" si="41"/>
        <v>903.71392244894298</v>
      </c>
      <c r="O110" s="108">
        <f t="shared" si="42"/>
        <v>0</v>
      </c>
      <c r="P110" s="109">
        <f t="shared" si="43"/>
        <v>-96.286077551057019</v>
      </c>
      <c r="Q110" s="110">
        <f t="shared" si="44"/>
        <v>0.903713922448943</v>
      </c>
      <c r="R110" s="290"/>
      <c r="S110" s="47">
        <v>0.76388888888888873</v>
      </c>
      <c r="T110" s="48">
        <v>0.77458333333333318</v>
      </c>
      <c r="U110" s="111">
        <v>15</v>
      </c>
      <c r="V110" s="112">
        <v>15.403104515949778</v>
      </c>
      <c r="W110" s="113"/>
      <c r="X110" s="116"/>
      <c r="Y110" s="281"/>
      <c r="Z110" s="282"/>
      <c r="AA110" s="117">
        <f t="shared" si="45"/>
        <v>-288.85823265317094</v>
      </c>
      <c r="AB110" s="110">
        <f t="shared" si="46"/>
        <v>0.903713922448943</v>
      </c>
      <c r="AC110" s="295"/>
    </row>
    <row r="111" spans="1:29" ht="15.75" customHeight="1">
      <c r="A111" s="298"/>
      <c r="B111" s="100" t="s">
        <v>118</v>
      </c>
      <c r="C111" s="279" t="s">
        <v>143</v>
      </c>
      <c r="D111" s="280"/>
      <c r="E111" s="101">
        <v>14.03</v>
      </c>
      <c r="F111" s="102">
        <v>2466</v>
      </c>
      <c r="G111" s="103">
        <f t="shared" si="47"/>
        <v>34597.979999999996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2713.2250361065089</v>
      </c>
      <c r="N111" s="106">
        <f t="shared" si="41"/>
        <v>904.40834536883631</v>
      </c>
      <c r="O111" s="108">
        <f t="shared" si="42"/>
        <v>0</v>
      </c>
      <c r="P111" s="109">
        <f t="shared" si="43"/>
        <v>-95.591654631163692</v>
      </c>
      <c r="Q111" s="110">
        <f t="shared" si="44"/>
        <v>0.9044083453688363</v>
      </c>
      <c r="R111" s="290"/>
      <c r="S111" s="47">
        <v>0.78472222222222199</v>
      </c>
      <c r="T111" s="48">
        <v>0.82258101851851828</v>
      </c>
      <c r="U111" s="111">
        <v>14.599999999999884</v>
      </c>
      <c r="V111" s="112">
        <v>54.532889100980476</v>
      </c>
      <c r="W111" s="113"/>
      <c r="X111" s="116"/>
      <c r="Y111" s="281"/>
      <c r="Z111" s="282"/>
      <c r="AA111" s="117">
        <f t="shared" si="45"/>
        <v>-286.77496389349108</v>
      </c>
      <c r="AB111" s="110">
        <f t="shared" si="46"/>
        <v>0.9044083453688363</v>
      </c>
      <c r="AC111" s="295"/>
    </row>
    <row r="112" spans="1:29" ht="15.75" customHeight="1">
      <c r="A112" s="298"/>
      <c r="B112" s="100" t="s">
        <v>118</v>
      </c>
      <c r="C112" s="279" t="s">
        <v>145</v>
      </c>
      <c r="D112" s="280"/>
      <c r="E112" s="101">
        <v>14.28</v>
      </c>
      <c r="F112" s="102">
        <v>3146</v>
      </c>
      <c r="G112" s="121">
        <f t="shared" si="47"/>
        <v>44924.88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3180.444484645167</v>
      </c>
      <c r="N112" s="106">
        <f t="shared" si="41"/>
        <v>1060.148161548389</v>
      </c>
      <c r="O112" s="108">
        <f t="shared" si="42"/>
        <v>0</v>
      </c>
      <c r="P112" s="109">
        <f t="shared" si="43"/>
        <v>-139.851838451611</v>
      </c>
      <c r="Q112" s="110">
        <f t="shared" si="44"/>
        <v>0.88345680129032411</v>
      </c>
      <c r="R112" s="290"/>
      <c r="S112" s="47">
        <v>0.8326388888888886</v>
      </c>
      <c r="T112" s="120">
        <v>0.87385416666666638</v>
      </c>
      <c r="U112" s="111">
        <v>15</v>
      </c>
      <c r="V112" s="112">
        <v>59.350194889837674</v>
      </c>
      <c r="W112" s="113"/>
      <c r="X112" s="116"/>
      <c r="Y112" s="281"/>
      <c r="Z112" s="282"/>
      <c r="AA112" s="117">
        <f t="shared" si="45"/>
        <v>-419.55551535483301</v>
      </c>
      <c r="AB112" s="110">
        <f t="shared" si="46"/>
        <v>0.88345680129032411</v>
      </c>
      <c r="AC112" s="295"/>
    </row>
    <row r="113" spans="1:29" ht="15.75" customHeight="1">
      <c r="A113" s="298"/>
      <c r="B113" s="100" t="s">
        <v>118</v>
      </c>
      <c r="C113" s="279" t="s">
        <v>137</v>
      </c>
      <c r="D113" s="280"/>
      <c r="E113" s="101">
        <v>22.28</v>
      </c>
      <c r="F113" s="102">
        <v>1394</v>
      </c>
      <c r="G113" s="121">
        <f t="shared" si="47"/>
        <v>31058.320000000003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2976.3247543400767</v>
      </c>
      <c r="N113" s="106">
        <f t="shared" si="41"/>
        <v>595.26495086801538</v>
      </c>
      <c r="O113" s="123">
        <f t="shared" si="42"/>
        <v>0</v>
      </c>
      <c r="P113" s="124">
        <f t="shared" si="43"/>
        <v>-64.735049131984624</v>
      </c>
      <c r="Q113" s="125">
        <f t="shared" si="44"/>
        <v>0.90191659222426568</v>
      </c>
      <c r="R113" s="290"/>
      <c r="S113" s="47">
        <v>0.88402777777777741</v>
      </c>
      <c r="T113" s="120">
        <v>0.90354166666666635</v>
      </c>
      <c r="U113" s="111">
        <v>14.649999999999892</v>
      </c>
      <c r="V113" s="112">
        <v>28.101772119469207</v>
      </c>
      <c r="W113" s="113"/>
      <c r="X113" s="116"/>
      <c r="Y113" s="281"/>
      <c r="Z113" s="282"/>
      <c r="AA113" s="117">
        <f t="shared" si="45"/>
        <v>-323.67524565992335</v>
      </c>
      <c r="AB113" s="110">
        <f t="shared" si="46"/>
        <v>0.90191659222426568</v>
      </c>
      <c r="AC113" s="295"/>
    </row>
    <row r="114" spans="1:29" ht="15.75" customHeight="1">
      <c r="A114" s="298"/>
      <c r="B114" s="100" t="s">
        <v>118</v>
      </c>
      <c r="C114" s="279" t="s">
        <v>136</v>
      </c>
      <c r="D114" s="280"/>
      <c r="E114" s="101">
        <v>16.7</v>
      </c>
      <c r="F114" s="102">
        <v>2284</v>
      </c>
      <c r="G114" s="121">
        <f t="shared" si="47"/>
        <v>38142.799999999996</v>
      </c>
      <c r="H114" s="26"/>
      <c r="I114" s="104">
        <v>3</v>
      </c>
      <c r="J114" s="105">
        <v>3600</v>
      </c>
      <c r="K114" s="106">
        <f t="shared" si="37"/>
        <v>1200</v>
      </c>
      <c r="L114" s="118">
        <v>3</v>
      </c>
      <c r="M114" s="105">
        <f t="shared" si="48"/>
        <v>3196.5223507222054</v>
      </c>
      <c r="N114" s="106">
        <f t="shared" si="41"/>
        <v>1065.5074502407351</v>
      </c>
      <c r="O114" s="123">
        <f t="shared" si="42"/>
        <v>0</v>
      </c>
      <c r="P114" s="124">
        <f t="shared" si="43"/>
        <v>-134.49254975926488</v>
      </c>
      <c r="Q114" s="125">
        <f t="shared" si="44"/>
        <v>0.88792287520061264</v>
      </c>
      <c r="R114" s="290"/>
      <c r="S114" s="47">
        <v>0.91388888888888853</v>
      </c>
      <c r="T114" s="120">
        <v>0.943657407407407</v>
      </c>
      <c r="U114" s="111">
        <v>14.899999999999931</v>
      </c>
      <c r="V114" s="112">
        <v>42.871591362105733</v>
      </c>
      <c r="W114" s="113"/>
      <c r="X114" s="116"/>
      <c r="Y114" s="281"/>
      <c r="Z114" s="282"/>
      <c r="AA114" s="117">
        <f t="shared" si="45"/>
        <v>-403.47764927779463</v>
      </c>
      <c r="AB114" s="110">
        <f t="shared" si="46"/>
        <v>0.88792287520061264</v>
      </c>
      <c r="AC114" s="295"/>
    </row>
    <row r="115" spans="1:29" ht="15.75" customHeight="1">
      <c r="A115" s="298"/>
      <c r="B115" s="100" t="s">
        <v>118</v>
      </c>
      <c r="C115" s="279" t="s">
        <v>148</v>
      </c>
      <c r="D115" s="280"/>
      <c r="E115" s="101">
        <v>18.18</v>
      </c>
      <c r="F115" s="102">
        <v>920</v>
      </c>
      <c r="G115" s="121">
        <f t="shared" si="47"/>
        <v>16725.599999999999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3192.7160598015244</v>
      </c>
      <c r="N115" s="106">
        <f t="shared" si="41"/>
        <v>1064.2386866005081</v>
      </c>
      <c r="O115" s="123">
        <f t="shared" si="42"/>
        <v>0</v>
      </c>
      <c r="P115" s="124">
        <f t="shared" si="43"/>
        <v>-135.76131339949188</v>
      </c>
      <c r="Q115" s="125">
        <f t="shared" si="44"/>
        <v>0.88686557216709005</v>
      </c>
      <c r="R115" s="290"/>
      <c r="S115" s="47">
        <v>0.95347222222222183</v>
      </c>
      <c r="T115" s="120">
        <v>0.96547453703703667</v>
      </c>
      <c r="U115" s="111">
        <v>15</v>
      </c>
      <c r="V115" s="112">
        <v>17.289354570237453</v>
      </c>
      <c r="W115" s="113"/>
      <c r="X115" s="116"/>
      <c r="Y115" s="281"/>
      <c r="Z115" s="282"/>
      <c r="AA115" s="117">
        <f t="shared" si="45"/>
        <v>-407.28394019847565</v>
      </c>
      <c r="AB115" s="110">
        <f t="shared" si="46"/>
        <v>0.88686557216709005</v>
      </c>
      <c r="AC115" s="295"/>
    </row>
    <row r="116" spans="1:29" ht="15.75" customHeight="1">
      <c r="A116" s="298"/>
      <c r="B116" s="100" t="s">
        <v>118</v>
      </c>
      <c r="C116" s="279" t="s">
        <v>144</v>
      </c>
      <c r="D116" s="280"/>
      <c r="E116" s="101">
        <v>18.18</v>
      </c>
      <c r="F116" s="102">
        <v>1364</v>
      </c>
      <c r="G116" s="121">
        <f t="shared" si="47"/>
        <v>24797.52</v>
      </c>
      <c r="H116" s="26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2711.1417673468291</v>
      </c>
      <c r="N116" s="106">
        <f t="shared" si="41"/>
        <v>903.71392244894298</v>
      </c>
      <c r="O116" s="123">
        <f t="shared" si="42"/>
        <v>0</v>
      </c>
      <c r="P116" s="124">
        <f t="shared" si="43"/>
        <v>-96.286077551057019</v>
      </c>
      <c r="Q116" s="125">
        <f t="shared" si="44"/>
        <v>0.903713922448943</v>
      </c>
      <c r="R116" s="290"/>
      <c r="S116" s="47">
        <v>0.97569444444444398</v>
      </c>
      <c r="T116" s="120">
        <v>0.99665509259259211</v>
      </c>
      <c r="U116" s="111">
        <v>14.716666666666516</v>
      </c>
      <c r="V116" s="112">
        <v>30.186543907694677</v>
      </c>
      <c r="W116" s="113"/>
      <c r="X116" s="116"/>
      <c r="Y116" s="281"/>
      <c r="Z116" s="282"/>
      <c r="AA116" s="117">
        <f t="shared" si="45"/>
        <v>-288.85823265317094</v>
      </c>
      <c r="AB116" s="110">
        <f t="shared" si="46"/>
        <v>0.903713922448943</v>
      </c>
      <c r="AC116" s="295"/>
    </row>
    <row r="117" spans="1:29" ht="15.75" customHeight="1">
      <c r="A117" s="298"/>
      <c r="B117" s="100" t="s">
        <v>118</v>
      </c>
      <c r="C117" s="279" t="s">
        <v>143</v>
      </c>
      <c r="D117" s="280"/>
      <c r="E117" s="101">
        <v>14.03</v>
      </c>
      <c r="F117" s="102">
        <v>6219</v>
      </c>
      <c r="G117" s="121">
        <f t="shared" si="47"/>
        <v>87252.569999999992</v>
      </c>
      <c r="H117" s="26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2713.2250361065094</v>
      </c>
      <c r="N117" s="106">
        <f t="shared" si="41"/>
        <v>904.40834536883642</v>
      </c>
      <c r="O117" s="123">
        <f t="shared" si="42"/>
        <v>0</v>
      </c>
      <c r="P117" s="124">
        <f t="shared" si="43"/>
        <v>-95.591654631163578</v>
      </c>
      <c r="Q117" s="125">
        <f t="shared" si="44"/>
        <v>0.90440834536883641</v>
      </c>
      <c r="R117" s="290"/>
      <c r="S117" s="47">
        <v>1.006944444444444</v>
      </c>
      <c r="T117" s="120">
        <v>1.1024421296296292</v>
      </c>
      <c r="U117" s="111">
        <v>14.816666666666691</v>
      </c>
      <c r="V117" s="112">
        <v>137.52637360867703</v>
      </c>
      <c r="W117" s="126"/>
      <c r="X117" s="127"/>
      <c r="Y117" s="281"/>
      <c r="Z117" s="282"/>
      <c r="AA117" s="117">
        <f t="shared" si="45"/>
        <v>-286.77496389349062</v>
      </c>
      <c r="AB117" s="110">
        <f t="shared" si="46"/>
        <v>0.90440834536883641</v>
      </c>
      <c r="AC117" s="295"/>
    </row>
    <row r="118" spans="1:29" ht="15.75" customHeight="1">
      <c r="A118" s="298"/>
      <c r="B118" s="100" t="s">
        <v>118</v>
      </c>
      <c r="C118" s="279" t="s">
        <v>145</v>
      </c>
      <c r="D118" s="280"/>
      <c r="E118" s="101">
        <v>14.28</v>
      </c>
      <c r="F118" s="102">
        <v>8288</v>
      </c>
      <c r="G118" s="121">
        <f t="shared" si="47"/>
        <v>118352.64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3180.444484645167</v>
      </c>
      <c r="N118" s="106">
        <f t="shared" si="41"/>
        <v>1060.148161548389</v>
      </c>
      <c r="O118" s="123">
        <f t="shared" si="42"/>
        <v>0</v>
      </c>
      <c r="P118" s="124">
        <f t="shared" si="43"/>
        <v>-139.851838451611</v>
      </c>
      <c r="Q118" s="125">
        <f t="shared" si="44"/>
        <v>0.88345680129032411</v>
      </c>
      <c r="R118" s="290"/>
      <c r="S118" s="47">
        <v>1.1124999999999996</v>
      </c>
      <c r="T118" s="120">
        <v>1.2210763888888885</v>
      </c>
      <c r="U118" s="111">
        <v>15</v>
      </c>
      <c r="V118" s="112">
        <v>156.35550389287178</v>
      </c>
      <c r="W118" s="126"/>
      <c r="X118" s="127"/>
      <c r="Y118" s="281"/>
      <c r="Z118" s="282"/>
      <c r="AA118" s="117">
        <f t="shared" si="45"/>
        <v>-419.55551535483301</v>
      </c>
      <c r="AB118" s="110">
        <f t="shared" si="46"/>
        <v>0.88345680129032411</v>
      </c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9">AVERAGE(I107:I122)</f>
        <v>3.3333333333333335</v>
      </c>
      <c r="J123" s="137">
        <f t="shared" si="49"/>
        <v>3350</v>
      </c>
      <c r="K123" s="138">
        <f t="shared" ref="K123" si="50">J123/I123</f>
        <v>1005</v>
      </c>
      <c r="L123" s="136">
        <f t="shared" ref="L123:M123" si="51">AVERAGE(L107:L122)</f>
        <v>3.3333333333333335</v>
      </c>
      <c r="M123" s="137">
        <f t="shared" si="51"/>
        <v>2995.062408827052</v>
      </c>
      <c r="N123" s="138">
        <f t="shared" ref="N123:N135" si="52">M123/L123</f>
        <v>898.5187226481155</v>
      </c>
      <c r="O123" s="139">
        <f t="shared" ref="O123:O135" si="53">L123-I123</f>
        <v>0</v>
      </c>
      <c r="P123" s="140">
        <f t="shared" ref="P123:P135" si="54">N123-K123</f>
        <v>-106.4812773518845</v>
      </c>
      <c r="Q123" s="141">
        <f t="shared" ref="Q123:Q135" si="55">N123/K123</f>
        <v>0.89404848024688111</v>
      </c>
      <c r="R123" s="291"/>
      <c r="S123" s="142">
        <v>0.70833333333333337</v>
      </c>
      <c r="T123" s="143">
        <v>1.2210763888888885</v>
      </c>
      <c r="U123" s="144"/>
      <c r="V123" s="166"/>
      <c r="W123" s="99"/>
      <c r="X123" s="69"/>
      <c r="Y123" s="277"/>
      <c r="Z123" s="278"/>
      <c r="AA123" s="168">
        <f t="shared" ref="AA123:AA135" si="56">M123-J123</f>
        <v>-354.93759117294803</v>
      </c>
      <c r="AB123" s="141">
        <f t="shared" ref="AB123:AB135" si="57">M123/J123</f>
        <v>0.89404848024688122</v>
      </c>
      <c r="AC123" s="296"/>
    </row>
    <row r="124" spans="1:29" ht="15.75" customHeight="1">
      <c r="A124" s="283" t="s">
        <v>146</v>
      </c>
      <c r="B124" s="114" t="s">
        <v>118</v>
      </c>
      <c r="C124" s="287" t="s">
        <v>209</v>
      </c>
      <c r="D124" s="288"/>
      <c r="E124" s="147">
        <v>30</v>
      </c>
      <c r="F124" s="97">
        <v>931</v>
      </c>
      <c r="G124" s="148">
        <f t="shared" ref="G124:G135" si="58">E124*F124</f>
        <v>27930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3193.9199999999992</v>
      </c>
      <c r="N124" s="152">
        <f t="shared" si="52"/>
        <v>798.47999999999979</v>
      </c>
      <c r="O124" s="154">
        <f t="shared" si="53"/>
        <v>0</v>
      </c>
      <c r="P124" s="155">
        <f t="shared" si="54"/>
        <v>-101.52000000000021</v>
      </c>
      <c r="Q124" s="156">
        <f t="shared" si="55"/>
        <v>0.88719999999999977</v>
      </c>
      <c r="R124" s="289">
        <f>Q140</f>
        <v>0.88607260381993869</v>
      </c>
      <c r="S124" s="157">
        <v>0.70833333333333337</v>
      </c>
      <c r="T124" s="158">
        <v>0.72047453703703712</v>
      </c>
      <c r="U124" s="159"/>
      <c r="V124" s="160">
        <v>17.489480012022849</v>
      </c>
      <c r="W124" s="158"/>
      <c r="X124" s="169"/>
      <c r="Y124" s="292"/>
      <c r="Z124" s="293"/>
      <c r="AA124" s="171">
        <f t="shared" si="56"/>
        <v>-406.08000000000084</v>
      </c>
      <c r="AB124" s="156">
        <f t="shared" si="57"/>
        <v>0.88719999999999977</v>
      </c>
      <c r="AC124" s="294">
        <f>AB140</f>
        <v>0.88607260381993858</v>
      </c>
    </row>
    <row r="125" spans="1:29" ht="15.75" customHeight="1">
      <c r="A125" s="284"/>
      <c r="B125" s="100" t="s">
        <v>118</v>
      </c>
      <c r="C125" s="279" t="s">
        <v>147</v>
      </c>
      <c r="D125" s="280"/>
      <c r="E125" s="101">
        <v>18.18</v>
      </c>
      <c r="F125" s="102">
        <v>1131</v>
      </c>
      <c r="G125" s="103">
        <f t="shared" si="58"/>
        <v>20561.579999999998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3189.2434037646672</v>
      </c>
      <c r="N125" s="106">
        <f t="shared" si="52"/>
        <v>1063.0811345882223</v>
      </c>
      <c r="O125" s="108">
        <f t="shared" si="53"/>
        <v>0</v>
      </c>
      <c r="P125" s="109">
        <f t="shared" si="54"/>
        <v>-136.91886541177769</v>
      </c>
      <c r="Q125" s="110">
        <f t="shared" si="55"/>
        <v>0.88590094549018528</v>
      </c>
      <c r="R125" s="290"/>
      <c r="S125" s="47">
        <v>0.73055555555555551</v>
      </c>
      <c r="T125" s="48">
        <v>0.74532407407407408</v>
      </c>
      <c r="U125" s="111">
        <v>14.516666666666485</v>
      </c>
      <c r="V125" s="112">
        <v>21.277773882011097</v>
      </c>
      <c r="W125" s="113"/>
      <c r="X125" s="13"/>
      <c r="Y125" s="281"/>
      <c r="Z125" s="282"/>
      <c r="AA125" s="172">
        <f t="shared" si="56"/>
        <v>-410.75659623533284</v>
      </c>
      <c r="AB125" s="110">
        <f t="shared" si="57"/>
        <v>0.88590094549018528</v>
      </c>
      <c r="AC125" s="295"/>
    </row>
    <row r="126" spans="1:29" ht="15.75" customHeight="1">
      <c r="A126" s="284"/>
      <c r="B126" s="100" t="s">
        <v>118</v>
      </c>
      <c r="C126" s="279" t="s">
        <v>150</v>
      </c>
      <c r="D126" s="280"/>
      <c r="E126" s="101">
        <v>25.03</v>
      </c>
      <c r="F126" s="102">
        <v>732</v>
      </c>
      <c r="G126" s="103">
        <f t="shared" si="58"/>
        <v>18321.96</v>
      </c>
      <c r="H126" s="26">
        <v>2</v>
      </c>
      <c r="I126" s="104">
        <v>5</v>
      </c>
      <c r="J126" s="105">
        <v>3600</v>
      </c>
      <c r="K126" s="106">
        <f t="shared" si="37"/>
        <v>720</v>
      </c>
      <c r="L126" s="107">
        <v>5</v>
      </c>
      <c r="M126" s="105">
        <f t="shared" si="59"/>
        <v>3193.7374918322198</v>
      </c>
      <c r="N126" s="106">
        <f t="shared" si="52"/>
        <v>638.74749836644401</v>
      </c>
      <c r="O126" s="108">
        <f t="shared" si="53"/>
        <v>0</v>
      </c>
      <c r="P126" s="109">
        <f t="shared" si="54"/>
        <v>-81.252501633555994</v>
      </c>
      <c r="Q126" s="110">
        <f t="shared" si="55"/>
        <v>0.88714930328672781</v>
      </c>
      <c r="R126" s="290"/>
      <c r="S126" s="47">
        <v>0.75555555555555542</v>
      </c>
      <c r="T126" s="48">
        <v>0.76510416666666659</v>
      </c>
      <c r="U126" s="111">
        <v>14.733333333333132</v>
      </c>
      <c r="V126" s="112">
        <v>13.751912958507894</v>
      </c>
      <c r="W126" s="113"/>
      <c r="X126" s="13"/>
      <c r="Y126" s="281"/>
      <c r="Z126" s="282"/>
      <c r="AA126" s="172">
        <f t="shared" si="56"/>
        <v>-406.2625081677802</v>
      </c>
      <c r="AB126" s="110">
        <f t="shared" si="57"/>
        <v>0.8871493032867277</v>
      </c>
      <c r="AC126" s="295"/>
    </row>
    <row r="127" spans="1:29" ht="15.75" customHeight="1">
      <c r="A127" s="284"/>
      <c r="B127" s="100" t="s">
        <v>118</v>
      </c>
      <c r="C127" s="279" t="s">
        <v>149</v>
      </c>
      <c r="D127" s="280"/>
      <c r="E127" s="101">
        <v>24.82</v>
      </c>
      <c r="F127" s="102">
        <v>954</v>
      </c>
      <c r="G127" s="103">
        <f t="shared" si="58"/>
        <v>23678.28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3190.1117796373842</v>
      </c>
      <c r="N127" s="106">
        <f t="shared" si="52"/>
        <v>638.02235592747684</v>
      </c>
      <c r="O127" s="108">
        <f t="shared" si="53"/>
        <v>0</v>
      </c>
      <c r="P127" s="109">
        <f t="shared" si="54"/>
        <v>-81.977644072523162</v>
      </c>
      <c r="Q127" s="110">
        <f t="shared" si="55"/>
        <v>0.88614216101038445</v>
      </c>
      <c r="R127" s="290"/>
      <c r="S127" s="47">
        <v>0.7749999999999998</v>
      </c>
      <c r="T127" s="48">
        <v>0.78745370370370349</v>
      </c>
      <c r="U127" s="111">
        <v>15</v>
      </c>
      <c r="V127" s="112">
        <v>17.942944935461288</v>
      </c>
      <c r="W127" s="113"/>
      <c r="X127" s="13"/>
      <c r="Y127" s="281"/>
      <c r="Z127" s="282"/>
      <c r="AA127" s="172">
        <f t="shared" si="56"/>
        <v>-409.88822036261581</v>
      </c>
      <c r="AB127" s="110">
        <f t="shared" si="57"/>
        <v>0.88614216101038445</v>
      </c>
      <c r="AC127" s="295"/>
    </row>
    <row r="128" spans="1:29" ht="15.75" customHeight="1">
      <c r="A128" s="285"/>
      <c r="B128" s="100" t="s">
        <v>118</v>
      </c>
      <c r="C128" s="279" t="s">
        <v>140</v>
      </c>
      <c r="D128" s="280"/>
      <c r="E128" s="101">
        <v>17.89</v>
      </c>
      <c r="F128" s="102">
        <v>1670</v>
      </c>
      <c r="G128" s="103">
        <f t="shared" si="58"/>
        <v>29876.3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3183.6876699049476</v>
      </c>
      <c r="N128" s="106">
        <f t="shared" si="52"/>
        <v>795.9219174762369</v>
      </c>
      <c r="O128" s="108">
        <f t="shared" si="53"/>
        <v>0</v>
      </c>
      <c r="P128" s="109">
        <f t="shared" si="54"/>
        <v>-104.0780825237631</v>
      </c>
      <c r="Q128" s="110">
        <f t="shared" si="55"/>
        <v>0.88435768608470766</v>
      </c>
      <c r="R128" s="290"/>
      <c r="S128" s="47">
        <v>0.79722222222222194</v>
      </c>
      <c r="T128" s="48">
        <v>0.81907407407407384</v>
      </c>
      <c r="U128" s="111">
        <v>15</v>
      </c>
      <c r="V128" s="112">
        <v>31.472936540597139</v>
      </c>
      <c r="W128" s="113"/>
      <c r="X128" s="116"/>
      <c r="Y128" s="281"/>
      <c r="Z128" s="282"/>
      <c r="AA128" s="172">
        <f t="shared" si="56"/>
        <v>-416.3123300950524</v>
      </c>
      <c r="AB128" s="110">
        <f t="shared" si="57"/>
        <v>0.88435768608470766</v>
      </c>
      <c r="AC128" s="295"/>
    </row>
    <row r="129" spans="1:29" ht="15.75" customHeight="1">
      <c r="A129" s="285"/>
      <c r="B129" s="100" t="s">
        <v>118</v>
      </c>
      <c r="C129" s="279" t="s">
        <v>141</v>
      </c>
      <c r="D129" s="280"/>
      <c r="E129" s="101">
        <v>16.66</v>
      </c>
      <c r="F129" s="102">
        <v>2676</v>
      </c>
      <c r="G129" s="121">
        <f t="shared" si="58"/>
        <v>44582.16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3188.4678973714563</v>
      </c>
      <c r="N129" s="106">
        <f t="shared" si="52"/>
        <v>637.69357947429125</v>
      </c>
      <c r="O129" s="108">
        <f t="shared" si="53"/>
        <v>0</v>
      </c>
      <c r="P129" s="109">
        <f t="shared" si="54"/>
        <v>-82.306420525708745</v>
      </c>
      <c r="Q129" s="110">
        <f t="shared" si="55"/>
        <v>0.88568552704762671</v>
      </c>
      <c r="R129" s="290"/>
      <c r="S129" s="47">
        <v>0.82916666666666639</v>
      </c>
      <c r="T129" s="120">
        <v>0.86413194444444419</v>
      </c>
      <c r="U129" s="111">
        <v>14.53333333333326</v>
      </c>
      <c r="V129" s="112">
        <v>50.356473757306503</v>
      </c>
      <c r="W129" s="113"/>
      <c r="X129" s="50"/>
      <c r="Y129" s="281"/>
      <c r="Z129" s="282"/>
      <c r="AA129" s="172">
        <f t="shared" si="56"/>
        <v>-411.53210262854373</v>
      </c>
      <c r="AB129" s="110">
        <f t="shared" si="57"/>
        <v>0.88568552704762671</v>
      </c>
      <c r="AC129" s="295"/>
    </row>
    <row r="130" spans="1:29" ht="15.75" customHeight="1">
      <c r="A130" s="285"/>
      <c r="B130" s="100" t="s">
        <v>118</v>
      </c>
      <c r="C130" s="279" t="s">
        <v>209</v>
      </c>
      <c r="D130" s="280"/>
      <c r="E130" s="101">
        <v>30</v>
      </c>
      <c r="F130" s="102">
        <v>2246</v>
      </c>
      <c r="G130" s="121">
        <f t="shared" si="58"/>
        <v>67380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3193.9199999999987</v>
      </c>
      <c r="N130" s="106">
        <f t="shared" si="52"/>
        <v>798.47999999999968</v>
      </c>
      <c r="O130" s="123">
        <f t="shared" si="53"/>
        <v>0</v>
      </c>
      <c r="P130" s="124">
        <f t="shared" si="54"/>
        <v>-101.52000000000032</v>
      </c>
      <c r="Q130" s="125">
        <f t="shared" si="55"/>
        <v>0.88719999999999966</v>
      </c>
      <c r="R130" s="290"/>
      <c r="S130" s="47">
        <v>0.87430555555555522</v>
      </c>
      <c r="T130" s="120">
        <v>0.90359953703703666</v>
      </c>
      <c r="U130" s="111">
        <v>14.649999999999892</v>
      </c>
      <c r="V130" s="112">
        <v>42.192666065524513</v>
      </c>
      <c r="W130" s="113"/>
      <c r="X130" s="116"/>
      <c r="Y130" s="281"/>
      <c r="Z130" s="282"/>
      <c r="AA130" s="172">
        <f t="shared" si="56"/>
        <v>-406.08000000000129</v>
      </c>
      <c r="AB130" s="110">
        <f t="shared" si="57"/>
        <v>0.88719999999999966</v>
      </c>
      <c r="AC130" s="295"/>
    </row>
    <row r="131" spans="1:29" ht="15.75" customHeight="1">
      <c r="A131" s="285"/>
      <c r="B131" s="100" t="s">
        <v>118</v>
      </c>
      <c r="C131" s="279" t="s">
        <v>147</v>
      </c>
      <c r="D131" s="280"/>
      <c r="E131" s="101">
        <v>18.18</v>
      </c>
      <c r="F131" s="102">
        <v>2836</v>
      </c>
      <c r="G131" s="121">
        <f t="shared" si="58"/>
        <v>51558.479999999996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3189.2434037646667</v>
      </c>
      <c r="N131" s="106">
        <f t="shared" si="52"/>
        <v>1063.0811345882223</v>
      </c>
      <c r="O131" s="123">
        <f t="shared" si="53"/>
        <v>0</v>
      </c>
      <c r="P131" s="124">
        <f t="shared" si="54"/>
        <v>-136.91886541177769</v>
      </c>
      <c r="Q131" s="125">
        <f t="shared" si="55"/>
        <v>0.88590094549018528</v>
      </c>
      <c r="R131" s="290"/>
      <c r="S131" s="47">
        <v>0.91388888888888853</v>
      </c>
      <c r="T131" s="120">
        <v>0.95093749999999966</v>
      </c>
      <c r="U131" s="111">
        <v>14.816666666666691</v>
      </c>
      <c r="V131" s="112">
        <v>53.354347240834194</v>
      </c>
      <c r="W131" s="113"/>
      <c r="X131" s="116"/>
      <c r="Y131" s="281"/>
      <c r="Z131" s="282"/>
      <c r="AA131" s="172">
        <f t="shared" si="56"/>
        <v>-410.75659623533329</v>
      </c>
      <c r="AB131" s="110">
        <f t="shared" si="57"/>
        <v>0.88590094549018517</v>
      </c>
      <c r="AC131" s="295"/>
    </row>
    <row r="132" spans="1:29" ht="15.75" customHeight="1">
      <c r="A132" s="285"/>
      <c r="B132" s="100" t="s">
        <v>118</v>
      </c>
      <c r="C132" s="279" t="s">
        <v>150</v>
      </c>
      <c r="D132" s="280"/>
      <c r="E132" s="101">
        <v>25.03</v>
      </c>
      <c r="F132" s="102">
        <v>1560</v>
      </c>
      <c r="G132" s="121">
        <f t="shared" si="58"/>
        <v>39046.800000000003</v>
      </c>
      <c r="H132" s="26"/>
      <c r="I132" s="104">
        <v>5</v>
      </c>
      <c r="J132" s="105">
        <v>3600</v>
      </c>
      <c r="K132" s="106">
        <f t="shared" si="37"/>
        <v>720</v>
      </c>
      <c r="L132" s="118">
        <v>5</v>
      </c>
      <c r="M132" s="105">
        <f t="shared" si="59"/>
        <v>3193.7374918322203</v>
      </c>
      <c r="N132" s="106">
        <f t="shared" si="52"/>
        <v>638.74749836644401</v>
      </c>
      <c r="O132" s="123">
        <f t="shared" si="53"/>
        <v>0</v>
      </c>
      <c r="P132" s="124">
        <f t="shared" si="54"/>
        <v>-81.252501633555994</v>
      </c>
      <c r="Q132" s="125">
        <f t="shared" si="55"/>
        <v>0.88714930328672781</v>
      </c>
      <c r="R132" s="290"/>
      <c r="S132" s="47">
        <v>0.96111111111111069</v>
      </c>
      <c r="T132" s="120">
        <v>0.98145833333333288</v>
      </c>
      <c r="U132" s="111">
        <v>14.649999999999892</v>
      </c>
      <c r="V132" s="112">
        <v>29.30735548534469</v>
      </c>
      <c r="W132" s="126"/>
      <c r="X132" s="127"/>
      <c r="Y132" s="281"/>
      <c r="Z132" s="282"/>
      <c r="AA132" s="172">
        <f t="shared" si="56"/>
        <v>-406.26250816777974</v>
      </c>
      <c r="AB132" s="110">
        <f t="shared" si="57"/>
        <v>0.88714930328672781</v>
      </c>
      <c r="AC132" s="295"/>
    </row>
    <row r="133" spans="1:29" ht="15.75" customHeight="1">
      <c r="A133" s="285"/>
      <c r="B133" s="100" t="s">
        <v>118</v>
      </c>
      <c r="C133" s="279" t="s">
        <v>149</v>
      </c>
      <c r="D133" s="280"/>
      <c r="E133" s="101">
        <v>24.82</v>
      </c>
      <c r="F133" s="102">
        <v>2137</v>
      </c>
      <c r="G133" s="121">
        <f t="shared" si="58"/>
        <v>53040.340000000004</v>
      </c>
      <c r="H133" s="26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3190.1117796373846</v>
      </c>
      <c r="N133" s="106">
        <f t="shared" si="52"/>
        <v>638.02235592747695</v>
      </c>
      <c r="O133" s="123">
        <f t="shared" si="53"/>
        <v>0</v>
      </c>
      <c r="P133" s="124">
        <f t="shared" si="54"/>
        <v>-81.977644072523049</v>
      </c>
      <c r="Q133" s="125">
        <f t="shared" si="55"/>
        <v>0.88614216101038468</v>
      </c>
      <c r="R133" s="290"/>
      <c r="S133" s="47">
        <v>0.99166666666666625</v>
      </c>
      <c r="T133" s="120">
        <v>1.0195717592592588</v>
      </c>
      <c r="U133" s="111">
        <v>14.70000000000006</v>
      </c>
      <c r="V133" s="112">
        <v>40.192948980168516</v>
      </c>
      <c r="W133" s="126"/>
      <c r="X133" s="127"/>
      <c r="Y133" s="281"/>
      <c r="Z133" s="282"/>
      <c r="AA133" s="172">
        <f t="shared" si="56"/>
        <v>-409.88822036261536</v>
      </c>
      <c r="AB133" s="110">
        <f t="shared" si="57"/>
        <v>0.88614216101038468</v>
      </c>
      <c r="AC133" s="295"/>
    </row>
    <row r="134" spans="1:29" ht="15.75" customHeight="1">
      <c r="A134" s="285"/>
      <c r="B134" s="100" t="s">
        <v>118</v>
      </c>
      <c r="C134" s="279" t="s">
        <v>140</v>
      </c>
      <c r="D134" s="280"/>
      <c r="E134" s="101">
        <v>17.89</v>
      </c>
      <c r="F134" s="102">
        <v>4224</v>
      </c>
      <c r="G134" s="121">
        <f t="shared" si="58"/>
        <v>75567.360000000001</v>
      </c>
      <c r="H134" s="26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3183.6876699049476</v>
      </c>
      <c r="N134" s="106">
        <f t="shared" si="52"/>
        <v>795.9219174762369</v>
      </c>
      <c r="O134" s="123">
        <f t="shared" si="53"/>
        <v>0</v>
      </c>
      <c r="P134" s="124">
        <f t="shared" si="54"/>
        <v>-104.0780825237631</v>
      </c>
      <c r="Q134" s="125">
        <f t="shared" si="55"/>
        <v>0.88435768608470766</v>
      </c>
      <c r="R134" s="290"/>
      <c r="S134" s="47">
        <v>1.0298611111111107</v>
      </c>
      <c r="T134" s="120">
        <v>1.0851388888888884</v>
      </c>
      <c r="U134" s="111">
        <v>14.816666666666691</v>
      </c>
      <c r="V134" s="112">
        <v>79.605798770947501</v>
      </c>
      <c r="W134" s="126"/>
      <c r="X134" s="127"/>
      <c r="Y134" s="281"/>
      <c r="Z134" s="282"/>
      <c r="AA134" s="172">
        <f t="shared" si="56"/>
        <v>-416.3123300950524</v>
      </c>
      <c r="AB134" s="110">
        <f t="shared" si="57"/>
        <v>0.88435768608470766</v>
      </c>
      <c r="AC134" s="295"/>
    </row>
    <row r="135" spans="1:29" ht="15.75" customHeight="1">
      <c r="A135" s="285"/>
      <c r="B135" s="100" t="s">
        <v>118</v>
      </c>
      <c r="C135" s="279" t="s">
        <v>141</v>
      </c>
      <c r="D135" s="280"/>
      <c r="E135" s="101">
        <v>16.66</v>
      </c>
      <c r="F135" s="102">
        <v>6726</v>
      </c>
      <c r="G135" s="121">
        <f t="shared" si="58"/>
        <v>112055.16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3188.4678973714567</v>
      </c>
      <c r="N135" s="106">
        <f t="shared" si="52"/>
        <v>637.69357947429137</v>
      </c>
      <c r="O135" s="123">
        <f t="shared" si="53"/>
        <v>0</v>
      </c>
      <c r="P135" s="124">
        <f t="shared" si="54"/>
        <v>-82.306420525708631</v>
      </c>
      <c r="Q135" s="125">
        <f t="shared" si="55"/>
        <v>0.88568552704762693</v>
      </c>
      <c r="R135" s="290"/>
      <c r="S135" s="47">
        <v>1.0951388888888884</v>
      </c>
      <c r="T135" s="120">
        <v>1.183032407407407</v>
      </c>
      <c r="U135" s="111">
        <v>15</v>
      </c>
      <c r="V135" s="112">
        <v>126.56862574426141</v>
      </c>
      <c r="W135" s="126"/>
      <c r="X135" s="127"/>
      <c r="Y135" s="281"/>
      <c r="Z135" s="282"/>
      <c r="AA135" s="172">
        <f t="shared" si="56"/>
        <v>-411.53210262854327</v>
      </c>
      <c r="AB135" s="110">
        <f t="shared" si="57"/>
        <v>0.88568552704762682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72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13"/>
      <c r="X137" s="116"/>
      <c r="Y137" s="281"/>
      <c r="Z137" s="282"/>
      <c r="AA137" s="172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72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73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60">AVERAGE(I124:I139)</f>
        <v>4.333333333333333</v>
      </c>
      <c r="J140" s="137">
        <f t="shared" si="60"/>
        <v>3600</v>
      </c>
      <c r="K140" s="138">
        <f t="shared" ref="K140" si="61">J140/I140</f>
        <v>830.76923076923083</v>
      </c>
      <c r="L140" s="136">
        <f t="shared" ref="L140:M140" si="62">AVERAGE(L124:L139)</f>
        <v>4.333333333333333</v>
      </c>
      <c r="M140" s="137">
        <f t="shared" si="62"/>
        <v>3189.861373751779</v>
      </c>
      <c r="N140" s="138">
        <f>M140/L140</f>
        <v>736.12185548117986</v>
      </c>
      <c r="O140" s="139">
        <f>L140-I140</f>
        <v>0</v>
      </c>
      <c r="P140" s="140">
        <f>N140-K140</f>
        <v>-94.647375288050966</v>
      </c>
      <c r="Q140" s="141">
        <f>N140/K140</f>
        <v>0.88607260381993869</v>
      </c>
      <c r="R140" s="291"/>
      <c r="S140" s="142">
        <v>0.70833333333333337</v>
      </c>
      <c r="T140" s="143">
        <v>1.183032407407407</v>
      </c>
      <c r="U140" s="144"/>
      <c r="V140" s="166"/>
      <c r="W140" s="167"/>
      <c r="X140" s="138"/>
      <c r="Y140" s="277"/>
      <c r="Z140" s="278"/>
      <c r="AA140" s="174">
        <f>M140-J140</f>
        <v>-410.13862624822104</v>
      </c>
      <c r="AB140" s="141">
        <f>M140/J140</f>
        <v>0.88607260381993858</v>
      </c>
      <c r="AC140" s="296"/>
    </row>
    <row r="142" spans="1:29">
      <c r="Y142" s="275" t="s">
        <v>151</v>
      </c>
      <c r="Z142" s="275"/>
    </row>
    <row r="143" spans="1:29">
      <c r="Y143" s="275" t="s">
        <v>152</v>
      </c>
      <c r="Z143" s="275"/>
    </row>
    <row r="144" spans="1:29">
      <c r="Y144" s="275" t="s">
        <v>153</v>
      </c>
      <c r="Z144" s="275"/>
    </row>
    <row r="145" spans="25:26">
      <c r="Y145" s="275" t="s">
        <v>154</v>
      </c>
      <c r="Z145" s="275"/>
    </row>
    <row r="146" spans="25:26">
      <c r="Y146" s="275" t="s">
        <v>155</v>
      </c>
      <c r="Z146" s="275"/>
    </row>
    <row r="147" spans="25:26">
      <c r="Y147" s="275" t="s">
        <v>156</v>
      </c>
      <c r="Z147" s="275"/>
    </row>
    <row r="148" spans="25:26">
      <c r="Y148" s="275" t="s">
        <v>157</v>
      </c>
      <c r="Z148" s="275"/>
    </row>
    <row r="149" spans="25:26">
      <c r="Y149" s="275" t="s">
        <v>158</v>
      </c>
      <c r="Z149" s="275"/>
    </row>
    <row r="150" spans="25:26">
      <c r="Y150" s="275" t="s">
        <v>159</v>
      </c>
      <c r="Z150" s="275"/>
    </row>
    <row r="151" spans="25:26">
      <c r="Y151" s="275" t="s">
        <v>160</v>
      </c>
      <c r="Z151" s="275"/>
    </row>
    <row r="152" spans="25:26">
      <c r="Y152" s="275" t="s">
        <v>161</v>
      </c>
      <c r="Z152" s="275"/>
    </row>
    <row r="153" spans="25:26">
      <c r="Y153" s="275" t="s">
        <v>162</v>
      </c>
      <c r="Z153" s="275"/>
    </row>
    <row r="154" spans="25:26">
      <c r="Y154" s="275" t="s">
        <v>163</v>
      </c>
      <c r="Z154" s="275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C116:D116"/>
    <mergeCell ref="Y116:Z116"/>
    <mergeCell ref="C117:D117"/>
    <mergeCell ref="Y117:Z117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606" priority="1" operator="greaterThan">
      <formula>0</formula>
    </cfRule>
  </conditionalFormatting>
  <conditionalFormatting sqref="P5:P140 AA5:AA140">
    <cfRule type="cellIs" dxfId="605" priority="4" operator="lessThan">
      <formula>0</formula>
    </cfRule>
  </conditionalFormatting>
  <conditionalFormatting sqref="Q5:Q140 AB5:AB140">
    <cfRule type="cellIs" dxfId="604" priority="2" operator="greaterThan">
      <formula>1</formula>
    </cfRule>
    <cfRule type="cellIs" dxfId="603" priority="3" operator="lessThan">
      <formula>0.8</formula>
    </cfRule>
  </conditionalFormatting>
  <conditionalFormatting sqref="AC5:AC6 R5:R140 AC73:AC78">
    <cfRule type="cellIs" dxfId="602" priority="5" operator="lessThan">
      <formula>0.8</formula>
    </cfRule>
  </conditionalFormatting>
  <conditionalFormatting sqref="AC12:AC20">
    <cfRule type="cellIs" dxfId="601" priority="12" operator="lessThan">
      <formula>0.8</formula>
    </cfRule>
  </conditionalFormatting>
  <conditionalFormatting sqref="AC22">
    <cfRule type="cellIs" dxfId="600" priority="11" operator="lessThan">
      <formula>0.8</formula>
    </cfRule>
  </conditionalFormatting>
  <conditionalFormatting sqref="AC39">
    <cfRule type="cellIs" dxfId="599" priority="7" operator="lessThan">
      <formula>0.8</formula>
    </cfRule>
  </conditionalFormatting>
  <conditionalFormatting sqref="AC56:AC61">
    <cfRule type="cellIs" dxfId="598" priority="6" operator="lessThan">
      <formula>0.8</formula>
    </cfRule>
  </conditionalFormatting>
  <conditionalFormatting sqref="AC90">
    <cfRule type="cellIs" dxfId="597" priority="10" operator="lessThan">
      <formula>0.8</formula>
    </cfRule>
  </conditionalFormatting>
  <conditionalFormatting sqref="AC107">
    <cfRule type="cellIs" dxfId="596" priority="9" operator="lessThan">
      <formula>0.8</formula>
    </cfRule>
  </conditionalFormatting>
  <conditionalFormatting sqref="AC124:AC129">
    <cfRule type="cellIs" dxfId="595" priority="8" operator="lessThan">
      <formula>0.8</formula>
    </cfRule>
  </conditionalFormatting>
  <dataValidations count="1">
    <dataValidation type="list" allowBlank="1" showInputMessage="1" showErrorMessage="1" sqref="Y5:Z140" xr:uid="{D38B6D1F-356D-4E8D-BEF8-9B6D9A8DC1A9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428A-F29F-4B4B-86F8-A23960BB1A75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97432</v>
      </c>
      <c r="E1" s="88" t="s">
        <v>3</v>
      </c>
      <c r="F1" s="89">
        <f>SUM(G5:G140)</f>
        <v>4275786.2699999986</v>
      </c>
      <c r="G1" s="90" t="s">
        <v>84</v>
      </c>
      <c r="H1" s="91">
        <f>L21+L38+L55+L72+L89+L106+L123+L140</f>
        <v>140.44285714285712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46168</v>
      </c>
      <c r="B2" s="335"/>
      <c r="C2" s="92" t="s">
        <v>40</v>
      </c>
      <c r="D2" s="93">
        <f>AVERAGE(N21,N38,N55,N72,N89,N106,N123,N140)</f>
        <v>172.86071891415008</v>
      </c>
      <c r="E2" s="93" t="s">
        <v>91</v>
      </c>
      <c r="F2" s="94">
        <f>F1/D1</f>
        <v>43.884825006158124</v>
      </c>
      <c r="G2" s="95" t="s">
        <v>92</v>
      </c>
      <c r="H2" s="96">
        <f>COUNT(H5:H140)</f>
        <v>1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0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170</v>
      </c>
      <c r="C5" s="365" t="s">
        <v>171</v>
      </c>
      <c r="D5" s="365"/>
      <c r="E5" s="147">
        <v>29.97</v>
      </c>
      <c r="F5" s="151">
        <v>2769</v>
      </c>
      <c r="G5" s="148">
        <f t="shared" ref="G5:G8" si="0">E5*F5</f>
        <v>82986.929999999993</v>
      </c>
      <c r="H5" s="149"/>
      <c r="I5" s="150">
        <v>21</v>
      </c>
      <c r="J5" s="151">
        <v>2790</v>
      </c>
      <c r="K5" s="152">
        <f>J5/I5</f>
        <v>132.85714285714286</v>
      </c>
      <c r="L5" s="153">
        <v>25</v>
      </c>
      <c r="M5" s="151">
        <f>F5/V5*60</f>
        <v>2964.9807692307695</v>
      </c>
      <c r="N5" s="152">
        <f>M5/L5</f>
        <v>118.59923076923079</v>
      </c>
      <c r="O5" s="154">
        <f>L5-I5</f>
        <v>4</v>
      </c>
      <c r="P5" s="155">
        <f>N5-K5</f>
        <v>-14.257912087912075</v>
      </c>
      <c r="Q5" s="156">
        <f>N5/K5</f>
        <v>0.89268238213399509</v>
      </c>
      <c r="R5" s="289">
        <f>Q21</f>
        <v>0.90918183717001755</v>
      </c>
      <c r="S5" s="157">
        <v>0.20833333333333334</v>
      </c>
      <c r="T5" s="158">
        <v>0.24724537037037037</v>
      </c>
      <c r="U5" s="159"/>
      <c r="V5" s="160">
        <v>56.034090245753312</v>
      </c>
      <c r="W5" s="181"/>
      <c r="X5" s="152"/>
      <c r="Y5" s="12"/>
      <c r="Z5" s="198"/>
      <c r="AA5" s="292"/>
      <c r="AB5" s="293"/>
      <c r="AC5" s="12"/>
      <c r="AD5" s="198"/>
      <c r="AE5" s="178">
        <f>M5-J5</f>
        <v>174.98076923076951</v>
      </c>
      <c r="AF5" s="132">
        <f>M5/J5</f>
        <v>1.0627171215880895</v>
      </c>
      <c r="AG5" s="368">
        <f>AF21</f>
        <v>0.94871148226436608</v>
      </c>
    </row>
    <row r="6" spans="1:33" ht="15.75" customHeight="1">
      <c r="A6" s="298"/>
      <c r="B6" s="100" t="s">
        <v>173</v>
      </c>
      <c r="C6" s="364" t="s">
        <v>174</v>
      </c>
      <c r="D6" s="364"/>
      <c r="E6" s="101">
        <v>56.77</v>
      </c>
      <c r="F6" s="102">
        <v>3712</v>
      </c>
      <c r="G6" s="103">
        <f t="shared" si="0"/>
        <v>210730.24000000002</v>
      </c>
      <c r="H6" s="26"/>
      <c r="I6" s="104">
        <v>24</v>
      </c>
      <c r="J6" s="105">
        <v>2000</v>
      </c>
      <c r="K6" s="106">
        <f t="shared" ref="K6:K43" si="1">J6/I6</f>
        <v>83.333333333333329</v>
      </c>
      <c r="L6" s="107">
        <v>24</v>
      </c>
      <c r="M6" s="105">
        <f>F6/V6*60</f>
        <v>1791.3622576585763</v>
      </c>
      <c r="N6" s="106">
        <f>M6/L6</f>
        <v>74.640094069107349</v>
      </c>
      <c r="O6" s="108">
        <f>L6-I6</f>
        <v>0</v>
      </c>
      <c r="P6" s="109">
        <f>N6-K6</f>
        <v>-8.6932392642259799</v>
      </c>
      <c r="Q6" s="110">
        <f>N6/K6</f>
        <v>0.89568112882928819</v>
      </c>
      <c r="R6" s="290"/>
      <c r="S6" s="47">
        <v>0.25138888888888888</v>
      </c>
      <c r="T6" s="48">
        <v>0.33771990740740743</v>
      </c>
      <c r="U6" s="111">
        <v>5.9666666666666668</v>
      </c>
      <c r="V6" s="112">
        <v>124.32996120567435</v>
      </c>
      <c r="W6" s="113"/>
      <c r="X6" s="116"/>
      <c r="Y6" s="12"/>
      <c r="Z6" s="198"/>
      <c r="AA6" s="281"/>
      <c r="AB6" s="282"/>
      <c r="AC6" s="12"/>
      <c r="AD6" s="198"/>
      <c r="AE6" s="117">
        <f>M6-J6</f>
        <v>-208.63774234142375</v>
      </c>
      <c r="AF6" s="110">
        <f>M6/J6</f>
        <v>0.89568112882928808</v>
      </c>
      <c r="AG6" s="362"/>
    </row>
    <row r="7" spans="1:33" ht="15.75" customHeight="1">
      <c r="A7" s="298"/>
      <c r="B7" s="100" t="s">
        <v>175</v>
      </c>
      <c r="C7" s="364" t="s">
        <v>178</v>
      </c>
      <c r="D7" s="364"/>
      <c r="E7" s="101">
        <v>59.52</v>
      </c>
      <c r="F7" s="102">
        <v>5362</v>
      </c>
      <c r="G7" s="103">
        <f t="shared" si="0"/>
        <v>319146.23999999999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1794.2116725059648</v>
      </c>
      <c r="N7" s="106">
        <f>M7/L7</f>
        <v>74.758819687748527</v>
      </c>
      <c r="O7" s="108">
        <f>L7-I7</f>
        <v>0</v>
      </c>
      <c r="P7" s="109">
        <f>N7-K7</f>
        <v>-8.5745136455848012</v>
      </c>
      <c r="Q7" s="110">
        <f>N7/K7</f>
        <v>0.89710583625298235</v>
      </c>
      <c r="R7" s="290"/>
      <c r="S7" s="47">
        <v>0.34166666666666667</v>
      </c>
      <c r="T7" s="48">
        <v>0.46618055555555554</v>
      </c>
      <c r="U7" s="111">
        <v>5.6833333333333158</v>
      </c>
      <c r="V7" s="112">
        <v>179.30994705360243</v>
      </c>
      <c r="W7" s="113">
        <v>0.46618055555555554</v>
      </c>
      <c r="X7" s="116">
        <v>0.50416666666666665</v>
      </c>
      <c r="Y7" s="12"/>
      <c r="Z7" s="198"/>
      <c r="AA7" s="281"/>
      <c r="AB7" s="282"/>
      <c r="AC7" s="12"/>
      <c r="AD7" s="198"/>
      <c r="AE7" s="117">
        <f>M7-J7</f>
        <v>-205.78832749403523</v>
      </c>
      <c r="AF7" s="110">
        <f>M7/J7</f>
        <v>0.89710583625298235</v>
      </c>
      <c r="AG7" s="362"/>
    </row>
    <row r="8" spans="1:33" ht="15.75" customHeight="1">
      <c r="A8" s="298"/>
      <c r="B8" s="100" t="s">
        <v>175</v>
      </c>
      <c r="C8" s="364" t="s">
        <v>176</v>
      </c>
      <c r="D8" s="364"/>
      <c r="E8" s="101">
        <v>77.34</v>
      </c>
      <c r="F8" s="102">
        <v>2684</v>
      </c>
      <c r="G8" s="103">
        <f t="shared" si="0"/>
        <v>207580.56</v>
      </c>
      <c r="H8" s="26"/>
      <c r="I8" s="104">
        <v>23</v>
      </c>
      <c r="J8" s="105">
        <v>2000</v>
      </c>
      <c r="K8" s="106">
        <f t="shared" si="1"/>
        <v>86.956521739130437</v>
      </c>
      <c r="L8" s="107">
        <v>23</v>
      </c>
      <c r="M8" s="105">
        <f>F8/V8*60</f>
        <v>1788.6192297084658</v>
      </c>
      <c r="N8" s="106">
        <f>M8/L8</f>
        <v>77.766053465585472</v>
      </c>
      <c r="O8" s="108">
        <f>L8-I8</f>
        <v>0</v>
      </c>
      <c r="P8" s="109">
        <f>N8-K8</f>
        <v>-9.1904682735449654</v>
      </c>
      <c r="Q8" s="110">
        <f>N8/K8</f>
        <v>0.89430961485423288</v>
      </c>
      <c r="R8" s="290"/>
      <c r="S8" s="47">
        <v>0.50416666666666665</v>
      </c>
      <c r="T8" s="48">
        <v>0.56668981481481484</v>
      </c>
      <c r="U8" s="111">
        <v>54.699999999999996</v>
      </c>
      <c r="V8" s="112">
        <v>90.035932369042314</v>
      </c>
      <c r="W8" s="113"/>
      <c r="X8" s="116"/>
      <c r="Y8" s="12"/>
      <c r="Z8" s="198"/>
      <c r="AA8" s="281"/>
      <c r="AB8" s="282"/>
      <c r="AC8" s="12"/>
      <c r="AD8" s="198"/>
      <c r="AE8" s="117">
        <f>M8-J8</f>
        <v>-211.38077029153419</v>
      </c>
      <c r="AF8" s="110">
        <f>M8/J8</f>
        <v>0.89430961485423288</v>
      </c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</v>
      </c>
      <c r="J21" s="137">
        <f t="shared" si="2"/>
        <v>2197.5</v>
      </c>
      <c r="K21" s="138">
        <f t="shared" ref="K21" si="3">J21/I21</f>
        <v>95.543478260869563</v>
      </c>
      <c r="L21" s="136">
        <f t="shared" ref="L21:M21" si="4">AVERAGE(L5:L20)</f>
        <v>24</v>
      </c>
      <c r="M21" s="137">
        <f t="shared" si="4"/>
        <v>2084.7934822759444</v>
      </c>
      <c r="N21" s="138">
        <f t="shared" ref="N21:N27" si="5">M21/L21</f>
        <v>86.86639509483102</v>
      </c>
      <c r="O21" s="139">
        <f t="shared" ref="O21:O27" si="6">L21-I21</f>
        <v>1</v>
      </c>
      <c r="P21" s="140">
        <f t="shared" ref="P21:P27" si="7">N21-K21</f>
        <v>-8.6770831660385426</v>
      </c>
      <c r="Q21" s="141">
        <f t="shared" ref="Q21:Q27" si="8">N21/K21</f>
        <v>0.90918183717001755</v>
      </c>
      <c r="R21" s="291"/>
      <c r="S21" s="142">
        <v>0.20833333333333334</v>
      </c>
      <c r="T21" s="143">
        <v>0.56668981481481484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0</v>
      </c>
      <c r="AD21" s="180">
        <f>SUM(AD5:AD20)</f>
        <v>0</v>
      </c>
      <c r="AE21" s="168">
        <f t="shared" ref="AE21:AE27" si="9">M21-J21</f>
        <v>-112.70651772405563</v>
      </c>
      <c r="AF21" s="141">
        <f t="shared" ref="AF21:AF27" si="10">M21/J21</f>
        <v>0.94871148226436608</v>
      </c>
      <c r="AG21" s="363"/>
    </row>
    <row r="22" spans="1:33" ht="15.75" customHeight="1">
      <c r="A22" s="283" t="s">
        <v>179</v>
      </c>
      <c r="B22" s="146" t="s">
        <v>197</v>
      </c>
      <c r="C22" s="287" t="s">
        <v>257</v>
      </c>
      <c r="D22" s="288"/>
      <c r="E22" s="147">
        <v>36.450000000000003</v>
      </c>
      <c r="F22" s="159">
        <v>3941</v>
      </c>
      <c r="G22" s="148">
        <f t="shared" ref="G22:G27" si="11">E22*F22</f>
        <v>143649.45000000001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7" si="12">F22/V22*60</f>
        <v>1712</v>
      </c>
      <c r="N22" s="152">
        <f t="shared" si="5"/>
        <v>85.6</v>
      </c>
      <c r="O22" s="154">
        <f t="shared" si="6"/>
        <v>0</v>
      </c>
      <c r="P22" s="155">
        <f t="shared" si="7"/>
        <v>-19.400000000000006</v>
      </c>
      <c r="Q22" s="156">
        <f t="shared" si="8"/>
        <v>0.81523809523809521</v>
      </c>
      <c r="R22" s="289">
        <f>Q38</f>
        <v>0.86728213091252104</v>
      </c>
      <c r="S22" s="157">
        <v>0.16666666666666666</v>
      </c>
      <c r="T22" s="158">
        <v>0.26258101851851851</v>
      </c>
      <c r="U22" s="159"/>
      <c r="V22" s="160">
        <v>138.11915887850466</v>
      </c>
      <c r="W22" s="97"/>
      <c r="X22" s="98"/>
      <c r="Y22" s="12"/>
      <c r="Z22" s="198"/>
      <c r="AA22" s="292"/>
      <c r="AB22" s="293"/>
      <c r="AC22" s="12"/>
      <c r="AD22" s="198"/>
      <c r="AE22" s="115">
        <f t="shared" si="9"/>
        <v>-388</v>
      </c>
      <c r="AF22" s="156">
        <f t="shared" si="10"/>
        <v>0.81523809523809521</v>
      </c>
      <c r="AG22" s="361">
        <f>AF38</f>
        <v>0.86728213091252115</v>
      </c>
    </row>
    <row r="23" spans="1:33" ht="15.75" customHeight="1">
      <c r="A23" s="284"/>
      <c r="B23" s="163" t="s">
        <v>175</v>
      </c>
      <c r="C23" s="279" t="s">
        <v>184</v>
      </c>
      <c r="D23" s="280"/>
      <c r="E23" s="101">
        <v>53.76</v>
      </c>
      <c r="F23" s="111">
        <v>2805</v>
      </c>
      <c r="G23" s="103">
        <f t="shared" si="11"/>
        <v>150796.79999999999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 t="shared" si="12"/>
        <v>1786.946660617217</v>
      </c>
      <c r="N23" s="106">
        <f t="shared" si="5"/>
        <v>89.347333030860852</v>
      </c>
      <c r="O23" s="108">
        <f t="shared" si="6"/>
        <v>0</v>
      </c>
      <c r="P23" s="109">
        <f t="shared" si="7"/>
        <v>-10.652666969139148</v>
      </c>
      <c r="Q23" s="110">
        <f t="shared" si="8"/>
        <v>0.89347333030860854</v>
      </c>
      <c r="R23" s="290"/>
      <c r="S23" s="47">
        <v>0.26666666666666666</v>
      </c>
      <c r="T23" s="48">
        <v>0.33206018518518521</v>
      </c>
      <c r="U23" s="111">
        <v>5.8833333333333471</v>
      </c>
      <c r="V23" s="112">
        <v>94.183001490301137</v>
      </c>
      <c r="W23" s="113"/>
      <c r="X23" s="116"/>
      <c r="Y23" s="12"/>
      <c r="Z23" s="198"/>
      <c r="AA23" s="281"/>
      <c r="AB23" s="282"/>
      <c r="AC23" s="12"/>
      <c r="AD23" s="198"/>
      <c r="AE23" s="117">
        <f t="shared" si="9"/>
        <v>-213.05333938278295</v>
      </c>
      <c r="AF23" s="110">
        <f t="shared" si="10"/>
        <v>0.89347333030860854</v>
      </c>
      <c r="AG23" s="362"/>
    </row>
    <row r="24" spans="1:33" ht="15.75" customHeight="1">
      <c r="A24" s="284"/>
      <c r="B24" s="163" t="s">
        <v>175</v>
      </c>
      <c r="C24" s="279" t="s">
        <v>237</v>
      </c>
      <c r="D24" s="280"/>
      <c r="E24" s="101">
        <v>61.09</v>
      </c>
      <c r="F24" s="111">
        <v>2687</v>
      </c>
      <c r="G24" s="103">
        <f t="shared" si="11"/>
        <v>164148.83000000002</v>
      </c>
      <c r="H24" s="26"/>
      <c r="I24" s="107">
        <v>20</v>
      </c>
      <c r="J24" s="105">
        <v>2000</v>
      </c>
      <c r="K24" s="106">
        <f t="shared" si="1"/>
        <v>100</v>
      </c>
      <c r="L24" s="107">
        <v>20</v>
      </c>
      <c r="M24" s="105">
        <f t="shared" si="12"/>
        <v>1788.3455858679713</v>
      </c>
      <c r="N24" s="106">
        <f t="shared" si="5"/>
        <v>89.417279293398565</v>
      </c>
      <c r="O24" s="108">
        <f t="shared" si="6"/>
        <v>0</v>
      </c>
      <c r="P24" s="109">
        <f t="shared" si="7"/>
        <v>-10.582720706601435</v>
      </c>
      <c r="Q24" s="110">
        <f t="shared" si="8"/>
        <v>0.89417279293398566</v>
      </c>
      <c r="R24" s="290"/>
      <c r="S24" s="47">
        <v>0.33611111111111108</v>
      </c>
      <c r="T24" s="48">
        <v>0.39871527777777777</v>
      </c>
      <c r="U24" s="111">
        <v>5.8333333333332593</v>
      </c>
      <c r="V24" s="112">
        <v>90.150360911228503</v>
      </c>
      <c r="W24" s="113"/>
      <c r="X24" s="116"/>
      <c r="Y24" s="12"/>
      <c r="Z24" s="198"/>
      <c r="AA24" s="281"/>
      <c r="AB24" s="282"/>
      <c r="AC24" s="12"/>
      <c r="AD24" s="198"/>
      <c r="AE24" s="117">
        <f t="shared" si="9"/>
        <v>-211.65441413202871</v>
      </c>
      <c r="AF24" s="110">
        <f t="shared" si="10"/>
        <v>0.89417279293398566</v>
      </c>
      <c r="AG24" s="362"/>
    </row>
    <row r="25" spans="1:33" ht="15.75" customHeight="1">
      <c r="A25" s="284"/>
      <c r="B25" s="163" t="s">
        <v>175</v>
      </c>
      <c r="C25" s="279" t="s">
        <v>182</v>
      </c>
      <c r="D25" s="280"/>
      <c r="E25" s="101">
        <v>47.37</v>
      </c>
      <c r="F25" s="111">
        <v>1787</v>
      </c>
      <c r="G25" s="103">
        <f t="shared" si="11"/>
        <v>84650.19</v>
      </c>
      <c r="H25" s="26"/>
      <c r="I25" s="107">
        <v>21</v>
      </c>
      <c r="J25" s="105">
        <v>2000</v>
      </c>
      <c r="K25" s="106">
        <f t="shared" si="1"/>
        <v>95.238095238095241</v>
      </c>
      <c r="L25" s="107">
        <v>21</v>
      </c>
      <c r="M25" s="105">
        <f t="shared" si="12"/>
        <v>1789.953518478361</v>
      </c>
      <c r="N25" s="106">
        <f t="shared" si="5"/>
        <v>85.235881832302908</v>
      </c>
      <c r="O25" s="108">
        <f t="shared" si="6"/>
        <v>0</v>
      </c>
      <c r="P25" s="109">
        <f t="shared" si="7"/>
        <v>-10.002213405792332</v>
      </c>
      <c r="Q25" s="110">
        <f t="shared" si="8"/>
        <v>0.89497675923918052</v>
      </c>
      <c r="R25" s="290"/>
      <c r="S25" s="47">
        <v>0.40277777777777773</v>
      </c>
      <c r="T25" s="48">
        <v>0.44437499999999996</v>
      </c>
      <c r="U25" s="111">
        <v>5.8499999999999552</v>
      </c>
      <c r="V25" s="112">
        <v>59.900996809765033</v>
      </c>
      <c r="W25" s="113">
        <v>0.44437499999999996</v>
      </c>
      <c r="X25" s="116">
        <v>0.48263888888888884</v>
      </c>
      <c r="Y25" s="12"/>
      <c r="Z25" s="198"/>
      <c r="AA25" s="281"/>
      <c r="AB25" s="282"/>
      <c r="AC25" s="12"/>
      <c r="AD25" s="198"/>
      <c r="AE25" s="117">
        <f t="shared" si="9"/>
        <v>-210.04648152163895</v>
      </c>
      <c r="AF25" s="110">
        <f t="shared" si="10"/>
        <v>0.89497675923918052</v>
      </c>
      <c r="AG25" s="362"/>
    </row>
    <row r="26" spans="1:33" ht="15.75" customHeight="1">
      <c r="A26" s="285"/>
      <c r="B26" s="163" t="s">
        <v>175</v>
      </c>
      <c r="C26" s="279" t="s">
        <v>185</v>
      </c>
      <c r="D26" s="280"/>
      <c r="E26" s="101">
        <v>71.55</v>
      </c>
      <c r="F26" s="111">
        <v>2332</v>
      </c>
      <c r="G26" s="103">
        <f t="shared" si="11"/>
        <v>166854.6</v>
      </c>
      <c r="H26" s="13"/>
      <c r="I26" s="118">
        <v>22</v>
      </c>
      <c r="J26" s="105">
        <v>2000</v>
      </c>
      <c r="K26" s="106">
        <f t="shared" si="1"/>
        <v>90.909090909090907</v>
      </c>
      <c r="L26" s="107">
        <v>22</v>
      </c>
      <c r="M26" s="105">
        <f t="shared" si="12"/>
        <v>1786.8462102904912</v>
      </c>
      <c r="N26" s="106">
        <f t="shared" si="5"/>
        <v>81.220282285931418</v>
      </c>
      <c r="O26" s="108">
        <f t="shared" si="6"/>
        <v>0</v>
      </c>
      <c r="P26" s="109">
        <f t="shared" si="7"/>
        <v>-9.6888086231594883</v>
      </c>
      <c r="Q26" s="110">
        <f t="shared" si="8"/>
        <v>0.89342310514524559</v>
      </c>
      <c r="R26" s="290"/>
      <c r="S26" s="47">
        <v>0.48263888888888884</v>
      </c>
      <c r="T26" s="48">
        <v>0.53701388888888879</v>
      </c>
      <c r="U26" s="111">
        <v>55.09999999999998</v>
      </c>
      <c r="V26" s="112">
        <v>78.305563844385304</v>
      </c>
      <c r="W26" s="113"/>
      <c r="X26" s="116"/>
      <c r="Y26" s="12"/>
      <c r="Z26" s="198"/>
      <c r="AA26" s="281"/>
      <c r="AB26" s="282"/>
      <c r="AC26" s="12"/>
      <c r="AD26" s="198"/>
      <c r="AE26" s="117">
        <f t="shared" si="9"/>
        <v>-213.15378970950883</v>
      </c>
      <c r="AF26" s="110">
        <f t="shared" si="10"/>
        <v>0.89342310514524559</v>
      </c>
      <c r="AG26" s="362"/>
    </row>
    <row r="27" spans="1:33" ht="15.75" customHeight="1">
      <c r="A27" s="285"/>
      <c r="B27" s="163" t="s">
        <v>197</v>
      </c>
      <c r="C27" s="279" t="s">
        <v>257</v>
      </c>
      <c r="D27" s="280"/>
      <c r="E27" s="101">
        <v>36.450000000000003</v>
      </c>
      <c r="F27" s="111">
        <v>4950</v>
      </c>
      <c r="G27" s="121">
        <f t="shared" si="11"/>
        <v>180427.5</v>
      </c>
      <c r="H27" s="122"/>
      <c r="I27" s="107">
        <v>20</v>
      </c>
      <c r="J27" s="105">
        <v>2100</v>
      </c>
      <c r="K27" s="106">
        <f t="shared" si="1"/>
        <v>105</v>
      </c>
      <c r="L27" s="107">
        <v>20</v>
      </c>
      <c r="M27" s="105">
        <f t="shared" si="12"/>
        <v>1716.750021878717</v>
      </c>
      <c r="N27" s="106">
        <f t="shared" si="5"/>
        <v>85.837501093935856</v>
      </c>
      <c r="O27" s="108">
        <f t="shared" si="6"/>
        <v>0</v>
      </c>
      <c r="P27" s="109">
        <f t="shared" si="7"/>
        <v>-19.162498906064144</v>
      </c>
      <c r="Q27" s="110">
        <f t="shared" si="8"/>
        <v>0.81750001041843667</v>
      </c>
      <c r="R27" s="290"/>
      <c r="S27" s="47">
        <v>0.54027777777777775</v>
      </c>
      <c r="T27" s="120">
        <v>0.66041666666666665</v>
      </c>
      <c r="U27" s="111">
        <v>4.7000000000000952</v>
      </c>
      <c r="V27" s="112">
        <v>173.00130841121501</v>
      </c>
      <c r="W27" s="113"/>
      <c r="X27" s="116"/>
      <c r="Y27" s="12"/>
      <c r="Z27" s="198"/>
      <c r="AA27" s="281"/>
      <c r="AB27" s="282"/>
      <c r="AC27" s="12"/>
      <c r="AD27" s="198"/>
      <c r="AE27" s="117">
        <f t="shared" si="9"/>
        <v>-383.24997812128299</v>
      </c>
      <c r="AF27" s="110">
        <f t="shared" si="10"/>
        <v>0.81750001041843667</v>
      </c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13">AVERAGE(I22:I37)</f>
        <v>20.5</v>
      </c>
      <c r="J38" s="137">
        <f t="shared" si="13"/>
        <v>2033.3333333333333</v>
      </c>
      <c r="K38" s="138">
        <f t="shared" ref="K38" si="14">J38/I38</f>
        <v>99.1869918699187</v>
      </c>
      <c r="L38" s="136">
        <f t="shared" ref="L38:M38" si="15">AVERAGE(L22:L37)</f>
        <v>20.5</v>
      </c>
      <c r="M38" s="137">
        <f t="shared" si="15"/>
        <v>1763.473666188793</v>
      </c>
      <c r="N38" s="138">
        <f t="shared" ref="N38:N43" si="16">M38/L38</f>
        <v>86.023105667745995</v>
      </c>
      <c r="O38" s="139">
        <f t="shared" ref="O38:O43" si="17">L38-I38</f>
        <v>0</v>
      </c>
      <c r="P38" s="140">
        <f t="shared" ref="P38:P43" si="18">N38-K38</f>
        <v>-13.163886202172705</v>
      </c>
      <c r="Q38" s="141">
        <f t="shared" ref="Q38:Q43" si="19">N38/K38</f>
        <v>0.86728213091252104</v>
      </c>
      <c r="R38" s="291"/>
      <c r="S38" s="142">
        <v>0.16666666666666666</v>
      </c>
      <c r="T38" s="143">
        <v>0.66041666666666665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0</v>
      </c>
      <c r="AD38" s="180">
        <f>SUM(AD22:AD37)</f>
        <v>0</v>
      </c>
      <c r="AE38" s="168">
        <f t="shared" ref="AE38:AE43" si="20">M38-J38</f>
        <v>-269.85966714454025</v>
      </c>
      <c r="AF38" s="141">
        <f t="shared" ref="AF38:AF43" si="21">M38/J38</f>
        <v>0.86728213091252115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3693</v>
      </c>
      <c r="G39" s="148">
        <f t="shared" ref="G39:G43" si="22">E39*F39</f>
        <v>72752.099999999991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>F39/V39*60</f>
        <v>1080.6477035037913</v>
      </c>
      <c r="N39" s="152">
        <f t="shared" si="16"/>
        <v>83.126746423368559</v>
      </c>
      <c r="O39" s="154">
        <f t="shared" si="17"/>
        <v>0</v>
      </c>
      <c r="P39" s="155">
        <f t="shared" si="18"/>
        <v>-9.1809458843237479</v>
      </c>
      <c r="Q39" s="156">
        <f t="shared" si="19"/>
        <v>0.90053975291982602</v>
      </c>
      <c r="R39" s="289">
        <f>Q55</f>
        <v>0.89617725425258665</v>
      </c>
      <c r="S39" s="157">
        <v>0.16666666666666666</v>
      </c>
      <c r="T39" s="158">
        <v>0.30905092592592592</v>
      </c>
      <c r="U39" s="159"/>
      <c r="V39" s="160">
        <v>205.04369673999184</v>
      </c>
      <c r="W39" s="158"/>
      <c r="X39" s="169"/>
      <c r="Y39" s="12"/>
      <c r="Z39" s="198"/>
      <c r="AA39" s="292"/>
      <c r="AB39" s="293"/>
      <c r="AC39" s="12"/>
      <c r="AD39" s="198"/>
      <c r="AE39" s="115">
        <f t="shared" si="20"/>
        <v>-119.35229649620874</v>
      </c>
      <c r="AF39" s="156">
        <f t="shared" si="21"/>
        <v>0.90053975291982602</v>
      </c>
      <c r="AG39" s="294">
        <f>AF55</f>
        <v>0.89617725425258665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1418</v>
      </c>
      <c r="G40" s="103">
        <f t="shared" si="22"/>
        <v>109682.29999999999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1791.9662025924167</v>
      </c>
      <c r="N40" s="106">
        <f t="shared" si="16"/>
        <v>68.921777022785264</v>
      </c>
      <c r="O40" s="108">
        <f t="shared" si="17"/>
        <v>0</v>
      </c>
      <c r="P40" s="109">
        <f t="shared" si="18"/>
        <v>-8.0012999002916558</v>
      </c>
      <c r="Q40" s="110">
        <f t="shared" si="19"/>
        <v>0.89598310129620851</v>
      </c>
      <c r="R40" s="290"/>
      <c r="S40" s="47">
        <v>0.3125</v>
      </c>
      <c r="T40" s="48">
        <v>0.34546296296296297</v>
      </c>
      <c r="U40" s="111">
        <v>4.9666666666666703</v>
      </c>
      <c r="V40" s="112">
        <v>47.478574024954121</v>
      </c>
      <c r="W40" s="113"/>
      <c r="X40" s="116"/>
      <c r="Y40" s="12"/>
      <c r="Z40" s="198"/>
      <c r="AA40" s="281"/>
      <c r="AB40" s="282"/>
      <c r="AC40" s="12"/>
      <c r="AD40" s="198"/>
      <c r="AE40" s="117">
        <f t="shared" si="20"/>
        <v>-208.03379740758328</v>
      </c>
      <c r="AF40" s="110">
        <f t="shared" si="21"/>
        <v>0.8959831012962084</v>
      </c>
      <c r="AG40" s="295"/>
    </row>
    <row r="41" spans="1:33" ht="15.75" customHeight="1">
      <c r="A41" s="298"/>
      <c r="B41" s="163" t="s">
        <v>175</v>
      </c>
      <c r="C41" s="279" t="s">
        <v>180</v>
      </c>
      <c r="D41" s="280"/>
      <c r="E41" s="101">
        <v>59.34</v>
      </c>
      <c r="F41" s="102">
        <v>1526</v>
      </c>
      <c r="G41" s="103">
        <f t="shared" si="22"/>
        <v>90552.840000000011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1789.6082313195086</v>
      </c>
      <c r="N41" s="106">
        <f t="shared" si="16"/>
        <v>74.567009638312854</v>
      </c>
      <c r="O41" s="108">
        <f t="shared" si="17"/>
        <v>0</v>
      </c>
      <c r="P41" s="109">
        <f t="shared" si="18"/>
        <v>-8.7663236950204748</v>
      </c>
      <c r="Q41" s="110">
        <f t="shared" si="19"/>
        <v>0.89480411565975426</v>
      </c>
      <c r="R41" s="290"/>
      <c r="S41" s="47">
        <v>0.34861111111111109</v>
      </c>
      <c r="T41" s="48">
        <v>0.38413194444444443</v>
      </c>
      <c r="U41" s="111">
        <v>4.5333333333332959</v>
      </c>
      <c r="V41" s="112">
        <v>51.16203557718957</v>
      </c>
      <c r="W41" s="113"/>
      <c r="X41" s="116"/>
      <c r="Y41" s="12"/>
      <c r="Z41" s="198"/>
      <c r="AA41" s="281"/>
      <c r="AB41" s="282"/>
      <c r="AC41" s="12"/>
      <c r="AD41" s="198"/>
      <c r="AE41" s="117">
        <f t="shared" si="20"/>
        <v>-210.3917686804914</v>
      </c>
      <c r="AF41" s="110">
        <f t="shared" si="21"/>
        <v>0.89480411565975426</v>
      </c>
      <c r="AG41" s="295"/>
    </row>
    <row r="42" spans="1:33" ht="15.75" customHeight="1">
      <c r="A42" s="298"/>
      <c r="B42" s="163" t="s">
        <v>175</v>
      </c>
      <c r="C42" s="279" t="s">
        <v>177</v>
      </c>
      <c r="D42" s="280"/>
      <c r="E42" s="101">
        <v>58.67</v>
      </c>
      <c r="F42" s="102">
        <v>3799</v>
      </c>
      <c r="G42" s="103">
        <f t="shared" si="22"/>
        <v>222887.33000000002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1791.7270052556105</v>
      </c>
      <c r="N42" s="106">
        <f t="shared" si="16"/>
        <v>77.901174141548282</v>
      </c>
      <c r="O42" s="108">
        <f t="shared" si="17"/>
        <v>0</v>
      </c>
      <c r="P42" s="109">
        <f t="shared" si="18"/>
        <v>-9.0553475975821556</v>
      </c>
      <c r="Q42" s="110">
        <f t="shared" si="19"/>
        <v>0.89586350262780523</v>
      </c>
      <c r="R42" s="290"/>
      <c r="S42" s="47">
        <v>0.3881944444444444</v>
      </c>
      <c r="T42" s="48">
        <v>0.47653935185185181</v>
      </c>
      <c r="U42" s="111">
        <v>5.8499999999999552</v>
      </c>
      <c r="V42" s="112">
        <v>127.2180412146446</v>
      </c>
      <c r="W42" s="113">
        <v>0.47653935185185181</v>
      </c>
      <c r="X42" s="116">
        <v>0.51597222222222217</v>
      </c>
      <c r="Y42" s="12"/>
      <c r="Z42" s="198"/>
      <c r="AA42" s="281"/>
      <c r="AB42" s="282"/>
      <c r="AC42" s="12"/>
      <c r="AD42" s="198"/>
      <c r="AE42" s="117">
        <f t="shared" si="20"/>
        <v>-208.27299474438951</v>
      </c>
      <c r="AF42" s="110">
        <f t="shared" si="21"/>
        <v>0.89586350262780523</v>
      </c>
      <c r="AG42" s="295"/>
    </row>
    <row r="43" spans="1:33" ht="15.75" customHeight="1">
      <c r="A43" s="298"/>
      <c r="B43" s="163" t="s">
        <v>175</v>
      </c>
      <c r="C43" s="279" t="s">
        <v>183</v>
      </c>
      <c r="D43" s="280"/>
      <c r="E43" s="101">
        <v>59.54</v>
      </c>
      <c r="F43" s="102">
        <v>3071</v>
      </c>
      <c r="G43" s="103">
        <f t="shared" si="22"/>
        <v>182847.34</v>
      </c>
      <c r="H43" s="13"/>
      <c r="I43" s="104">
        <v>23</v>
      </c>
      <c r="J43" s="105">
        <v>2000</v>
      </c>
      <c r="K43" s="106">
        <f t="shared" si="1"/>
        <v>86.956521739130437</v>
      </c>
      <c r="L43" s="107">
        <v>23</v>
      </c>
      <c r="M43" s="105">
        <f>F43/V43*60</f>
        <v>1790.8815964524717</v>
      </c>
      <c r="N43" s="106">
        <f t="shared" si="16"/>
        <v>77.864417237063989</v>
      </c>
      <c r="O43" s="108">
        <f t="shared" si="17"/>
        <v>0</v>
      </c>
      <c r="P43" s="109">
        <f t="shared" si="18"/>
        <v>-9.0921045020664479</v>
      </c>
      <c r="Q43" s="110">
        <f t="shared" si="19"/>
        <v>0.8954407982262359</v>
      </c>
      <c r="R43" s="290"/>
      <c r="S43" s="47">
        <v>0.51597222222222217</v>
      </c>
      <c r="T43" s="48">
        <v>0.58741898148148142</v>
      </c>
      <c r="U43" s="111">
        <v>56.78333333333331</v>
      </c>
      <c r="V43" s="112">
        <v>102.88787397502863</v>
      </c>
      <c r="W43" s="113"/>
      <c r="X43" s="116"/>
      <c r="Y43" s="12"/>
      <c r="Z43" s="198"/>
      <c r="AA43" s="281"/>
      <c r="AB43" s="282"/>
      <c r="AC43" s="12"/>
      <c r="AD43" s="198"/>
      <c r="AE43" s="117">
        <f t="shared" si="20"/>
        <v>-209.11840354752826</v>
      </c>
      <c r="AF43" s="110">
        <f t="shared" si="21"/>
        <v>0.8954407982262359</v>
      </c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23">AVERAGE(I39:I54)</f>
        <v>21.8</v>
      </c>
      <c r="J55" s="137">
        <f t="shared" si="23"/>
        <v>1840</v>
      </c>
      <c r="K55" s="138">
        <f t="shared" ref="K55" si="24">J55/I55</f>
        <v>84.403669724770637</v>
      </c>
      <c r="L55" s="136">
        <f t="shared" ref="L55:M55" si="25">AVERAGE(L39:L54)</f>
        <v>21.8</v>
      </c>
      <c r="M55" s="137">
        <f t="shared" si="25"/>
        <v>1648.9661478247594</v>
      </c>
      <c r="N55" s="138">
        <f t="shared" ref="N55:N62" si="26">M55/L55</f>
        <v>75.640648982787127</v>
      </c>
      <c r="O55" s="139">
        <f t="shared" ref="O55:O62" si="27">L55-I55</f>
        <v>0</v>
      </c>
      <c r="P55" s="140">
        <f t="shared" ref="P55:P62" si="28">N55-K55</f>
        <v>-8.7630207419835102</v>
      </c>
      <c r="Q55" s="141">
        <f t="shared" ref="Q55:Q62" si="29">N55/K55</f>
        <v>0.89617725425258665</v>
      </c>
      <c r="R55" s="291"/>
      <c r="S55" s="142">
        <v>0.16666666666666666</v>
      </c>
      <c r="T55" s="143">
        <v>0.58741898148148142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0</v>
      </c>
      <c r="AD55" s="191">
        <f>SUM(AD39:AD54)</f>
        <v>0</v>
      </c>
      <c r="AE55" s="168">
        <f t="shared" ref="AE55:AE62" si="30">M55-J55</f>
        <v>-191.03385217524055</v>
      </c>
      <c r="AF55" s="141">
        <f t="shared" ref="AF55:AF62" si="31">M55/J55</f>
        <v>0.89617725425258665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2453</v>
      </c>
      <c r="G56" s="148">
        <f t="shared" ref="G56:G62" si="32">E56*F56</f>
        <v>70793.58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2" si="33">F56/V56*60</f>
        <v>3183.9239149225923</v>
      </c>
      <c r="N56" s="152">
        <f t="shared" si="26"/>
        <v>167.57494289066275</v>
      </c>
      <c r="O56" s="154">
        <f t="shared" si="27"/>
        <v>0</v>
      </c>
      <c r="P56" s="155">
        <f t="shared" si="28"/>
        <v>-21.898741319863575</v>
      </c>
      <c r="Q56" s="156">
        <f t="shared" si="29"/>
        <v>0.88442330970072003</v>
      </c>
      <c r="R56" s="289">
        <f>Q72</f>
        <v>0.88357636360312486</v>
      </c>
      <c r="S56" s="157">
        <v>0.16666666666666666</v>
      </c>
      <c r="T56" s="158">
        <v>0.19876157407407408</v>
      </c>
      <c r="U56" s="159"/>
      <c r="V56" s="160">
        <v>46.22597899095156</v>
      </c>
      <c r="W56" s="158"/>
      <c r="X56" s="169"/>
      <c r="Y56" s="12"/>
      <c r="Z56" s="198"/>
      <c r="AA56" s="292"/>
      <c r="AB56" s="293"/>
      <c r="AC56" s="12"/>
      <c r="AD56" s="198"/>
      <c r="AE56" s="115">
        <f t="shared" si="30"/>
        <v>-416.0760850774077</v>
      </c>
      <c r="AF56" s="156">
        <f t="shared" si="31"/>
        <v>0.88442330970072014</v>
      </c>
      <c r="AG56" s="294">
        <f>AF72</f>
        <v>0.88357636360312497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3822</v>
      </c>
      <c r="G57" s="103">
        <f t="shared" si="32"/>
        <v>118902.42</v>
      </c>
      <c r="H57" s="26"/>
      <c r="I57" s="104">
        <v>19</v>
      </c>
      <c r="J57" s="105">
        <v>3600</v>
      </c>
      <c r="K57" s="106">
        <f t="shared" ref="K57:K91" si="34">J57/I57</f>
        <v>189.47368421052633</v>
      </c>
      <c r="L57" s="107">
        <v>19</v>
      </c>
      <c r="M57" s="105">
        <f t="shared" si="33"/>
        <v>3181.5970890825615</v>
      </c>
      <c r="N57" s="106">
        <f t="shared" si="26"/>
        <v>167.45247837276639</v>
      </c>
      <c r="O57" s="108">
        <f t="shared" si="27"/>
        <v>0</v>
      </c>
      <c r="P57" s="109">
        <f t="shared" si="28"/>
        <v>-22.021205837759936</v>
      </c>
      <c r="Q57" s="110">
        <f t="shared" si="29"/>
        <v>0.88377696918960036</v>
      </c>
      <c r="R57" s="290"/>
      <c r="S57" s="47">
        <v>0.20277777777777778</v>
      </c>
      <c r="T57" s="48">
        <v>0.25282407407407409</v>
      </c>
      <c r="U57" s="111">
        <v>5.7833333333333314</v>
      </c>
      <c r="V57" s="112">
        <v>72.077008363785694</v>
      </c>
      <c r="W57" s="113"/>
      <c r="X57" s="116"/>
      <c r="Y57" s="12"/>
      <c r="Z57" s="198"/>
      <c r="AA57" s="281"/>
      <c r="AB57" s="282"/>
      <c r="AC57" s="12"/>
      <c r="AD57" s="198"/>
      <c r="AE57" s="117">
        <f t="shared" si="30"/>
        <v>-418.40291091743848</v>
      </c>
      <c r="AF57" s="110">
        <f t="shared" si="31"/>
        <v>0.88377696918960047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2022</v>
      </c>
      <c r="G58" s="103">
        <f t="shared" si="32"/>
        <v>78837.78</v>
      </c>
      <c r="H58" s="26"/>
      <c r="I58" s="104">
        <v>19</v>
      </c>
      <c r="J58" s="105">
        <v>3600</v>
      </c>
      <c r="K58" s="106">
        <f t="shared" si="34"/>
        <v>189.47368421052633</v>
      </c>
      <c r="L58" s="107">
        <v>19</v>
      </c>
      <c r="M58" s="105">
        <f t="shared" si="33"/>
        <v>3184.4352992136915</v>
      </c>
      <c r="N58" s="106">
        <f t="shared" si="26"/>
        <v>167.60185785335219</v>
      </c>
      <c r="O58" s="108">
        <f t="shared" si="27"/>
        <v>0</v>
      </c>
      <c r="P58" s="109">
        <f t="shared" si="28"/>
        <v>-21.871826357174143</v>
      </c>
      <c r="Q58" s="110">
        <f t="shared" si="29"/>
        <v>0.884565360892692</v>
      </c>
      <c r="R58" s="290"/>
      <c r="S58" s="47">
        <v>0.25694444444444442</v>
      </c>
      <c r="T58" s="48">
        <v>0.28339120370370369</v>
      </c>
      <c r="U58" s="111">
        <v>5.933333333333275</v>
      </c>
      <c r="V58" s="112">
        <v>38.097806549863527</v>
      </c>
      <c r="W58" s="113"/>
      <c r="X58" s="116"/>
      <c r="Y58" s="12"/>
      <c r="Z58" s="198"/>
      <c r="AA58" s="281"/>
      <c r="AB58" s="282"/>
      <c r="AC58" s="12"/>
      <c r="AD58" s="198"/>
      <c r="AE58" s="117">
        <f t="shared" si="30"/>
        <v>-415.56470078630855</v>
      </c>
      <c r="AF58" s="110">
        <f t="shared" si="31"/>
        <v>0.88456536089269211</v>
      </c>
      <c r="AG58" s="295"/>
    </row>
    <row r="59" spans="1:33" ht="15.75" customHeight="1">
      <c r="A59" s="284"/>
      <c r="B59" s="100" t="s">
        <v>212</v>
      </c>
      <c r="C59" s="364" t="s">
        <v>258</v>
      </c>
      <c r="D59" s="364"/>
      <c r="E59" s="101">
        <v>35.89</v>
      </c>
      <c r="F59" s="102">
        <v>5925</v>
      </c>
      <c r="G59" s="103">
        <f t="shared" si="32"/>
        <v>212648.25</v>
      </c>
      <c r="H59" s="26"/>
      <c r="I59" s="104">
        <v>19</v>
      </c>
      <c r="J59" s="105">
        <v>3600</v>
      </c>
      <c r="K59" s="106">
        <f t="shared" si="34"/>
        <v>189.47368421052633</v>
      </c>
      <c r="L59" s="107">
        <v>19</v>
      </c>
      <c r="M59" s="105">
        <f t="shared" si="33"/>
        <v>2951.9999999999995</v>
      </c>
      <c r="N59" s="106">
        <f t="shared" si="26"/>
        <v>155.36842105263156</v>
      </c>
      <c r="O59" s="108">
        <f t="shared" si="27"/>
        <v>0</v>
      </c>
      <c r="P59" s="109">
        <f t="shared" si="28"/>
        <v>-34.105263157894768</v>
      </c>
      <c r="Q59" s="110">
        <f t="shared" si="29"/>
        <v>0.81999999999999984</v>
      </c>
      <c r="R59" s="290"/>
      <c r="S59" s="47">
        <v>0.28680555555555554</v>
      </c>
      <c r="T59" s="48">
        <v>0.37042824074074071</v>
      </c>
      <c r="U59" s="111">
        <v>4.9166666666666625</v>
      </c>
      <c r="V59" s="112">
        <v>120.42682926829269</v>
      </c>
      <c r="W59" s="113"/>
      <c r="X59" s="116"/>
      <c r="Y59" s="12"/>
      <c r="Z59" s="198"/>
      <c r="AA59" s="281"/>
      <c r="AB59" s="282"/>
      <c r="AC59" s="12"/>
      <c r="AD59" s="198"/>
      <c r="AE59" s="199">
        <f t="shared" si="30"/>
        <v>-648.00000000000045</v>
      </c>
      <c r="AF59" s="200">
        <f t="shared" si="31"/>
        <v>0.81999999999999984</v>
      </c>
      <c r="AG59" s="295"/>
    </row>
    <row r="60" spans="1:33" ht="15.75" customHeight="1">
      <c r="A60" s="285"/>
      <c r="B60" s="100" t="s">
        <v>212</v>
      </c>
      <c r="C60" s="364" t="s">
        <v>248</v>
      </c>
      <c r="D60" s="364"/>
      <c r="E60" s="101">
        <v>46.93</v>
      </c>
      <c r="F60" s="105">
        <v>2683</v>
      </c>
      <c r="G60" s="103">
        <f t="shared" si="32"/>
        <v>125913.19</v>
      </c>
      <c r="H60" s="13"/>
      <c r="I60" s="104">
        <v>24</v>
      </c>
      <c r="J60" s="105">
        <v>3600</v>
      </c>
      <c r="K60" s="106">
        <f t="shared" si="34"/>
        <v>150</v>
      </c>
      <c r="L60" s="107">
        <v>24</v>
      </c>
      <c r="M60" s="105">
        <f t="shared" si="33"/>
        <v>3255.0242505538363</v>
      </c>
      <c r="N60" s="106">
        <f t="shared" si="26"/>
        <v>135.62601043974317</v>
      </c>
      <c r="O60" s="108">
        <f t="shared" si="27"/>
        <v>0</v>
      </c>
      <c r="P60" s="109">
        <f t="shared" si="28"/>
        <v>-14.373989560256831</v>
      </c>
      <c r="Q60" s="110">
        <f t="shared" si="29"/>
        <v>0.90417340293162107</v>
      </c>
      <c r="R60" s="290"/>
      <c r="S60" s="47">
        <v>0.3743055555555555</v>
      </c>
      <c r="T60" s="48">
        <v>0.40864583333333326</v>
      </c>
      <c r="U60" s="111">
        <v>5.5833333333333002</v>
      </c>
      <c r="V60" s="112">
        <v>49.455852739840431</v>
      </c>
      <c r="W60" s="113"/>
      <c r="X60" s="116"/>
      <c r="Y60" s="12"/>
      <c r="Z60" s="198"/>
      <c r="AA60" s="281"/>
      <c r="AB60" s="282"/>
      <c r="AC60" s="12"/>
      <c r="AD60" s="198"/>
      <c r="AE60" s="199">
        <f t="shared" si="30"/>
        <v>-344.97574944616372</v>
      </c>
      <c r="AF60" s="200">
        <f t="shared" si="31"/>
        <v>0.90417340293162118</v>
      </c>
      <c r="AG60" s="295"/>
    </row>
    <row r="61" spans="1:33" ht="15.75" customHeight="1">
      <c r="A61" s="285"/>
      <c r="B61" s="100" t="s">
        <v>212</v>
      </c>
      <c r="C61" s="364" t="s">
        <v>214</v>
      </c>
      <c r="D61" s="364"/>
      <c r="E61" s="101">
        <v>38.479999999999997</v>
      </c>
      <c r="F61" s="105">
        <v>5684</v>
      </c>
      <c r="G61" s="121">
        <f t="shared" si="32"/>
        <v>218720.31999999998</v>
      </c>
      <c r="H61" s="122"/>
      <c r="I61" s="104">
        <v>20</v>
      </c>
      <c r="J61" s="105">
        <v>3600</v>
      </c>
      <c r="K61" s="106">
        <f t="shared" si="34"/>
        <v>180</v>
      </c>
      <c r="L61" s="107">
        <v>20</v>
      </c>
      <c r="M61" s="105">
        <f t="shared" si="33"/>
        <v>3254.2514299206982</v>
      </c>
      <c r="N61" s="106">
        <f t="shared" si="26"/>
        <v>162.71257149603491</v>
      </c>
      <c r="O61" s="108">
        <f t="shared" si="27"/>
        <v>0</v>
      </c>
      <c r="P61" s="109">
        <f t="shared" si="28"/>
        <v>-17.287428503965089</v>
      </c>
      <c r="Q61" s="110">
        <f t="shared" si="29"/>
        <v>0.90395873053352727</v>
      </c>
      <c r="R61" s="290"/>
      <c r="S61" s="47">
        <v>0.41249999999999992</v>
      </c>
      <c r="T61" s="120">
        <v>0.48526620370370366</v>
      </c>
      <c r="U61" s="111">
        <v>5.5499999999999883</v>
      </c>
      <c r="V61" s="112">
        <v>104.79829458300667</v>
      </c>
      <c r="W61" s="113">
        <v>0.48526620370370366</v>
      </c>
      <c r="X61" s="116">
        <v>0.52291666666666659</v>
      </c>
      <c r="Y61" s="12"/>
      <c r="Z61" s="198"/>
      <c r="AA61" s="281"/>
      <c r="AB61" s="282"/>
      <c r="AC61" s="12"/>
      <c r="AD61" s="198"/>
      <c r="AE61" s="199">
        <f t="shared" si="30"/>
        <v>-345.74857007930177</v>
      </c>
      <c r="AF61" s="200">
        <f t="shared" si="31"/>
        <v>0.90395873053352727</v>
      </c>
      <c r="AG61" s="295"/>
    </row>
    <row r="62" spans="1:33" ht="15.75" customHeight="1">
      <c r="A62" s="285"/>
      <c r="B62" s="100" t="s">
        <v>212</v>
      </c>
      <c r="C62" s="364" t="s">
        <v>215</v>
      </c>
      <c r="D62" s="364"/>
      <c r="E62" s="101">
        <v>37.799999999999997</v>
      </c>
      <c r="F62" s="105">
        <v>7023</v>
      </c>
      <c r="G62" s="121">
        <f t="shared" si="32"/>
        <v>265469.39999999997</v>
      </c>
      <c r="H62" s="62"/>
      <c r="I62" s="104">
        <v>21</v>
      </c>
      <c r="J62" s="105">
        <v>3600</v>
      </c>
      <c r="K62" s="106">
        <f t="shared" si="34"/>
        <v>171.42857142857142</v>
      </c>
      <c r="L62" s="107">
        <v>21</v>
      </c>
      <c r="M62" s="105">
        <f t="shared" si="33"/>
        <v>3254.8923791053658</v>
      </c>
      <c r="N62" s="106">
        <f t="shared" si="26"/>
        <v>154.99487519549362</v>
      </c>
      <c r="O62" s="123">
        <f t="shared" si="27"/>
        <v>0</v>
      </c>
      <c r="P62" s="124">
        <f t="shared" si="28"/>
        <v>-16.433696233077796</v>
      </c>
      <c r="Q62" s="125">
        <f t="shared" si="29"/>
        <v>0.90413677197371289</v>
      </c>
      <c r="R62" s="290"/>
      <c r="S62" s="47">
        <v>0.52291666666666659</v>
      </c>
      <c r="T62" s="120">
        <v>0.61281249999999987</v>
      </c>
      <c r="U62" s="111">
        <v>55</v>
      </c>
      <c r="V62" s="112">
        <v>129.46050158371744</v>
      </c>
      <c r="W62" s="113"/>
      <c r="X62" s="116"/>
      <c r="Y62" s="12"/>
      <c r="Z62" s="198"/>
      <c r="AA62" s="281"/>
      <c r="AB62" s="282"/>
      <c r="AC62" s="12"/>
      <c r="AD62" s="198"/>
      <c r="AE62" s="199">
        <f t="shared" si="30"/>
        <v>-345.10762089463424</v>
      </c>
      <c r="AF62" s="200">
        <f t="shared" si="31"/>
        <v>0.90413677197371267</v>
      </c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35">AVERAGE(I56:I71)</f>
        <v>20.142857142857142</v>
      </c>
      <c r="J72" s="137">
        <f t="shared" si="35"/>
        <v>3600</v>
      </c>
      <c r="K72" s="138">
        <f t="shared" ref="K72:K75" si="36">J72/I72</f>
        <v>178.72340425531917</v>
      </c>
      <c r="L72" s="136">
        <f t="shared" ref="L72:M72" si="37">AVERAGE(L56:L71)</f>
        <v>20.142857142857142</v>
      </c>
      <c r="M72" s="137">
        <f t="shared" si="37"/>
        <v>3180.8749089712501</v>
      </c>
      <c r="N72" s="138">
        <f>M72/L72</f>
        <v>157.91577562268617</v>
      </c>
      <c r="O72" s="139">
        <f>L72-I72</f>
        <v>0</v>
      </c>
      <c r="P72" s="140">
        <f>N72-K72</f>
        <v>-20.807628632632998</v>
      </c>
      <c r="Q72" s="141">
        <f>N72/K72</f>
        <v>0.88357636360312486</v>
      </c>
      <c r="R72" s="291"/>
      <c r="S72" s="142">
        <v>0.16666666666666666</v>
      </c>
      <c r="T72" s="143">
        <v>0.61281249999999987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0</v>
      </c>
      <c r="AD72" s="191">
        <f>SUM(AD56:AD71)</f>
        <v>0</v>
      </c>
      <c r="AE72" s="168">
        <f>M72-J72</f>
        <v>-419.12509102874992</v>
      </c>
      <c r="AF72" s="141">
        <f>M72/J72</f>
        <v>0.88357636360312497</v>
      </c>
      <c r="AG72" s="296"/>
    </row>
    <row r="73" spans="1:33" ht="15.75" customHeight="1">
      <c r="A73" s="297" t="s">
        <v>116</v>
      </c>
      <c r="B73" s="100" t="s">
        <v>197</v>
      </c>
      <c r="C73" s="279" t="s">
        <v>216</v>
      </c>
      <c r="D73" s="280"/>
      <c r="E73" s="101">
        <v>23.19</v>
      </c>
      <c r="F73" s="102">
        <v>560</v>
      </c>
      <c r="G73" s="103">
        <f t="shared" ref="G73:G75" si="38">E73*F73</f>
        <v>12986.400000000001</v>
      </c>
      <c r="H73" s="13"/>
      <c r="I73" s="104">
        <v>6</v>
      </c>
      <c r="J73" s="105">
        <v>2500</v>
      </c>
      <c r="K73" s="106">
        <f t="shared" si="36"/>
        <v>416.66666666666669</v>
      </c>
      <c r="L73" s="107">
        <v>6</v>
      </c>
      <c r="M73" s="105">
        <f>F73/V73*60</f>
        <v>2264.4998740968108</v>
      </c>
      <c r="N73" s="106">
        <f>M73/L73</f>
        <v>377.4166456828018</v>
      </c>
      <c r="O73" s="108">
        <f>L73-I73</f>
        <v>0</v>
      </c>
      <c r="P73" s="109">
        <f>N73-K73</f>
        <v>-39.250020983864886</v>
      </c>
      <c r="Q73" s="110">
        <f>N73/K73</f>
        <v>0.90579994963872423</v>
      </c>
      <c r="R73" s="289">
        <f>Q89</f>
        <v>0.90518578312127829</v>
      </c>
      <c r="S73" s="47">
        <v>0.40902777777777771</v>
      </c>
      <c r="T73" s="48">
        <v>0.41932870370370362</v>
      </c>
      <c r="U73" s="111">
        <v>5.5833333333333002</v>
      </c>
      <c r="V73" s="112">
        <v>14.837713344277073</v>
      </c>
      <c r="W73" s="113"/>
      <c r="X73" s="162"/>
      <c r="Y73" s="12"/>
      <c r="Z73" s="198"/>
      <c r="AA73" s="292"/>
      <c r="AB73" s="293"/>
      <c r="AC73" s="12"/>
      <c r="AD73" s="198"/>
      <c r="AE73" s="115">
        <f>M73-J73</f>
        <v>-235.5001259031892</v>
      </c>
      <c r="AF73" s="156">
        <f>M73/J73</f>
        <v>0.90579994963872434</v>
      </c>
      <c r="AG73" s="294">
        <f>AF89</f>
        <v>0.90518578312127829</v>
      </c>
    </row>
    <row r="74" spans="1:33" ht="15.75" customHeight="1">
      <c r="A74" s="298"/>
      <c r="B74" s="100" t="s">
        <v>197</v>
      </c>
      <c r="C74" s="279" t="s">
        <v>220</v>
      </c>
      <c r="D74" s="280"/>
      <c r="E74" s="101">
        <v>23.55</v>
      </c>
      <c r="F74" s="102">
        <v>935</v>
      </c>
      <c r="G74" s="121">
        <f t="shared" si="38"/>
        <v>22019.25</v>
      </c>
      <c r="H74" s="122"/>
      <c r="I74" s="104">
        <v>6</v>
      </c>
      <c r="J74" s="105">
        <v>2500</v>
      </c>
      <c r="K74" s="106">
        <f t="shared" si="36"/>
        <v>416.66666666666669</v>
      </c>
      <c r="L74" s="107">
        <v>6</v>
      </c>
      <c r="M74" s="105">
        <f>F74/V74*60</f>
        <v>2265.7332320733371</v>
      </c>
      <c r="N74" s="106">
        <f>M74/L74</f>
        <v>377.62220534555621</v>
      </c>
      <c r="O74" s="108">
        <f>L74-I74</f>
        <v>0</v>
      </c>
      <c r="P74" s="109">
        <f>N74-K74</f>
        <v>-39.044461321110475</v>
      </c>
      <c r="Q74" s="110">
        <f>N74/K74</f>
        <v>0.90629329282933491</v>
      </c>
      <c r="R74" s="290"/>
      <c r="S74" s="47">
        <v>0.42291666666666661</v>
      </c>
      <c r="T74" s="120">
        <v>0.44010416666666663</v>
      </c>
      <c r="U74" s="111">
        <v>5.1666666666667016</v>
      </c>
      <c r="V74" s="112">
        <v>24.760196481146973</v>
      </c>
      <c r="W74" s="113"/>
      <c r="X74" s="116"/>
      <c r="Y74" s="12"/>
      <c r="Z74" s="198"/>
      <c r="AA74" s="281"/>
      <c r="AB74" s="282"/>
      <c r="AC74" s="12"/>
      <c r="AD74" s="198"/>
      <c r="AE74" s="117">
        <f>M74-J74</f>
        <v>-234.26676792666285</v>
      </c>
      <c r="AF74" s="110">
        <f>M74/J74</f>
        <v>0.90629329282933491</v>
      </c>
      <c r="AG74" s="295"/>
    </row>
    <row r="75" spans="1:33" ht="15.75" customHeight="1">
      <c r="A75" s="298"/>
      <c r="B75" s="100" t="s">
        <v>197</v>
      </c>
      <c r="C75" s="279" t="s">
        <v>249</v>
      </c>
      <c r="D75" s="280"/>
      <c r="E75" s="101">
        <v>27.05</v>
      </c>
      <c r="F75" s="102">
        <v>2193</v>
      </c>
      <c r="G75" s="121">
        <f t="shared" si="38"/>
        <v>59320.65</v>
      </c>
      <c r="H75" s="62"/>
      <c r="I75" s="104">
        <v>6</v>
      </c>
      <c r="J75" s="105">
        <v>3273</v>
      </c>
      <c r="K75" s="106">
        <f t="shared" si="36"/>
        <v>545.5</v>
      </c>
      <c r="L75" s="107">
        <v>6</v>
      </c>
      <c r="M75" s="105">
        <f>F75/V75*60</f>
        <v>2958.3688775921878</v>
      </c>
      <c r="N75" s="106">
        <f>M75/L75</f>
        <v>493.06147959869799</v>
      </c>
      <c r="O75" s="123">
        <f>L75-I75</f>
        <v>0</v>
      </c>
      <c r="P75" s="124">
        <f>N75-K75</f>
        <v>-52.438520401302014</v>
      </c>
      <c r="Q75" s="125">
        <f>N75/K75</f>
        <v>0.90387072337066543</v>
      </c>
      <c r="R75" s="290"/>
      <c r="S75" s="47">
        <v>0.44305555555555548</v>
      </c>
      <c r="T75" s="120">
        <v>0.47393518518518513</v>
      </c>
      <c r="U75" s="111">
        <v>5</v>
      </c>
      <c r="V75" s="112">
        <v>44.477212086916211</v>
      </c>
      <c r="W75" s="113"/>
      <c r="X75" s="116"/>
      <c r="Y75" s="12"/>
      <c r="Z75" s="198"/>
      <c r="AA75" s="281"/>
      <c r="AB75" s="282"/>
      <c r="AC75" s="12"/>
      <c r="AD75" s="198"/>
      <c r="AE75" s="117">
        <f>M75-J75</f>
        <v>-314.6311224078122</v>
      </c>
      <c r="AF75" s="110">
        <f>M75/J75</f>
        <v>0.90387072337066543</v>
      </c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9">AVERAGE(I73:I88)</f>
        <v>6</v>
      </c>
      <c r="J89" s="137">
        <f t="shared" si="39"/>
        <v>2757.6666666666665</v>
      </c>
      <c r="K89" s="138">
        <f t="shared" ref="K89" si="40">J89/I89</f>
        <v>459.61111111111109</v>
      </c>
      <c r="L89" s="136">
        <f t="shared" ref="L89:M89" si="41">AVERAGE(L73:L88)</f>
        <v>6</v>
      </c>
      <c r="M89" s="137">
        <f t="shared" si="41"/>
        <v>2496.2006612541118</v>
      </c>
      <c r="N89" s="138">
        <f>M89/L89</f>
        <v>416.03344354235196</v>
      </c>
      <c r="O89" s="139">
        <f>L89-I89</f>
        <v>0</v>
      </c>
      <c r="P89" s="140">
        <f>N89-K89</f>
        <v>-43.577667568759125</v>
      </c>
      <c r="Q89" s="141">
        <f>N89/K89</f>
        <v>0.90518578312127829</v>
      </c>
      <c r="R89" s="291"/>
      <c r="S89" s="142">
        <v>0.25</v>
      </c>
      <c r="T89" s="143">
        <v>0.47393518518518513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0</v>
      </c>
      <c r="AD89" s="191">
        <f>SUM(AD73:AD88)</f>
        <v>0</v>
      </c>
      <c r="AE89" s="168">
        <f>M89-J89</f>
        <v>-261.46600541255475</v>
      </c>
      <c r="AF89" s="141">
        <f>M89/J89</f>
        <v>0.90518578312127829</v>
      </c>
      <c r="AG89" s="296"/>
    </row>
    <row r="90" spans="1:33" ht="15.75" customHeight="1">
      <c r="A90" s="283" t="s">
        <v>120</v>
      </c>
      <c r="B90" s="114" t="s">
        <v>197</v>
      </c>
      <c r="C90" s="287" t="s">
        <v>238</v>
      </c>
      <c r="D90" s="288"/>
      <c r="E90" s="147">
        <v>15.51</v>
      </c>
      <c r="F90" s="97">
        <v>3051</v>
      </c>
      <c r="G90" s="148">
        <f t="shared" ref="G90:G91" si="42">E90*F90</f>
        <v>47321.01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2350.3787562395396</v>
      </c>
      <c r="N90" s="152">
        <f>M90/L90</f>
        <v>391.72979270658993</v>
      </c>
      <c r="O90" s="154">
        <f>L90-I90</f>
        <v>0</v>
      </c>
      <c r="P90" s="155">
        <f>N90-K90</f>
        <v>-41.603540626743381</v>
      </c>
      <c r="Q90" s="156">
        <f>N90/K90</f>
        <v>0.9039918293228999</v>
      </c>
      <c r="R90" s="289">
        <f>Q106</f>
        <v>0.90374998354625269</v>
      </c>
      <c r="S90" s="157">
        <v>0.25</v>
      </c>
      <c r="T90" s="158">
        <v>0.30408564814814815</v>
      </c>
      <c r="U90" s="159"/>
      <c r="V90" s="160">
        <v>77.885319340141024</v>
      </c>
      <c r="W90" s="158"/>
      <c r="X90" s="169"/>
      <c r="Y90" s="12"/>
      <c r="Z90" s="198"/>
      <c r="AA90" s="292"/>
      <c r="AB90" s="293"/>
      <c r="AC90" s="12"/>
      <c r="AD90" s="198"/>
      <c r="AE90" s="115">
        <f>M90-J90</f>
        <v>-249.6212437604604</v>
      </c>
      <c r="AF90" s="156">
        <f>M90/J90</f>
        <v>0.9039918293228999</v>
      </c>
      <c r="AG90" s="294">
        <f>AF106</f>
        <v>0.90374998354625269</v>
      </c>
    </row>
    <row r="91" spans="1:33" ht="15.75" customHeight="1">
      <c r="A91" s="284"/>
      <c r="B91" s="100" t="s">
        <v>197</v>
      </c>
      <c r="C91" s="279" t="s">
        <v>239</v>
      </c>
      <c r="D91" s="280"/>
      <c r="E91" s="101">
        <v>15.01</v>
      </c>
      <c r="F91" s="102">
        <v>3131</v>
      </c>
      <c r="G91" s="103">
        <f t="shared" si="42"/>
        <v>46996.31</v>
      </c>
      <c r="H91" s="26"/>
      <c r="I91" s="104">
        <v>6</v>
      </c>
      <c r="J91" s="105">
        <v>2600</v>
      </c>
      <c r="K91" s="106">
        <f t="shared" si="34"/>
        <v>433.33333333333331</v>
      </c>
      <c r="L91" s="107">
        <v>6</v>
      </c>
      <c r="M91" s="105">
        <f>F91/V91*60</f>
        <v>2349.1211582009737</v>
      </c>
      <c r="N91" s="106">
        <f>M91/L91</f>
        <v>391.52019303349562</v>
      </c>
      <c r="O91" s="108">
        <f>L91-I91</f>
        <v>0</v>
      </c>
      <c r="P91" s="109">
        <f>N91-K91</f>
        <v>-41.813140299837698</v>
      </c>
      <c r="Q91" s="110">
        <f>N91/K91</f>
        <v>0.90350813776960526</v>
      </c>
      <c r="R91" s="290"/>
      <c r="S91" s="47">
        <v>0.30763888888888885</v>
      </c>
      <c r="T91" s="48">
        <v>0.36317129629629624</v>
      </c>
      <c r="U91" s="111">
        <v>5.1166666666666138</v>
      </c>
      <c r="V91" s="112">
        <v>79.970332455678331</v>
      </c>
      <c r="W91" s="113"/>
      <c r="X91" s="13"/>
      <c r="Y91" s="12"/>
      <c r="Z91" s="198"/>
      <c r="AA91" s="281"/>
      <c r="AB91" s="282"/>
      <c r="AC91" s="12"/>
      <c r="AD91" s="198"/>
      <c r="AE91" s="117">
        <f>M91-J91</f>
        <v>-250.8788417990263</v>
      </c>
      <c r="AF91" s="110">
        <f>M91/J91</f>
        <v>0.90350813776960526</v>
      </c>
      <c r="AG91" s="295"/>
    </row>
    <row r="92" spans="1:33" ht="15.75" customHeight="1">
      <c r="A92" s="284"/>
      <c r="B92" s="100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3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3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31"/>
      <c r="W98" s="113"/>
      <c r="X98" s="116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31"/>
      <c r="W99" s="126"/>
      <c r="X99" s="127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31"/>
      <c r="W100" s="126"/>
      <c r="X100" s="127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31"/>
      <c r="W101" s="126"/>
      <c r="X101" s="127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31"/>
      <c r="W102" s="126"/>
      <c r="X102" s="127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31"/>
      <c r="W103" s="126"/>
      <c r="X103" s="127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31"/>
      <c r="W104" s="126"/>
      <c r="X104" s="127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43">AVERAGE(I90:I105)</f>
        <v>6</v>
      </c>
      <c r="J106" s="137">
        <f t="shared" si="43"/>
        <v>2600</v>
      </c>
      <c r="K106" s="138">
        <f t="shared" ref="K106" si="44">J106/I106</f>
        <v>433.33333333333331</v>
      </c>
      <c r="L106" s="136">
        <f t="shared" ref="L106:M106" si="45">AVERAGE(L90:L105)</f>
        <v>6</v>
      </c>
      <c r="M106" s="137">
        <f t="shared" si="45"/>
        <v>2349.7499572202569</v>
      </c>
      <c r="N106" s="138">
        <f>M106/L106</f>
        <v>391.62499287004283</v>
      </c>
      <c r="O106" s="139">
        <f>L106-I106</f>
        <v>0</v>
      </c>
      <c r="P106" s="140">
        <f>N106-K106</f>
        <v>-41.708340463290483</v>
      </c>
      <c r="Q106" s="141">
        <f>N106/K106</f>
        <v>0.90374998354625269</v>
      </c>
      <c r="R106" s="291"/>
      <c r="S106" s="142">
        <v>0.25</v>
      </c>
      <c r="T106" s="143">
        <v>0.36317129629629624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277"/>
      <c r="AB106" s="278"/>
      <c r="AC106" s="179">
        <f>SUM(AC90:AC105)</f>
        <v>0</v>
      </c>
      <c r="AD106" s="191">
        <f>SUM(AD90:AD105)</f>
        <v>0</v>
      </c>
      <c r="AE106" s="168">
        <f>M106-J106</f>
        <v>-250.25004277974313</v>
      </c>
      <c r="AF106" s="141">
        <f>M106/J106</f>
        <v>0.90374998354625269</v>
      </c>
      <c r="AG106" s="296"/>
    </row>
    <row r="107" spans="1:33" ht="15.75" customHeight="1">
      <c r="A107" s="297" t="s">
        <v>199</v>
      </c>
      <c r="B107" s="146" t="s">
        <v>173</v>
      </c>
      <c r="C107" s="287" t="s">
        <v>200</v>
      </c>
      <c r="D107" s="288"/>
      <c r="E107" s="147">
        <v>44.98</v>
      </c>
      <c r="F107" s="97">
        <v>1550</v>
      </c>
      <c r="G107" s="148">
        <f t="shared" ref="G107:G109" si="46">E107*F107</f>
        <v>69719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1611.2933572074057</v>
      </c>
      <c r="N107" s="152">
        <f>M107/L107</f>
        <v>76.728255105114556</v>
      </c>
      <c r="O107" s="154">
        <f>L107-I107</f>
        <v>0</v>
      </c>
      <c r="P107" s="155">
        <f>N107-K107</f>
        <v>-8.9860306091711522</v>
      </c>
      <c r="Q107" s="156">
        <f>N107/K107</f>
        <v>0.89516297622633656</v>
      </c>
      <c r="R107" s="289">
        <f>Q123</f>
        <v>0.92574200869702661</v>
      </c>
      <c r="S107" s="157">
        <v>0.70833333333333337</v>
      </c>
      <c r="T107" s="158">
        <v>0.7484143518518519</v>
      </c>
      <c r="U107" s="159"/>
      <c r="V107" s="160">
        <v>57.717609015146607</v>
      </c>
      <c r="W107" s="158"/>
      <c r="X107" s="169"/>
      <c r="Y107" s="196"/>
      <c r="Z107" s="197"/>
      <c r="AA107" s="292"/>
      <c r="AB107" s="293"/>
      <c r="AC107" s="196"/>
      <c r="AD107" s="197"/>
      <c r="AE107" s="115">
        <f>M107-J107</f>
        <v>-188.70664279259427</v>
      </c>
      <c r="AF107" s="156">
        <f>M107/J107</f>
        <v>0.89516297622633656</v>
      </c>
      <c r="AG107" s="294">
        <f>AF123</f>
        <v>0.89436092365644926</v>
      </c>
    </row>
    <row r="108" spans="1:33" ht="15.75" customHeight="1">
      <c r="A108" s="298"/>
      <c r="B108" s="163" t="s">
        <v>173</v>
      </c>
      <c r="C108" s="279" t="s">
        <v>201</v>
      </c>
      <c r="D108" s="280"/>
      <c r="E108" s="101">
        <v>50.67</v>
      </c>
      <c r="F108" s="102">
        <v>1740</v>
      </c>
      <c r="G108" s="103">
        <f t="shared" si="46"/>
        <v>88165.8</v>
      </c>
      <c r="H108" s="26"/>
      <c r="I108" s="104">
        <v>20</v>
      </c>
      <c r="J108" s="105">
        <v>2000</v>
      </c>
      <c r="K108" s="106">
        <f t="shared" ref="K108:K109" si="47">J108/I108</f>
        <v>100</v>
      </c>
      <c r="L108" s="107">
        <v>19</v>
      </c>
      <c r="M108" s="105">
        <f>F108/V108*60</f>
        <v>1787.9999999999998</v>
      </c>
      <c r="N108" s="106">
        <f>M108/L108</f>
        <v>94.105263157894726</v>
      </c>
      <c r="O108" s="108">
        <f>L108-I108</f>
        <v>-1</v>
      </c>
      <c r="P108" s="109">
        <f>N108-K108</f>
        <v>-5.8947368421052744</v>
      </c>
      <c r="Q108" s="110">
        <f>N108/K108</f>
        <v>0.94105263157894725</v>
      </c>
      <c r="R108" s="290"/>
      <c r="S108" s="47">
        <v>0.75208333333333333</v>
      </c>
      <c r="T108" s="48">
        <v>0.79262731481481485</v>
      </c>
      <c r="U108" s="111">
        <v>5.2833333333332533</v>
      </c>
      <c r="V108" s="112">
        <v>58.389261744966447</v>
      </c>
      <c r="W108" s="113"/>
      <c r="X108" s="116"/>
      <c r="Y108" s="12"/>
      <c r="Z108" s="198"/>
      <c r="AA108" s="281"/>
      <c r="AB108" s="282"/>
      <c r="AC108" s="12"/>
      <c r="AD108" s="198"/>
      <c r="AE108" s="117">
        <f>M108-J108</f>
        <v>-212.00000000000023</v>
      </c>
      <c r="AF108" s="110">
        <f>M108/J108</f>
        <v>0.89399999999999991</v>
      </c>
      <c r="AG108" s="295"/>
    </row>
    <row r="109" spans="1:33" ht="15.75" customHeight="1">
      <c r="A109" s="298"/>
      <c r="B109" s="163" t="s">
        <v>173</v>
      </c>
      <c r="C109" s="279" t="s">
        <v>234</v>
      </c>
      <c r="D109" s="280"/>
      <c r="E109" s="101">
        <v>58.17</v>
      </c>
      <c r="F109" s="102">
        <v>2670</v>
      </c>
      <c r="G109" s="103">
        <f t="shared" si="46"/>
        <v>155313.9</v>
      </c>
      <c r="H109" s="26"/>
      <c r="I109" s="104">
        <v>18</v>
      </c>
      <c r="J109" s="105">
        <v>2000</v>
      </c>
      <c r="K109" s="106">
        <f t="shared" si="47"/>
        <v>111.11111111111111</v>
      </c>
      <c r="L109" s="107">
        <v>17</v>
      </c>
      <c r="M109" s="105">
        <f>F109/V109*60</f>
        <v>1788.0000000000002</v>
      </c>
      <c r="N109" s="106">
        <f>M109/L109</f>
        <v>105.1764705882353</v>
      </c>
      <c r="O109" s="108">
        <f>L109-I109</f>
        <v>-1</v>
      </c>
      <c r="P109" s="109">
        <f>N109-K109</f>
        <v>-5.9346405228758101</v>
      </c>
      <c r="Q109" s="110">
        <f>N109/K109</f>
        <v>0.94658823529411773</v>
      </c>
      <c r="R109" s="290"/>
      <c r="S109" s="47">
        <v>0.79652777777777772</v>
      </c>
      <c r="T109" s="48">
        <v>0.85873842592592586</v>
      </c>
      <c r="U109" s="111">
        <v>5.6166666666665321</v>
      </c>
      <c r="V109" s="112">
        <v>89.597315436241601</v>
      </c>
      <c r="W109" s="113"/>
      <c r="X109" s="116"/>
      <c r="Y109" s="12"/>
      <c r="Z109" s="198"/>
      <c r="AA109" s="281"/>
      <c r="AB109" s="282"/>
      <c r="AC109" s="12"/>
      <c r="AD109" s="198"/>
      <c r="AE109" s="117">
        <f>M109-J109</f>
        <v>-211.99999999999977</v>
      </c>
      <c r="AF109" s="110">
        <f>M109/J109</f>
        <v>0.89400000000000013</v>
      </c>
      <c r="AG109" s="295"/>
    </row>
    <row r="110" spans="1:33" ht="15.75" customHeight="1">
      <c r="A110" s="298"/>
      <c r="B110" s="163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295"/>
    </row>
    <row r="111" spans="1:33" ht="15.75" customHeight="1">
      <c r="A111" s="298"/>
      <c r="B111" s="163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295"/>
    </row>
    <row r="112" spans="1:33" ht="15.75" customHeight="1">
      <c r="A112" s="298"/>
      <c r="B112" s="163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295"/>
    </row>
    <row r="113" spans="1:33" ht="15.75" customHeight="1">
      <c r="A113" s="298"/>
      <c r="B113" s="163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81"/>
      <c r="AB113" s="282"/>
      <c r="AC113" s="12"/>
      <c r="AD113" s="198"/>
      <c r="AE113" s="117"/>
      <c r="AF113" s="110"/>
      <c r="AG113" s="295"/>
    </row>
    <row r="114" spans="1:33" ht="15.75" customHeight="1">
      <c r="A114" s="298"/>
      <c r="B114" s="163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81"/>
      <c r="AB114" s="282"/>
      <c r="AC114" s="12"/>
      <c r="AD114" s="198"/>
      <c r="AE114" s="117"/>
      <c r="AF114" s="110"/>
      <c r="AG114" s="295"/>
    </row>
    <row r="115" spans="1:33" ht="15.75" customHeight="1">
      <c r="A115" s="298"/>
      <c r="B115" s="163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81"/>
      <c r="AB115" s="282"/>
      <c r="AC115" s="12"/>
      <c r="AD115" s="198"/>
      <c r="AE115" s="117"/>
      <c r="AF115" s="110"/>
      <c r="AG115" s="295"/>
    </row>
    <row r="116" spans="1:33" ht="15.75" customHeight="1">
      <c r="A116" s="298"/>
      <c r="B116" s="163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81"/>
      <c r="AB116" s="282"/>
      <c r="AC116" s="12"/>
      <c r="AD116" s="198"/>
      <c r="AE116" s="117"/>
      <c r="AF116" s="110"/>
      <c r="AG116" s="295"/>
    </row>
    <row r="117" spans="1:33" ht="15.75" customHeight="1">
      <c r="A117" s="298"/>
      <c r="B117" s="163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81"/>
      <c r="AB117" s="282"/>
      <c r="AC117" s="12"/>
      <c r="AD117" s="198"/>
      <c r="AE117" s="117"/>
      <c r="AF117" s="110"/>
      <c r="AG117" s="295"/>
    </row>
    <row r="118" spans="1:33" ht="15.75" customHeight="1">
      <c r="A118" s="298"/>
      <c r="B118" s="163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81"/>
      <c r="AB118" s="282"/>
      <c r="AC118" s="12"/>
      <c r="AD118" s="198"/>
      <c r="AE118" s="117"/>
      <c r="AF118" s="110"/>
      <c r="AG118" s="295"/>
    </row>
    <row r="119" spans="1:33" ht="15.75" customHeight="1">
      <c r="A119" s="298"/>
      <c r="B119" s="163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81"/>
      <c r="AB119" s="282"/>
      <c r="AC119" s="12"/>
      <c r="AD119" s="198"/>
      <c r="AE119" s="117"/>
      <c r="AF119" s="110"/>
      <c r="AG119" s="295"/>
    </row>
    <row r="120" spans="1:33" ht="15.75" customHeight="1">
      <c r="A120" s="298"/>
      <c r="B120" s="163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81"/>
      <c r="AB120" s="282"/>
      <c r="AC120" s="12"/>
      <c r="AD120" s="198"/>
      <c r="AE120" s="117"/>
      <c r="AF120" s="110"/>
      <c r="AG120" s="295"/>
    </row>
    <row r="121" spans="1:33" ht="15.75" customHeight="1">
      <c r="A121" s="298"/>
      <c r="B121" s="163"/>
      <c r="C121" s="279"/>
      <c r="D121" s="280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81"/>
      <c r="AB121" s="282"/>
      <c r="AC121" s="12"/>
      <c r="AD121" s="198"/>
      <c r="AE121" s="117"/>
      <c r="AF121" s="110"/>
      <c r="AG121" s="295"/>
    </row>
    <row r="122" spans="1:33" ht="15.75" customHeight="1">
      <c r="A122" s="298"/>
      <c r="B122" s="163"/>
      <c r="C122" s="279"/>
      <c r="D122" s="280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81"/>
      <c r="AB122" s="282"/>
      <c r="AC122" s="12"/>
      <c r="AD122" s="198"/>
      <c r="AE122" s="165"/>
      <c r="AF122" s="125"/>
      <c r="AG122" s="295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48">AVERAGE(I107:I122)</f>
        <v>19.666666666666668</v>
      </c>
      <c r="J123" s="137">
        <f t="shared" si="48"/>
        <v>1933.3333333333333</v>
      </c>
      <c r="K123" s="138">
        <f t="shared" ref="K123" si="49">J123/I123</f>
        <v>98.305084745762699</v>
      </c>
      <c r="L123" s="136">
        <f t="shared" ref="L123:M123" si="50">AVERAGE(L107:L122)</f>
        <v>19</v>
      </c>
      <c r="M123" s="137">
        <f t="shared" si="50"/>
        <v>1729.0977857358018</v>
      </c>
      <c r="N123" s="138">
        <f>M123/L123</f>
        <v>91.005146617673788</v>
      </c>
      <c r="O123" s="139">
        <f>L123-I123</f>
        <v>-0.66666666666666785</v>
      </c>
      <c r="P123" s="140">
        <f>N123-K123</f>
        <v>-7.2999381280889111</v>
      </c>
      <c r="Q123" s="141">
        <f>N123/K123</f>
        <v>0.92574200869702661</v>
      </c>
      <c r="R123" s="291"/>
      <c r="S123" s="142">
        <v>0.70833333333333337</v>
      </c>
      <c r="T123" s="143">
        <v>0.85873842592592586</v>
      </c>
      <c r="U123" s="144"/>
      <c r="V123" s="166"/>
      <c r="W123" s="167"/>
      <c r="X123" s="138"/>
      <c r="Y123" s="179">
        <f t="shared" ref="Y123:Z123" si="51">SUM(Y107:Y122)</f>
        <v>0</v>
      </c>
      <c r="Z123" s="180">
        <f t="shared" si="51"/>
        <v>0</v>
      </c>
      <c r="AA123" s="277"/>
      <c r="AB123" s="278"/>
      <c r="AC123" s="179">
        <f t="shared" ref="AC123:AD123" si="52">SUM(AC107:AC122)</f>
        <v>0</v>
      </c>
      <c r="AD123" s="180">
        <f t="shared" si="52"/>
        <v>0</v>
      </c>
      <c r="AE123" s="168">
        <f>M123-J123</f>
        <v>-204.23554759753142</v>
      </c>
      <c r="AF123" s="141">
        <f>M123/J123</f>
        <v>0.89436092365644926</v>
      </c>
      <c r="AG123" s="296"/>
    </row>
    <row r="124" spans="1:33" ht="15.75" customHeight="1">
      <c r="A124" s="283" t="s">
        <v>225</v>
      </c>
      <c r="B124" s="146" t="s">
        <v>173</v>
      </c>
      <c r="C124" s="287" t="s">
        <v>189</v>
      </c>
      <c r="D124" s="288"/>
      <c r="E124" s="147">
        <v>47.6</v>
      </c>
      <c r="F124" s="97">
        <v>1838</v>
      </c>
      <c r="G124" s="148">
        <f t="shared" ref="G124:G126" si="53">E124*F124</f>
        <v>87488.8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1787.9999999999998</v>
      </c>
      <c r="N124" s="152">
        <f>M124/L124</f>
        <v>77.739130434782595</v>
      </c>
      <c r="O124" s="154">
        <f>L124-I124</f>
        <v>0</v>
      </c>
      <c r="P124" s="155">
        <f>N124-K124</f>
        <v>-9.2173913043478422</v>
      </c>
      <c r="Q124" s="156">
        <f>N124/K124</f>
        <v>0.89399999999999979</v>
      </c>
      <c r="R124" s="289">
        <f>Q140</f>
        <v>0.89442679352344212</v>
      </c>
      <c r="S124" s="157">
        <v>0.70833333333333337</v>
      </c>
      <c r="T124" s="158">
        <v>0.75115740740740744</v>
      </c>
      <c r="U124" s="159"/>
      <c r="V124" s="160">
        <v>61.677852348993298</v>
      </c>
      <c r="W124" s="158"/>
      <c r="X124" s="169"/>
      <c r="Y124" s="196"/>
      <c r="Z124" s="197"/>
      <c r="AA124" s="292"/>
      <c r="AB124" s="293"/>
      <c r="AC124" s="196"/>
      <c r="AD124" s="197"/>
      <c r="AE124" s="115">
        <f>M124-J124</f>
        <v>-212.00000000000023</v>
      </c>
      <c r="AF124" s="156">
        <f>M124/J124</f>
        <v>0.89399999999999991</v>
      </c>
      <c r="AG124" s="294">
        <f>AF140</f>
        <v>0.89442679352344212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02">
        <v>1554</v>
      </c>
      <c r="G125" s="103">
        <f t="shared" si="53"/>
        <v>88375.98</v>
      </c>
      <c r="H125" s="26"/>
      <c r="I125" s="104">
        <v>23</v>
      </c>
      <c r="J125" s="105">
        <v>2000</v>
      </c>
      <c r="K125" s="106">
        <f t="shared" ref="K125:K126" si="54">J125/I125</f>
        <v>86.956521739130437</v>
      </c>
      <c r="L125" s="107">
        <v>23</v>
      </c>
      <c r="M125" s="105">
        <f>F125/V125*60</f>
        <v>1790.3607611406551</v>
      </c>
      <c r="N125" s="106">
        <f>M125/L125</f>
        <v>77.841772223506737</v>
      </c>
      <c r="O125" s="108">
        <f>L125-I125</f>
        <v>0</v>
      </c>
      <c r="P125" s="109">
        <f>N125-K125</f>
        <v>-9.1147495156236999</v>
      </c>
      <c r="Q125" s="110">
        <f>N125/K125</f>
        <v>0.89518038057032745</v>
      </c>
      <c r="R125" s="290"/>
      <c r="S125" s="47">
        <v>0.75416666666666665</v>
      </c>
      <c r="T125" s="48">
        <v>0.79032407407407401</v>
      </c>
      <c r="U125" s="111">
        <v>5</v>
      </c>
      <c r="V125" s="112">
        <v>52.078889363390623</v>
      </c>
      <c r="W125" s="113"/>
      <c r="X125" s="116"/>
      <c r="Y125" s="12"/>
      <c r="Z125" s="198"/>
      <c r="AA125" s="281"/>
      <c r="AB125" s="282"/>
      <c r="AC125" s="12"/>
      <c r="AD125" s="198"/>
      <c r="AE125" s="117">
        <f>M125-J125</f>
        <v>-209.63923885934491</v>
      </c>
      <c r="AF125" s="110">
        <f>M125/J125</f>
        <v>0.89518038057032756</v>
      </c>
      <c r="AG125" s="295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02">
        <v>2062</v>
      </c>
      <c r="G126" s="103">
        <f t="shared" si="53"/>
        <v>117100.98</v>
      </c>
      <c r="H126" s="26"/>
      <c r="I126" s="104">
        <v>23</v>
      </c>
      <c r="J126" s="105">
        <v>2000</v>
      </c>
      <c r="K126" s="106">
        <f t="shared" si="54"/>
        <v>86.956521739130437</v>
      </c>
      <c r="L126" s="107">
        <v>23</v>
      </c>
      <c r="M126" s="105">
        <f>F126/V126*60</f>
        <v>1788.199999999998</v>
      </c>
      <c r="N126" s="106">
        <f>M126/L126</f>
        <v>77.747826086956437</v>
      </c>
      <c r="O126" s="108">
        <f>L126-I126</f>
        <v>0</v>
      </c>
      <c r="P126" s="109">
        <f>N126-K126</f>
        <v>-9.2086956521740007</v>
      </c>
      <c r="Q126" s="110">
        <f>N126/K126</f>
        <v>0.89409999999999901</v>
      </c>
      <c r="R126" s="290"/>
      <c r="S126" s="47">
        <v>0.79374999999999996</v>
      </c>
      <c r="T126" s="48">
        <v>0.84179398148148143</v>
      </c>
      <c r="U126" s="111">
        <v>4.9333333333333584</v>
      </c>
      <c r="V126" s="112">
        <v>69.186891846549685</v>
      </c>
      <c r="W126" s="113"/>
      <c r="X126" s="116"/>
      <c r="Y126" s="12"/>
      <c r="Z126" s="198"/>
      <c r="AA126" s="281"/>
      <c r="AB126" s="282"/>
      <c r="AC126" s="12"/>
      <c r="AD126" s="198"/>
      <c r="AE126" s="117">
        <f>M126-J126</f>
        <v>-211.800000000002</v>
      </c>
      <c r="AF126" s="110">
        <f>M126/J126</f>
        <v>0.89409999999999901</v>
      </c>
      <c r="AG126" s="295"/>
    </row>
    <row r="127" spans="1:33" ht="15.75" customHeight="1">
      <c r="A127" s="284"/>
      <c r="B127" s="163"/>
      <c r="C127" s="279"/>
      <c r="D127" s="280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295"/>
    </row>
    <row r="128" spans="1:33" ht="15.75" customHeight="1">
      <c r="A128" s="285"/>
      <c r="B128" s="163"/>
      <c r="C128" s="279"/>
      <c r="D128" s="280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295"/>
    </row>
    <row r="129" spans="1:33" ht="15.75" customHeight="1">
      <c r="A129" s="285"/>
      <c r="B129" s="163"/>
      <c r="C129" s="279"/>
      <c r="D129" s="280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295"/>
    </row>
    <row r="130" spans="1:33" ht="15.75" customHeight="1">
      <c r="A130" s="285"/>
      <c r="B130" s="163"/>
      <c r="C130" s="279"/>
      <c r="D130" s="280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81"/>
      <c r="AB130" s="282"/>
      <c r="AC130" s="12"/>
      <c r="AD130" s="198"/>
      <c r="AE130" s="117"/>
      <c r="AF130" s="110"/>
      <c r="AG130" s="295"/>
    </row>
    <row r="131" spans="1:33" ht="15.75" customHeight="1">
      <c r="A131" s="285"/>
      <c r="B131" s="163"/>
      <c r="C131" s="279"/>
      <c r="D131" s="280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81"/>
      <c r="AB131" s="282"/>
      <c r="AC131" s="12"/>
      <c r="AD131" s="198"/>
      <c r="AE131" s="117"/>
      <c r="AF131" s="110"/>
      <c r="AG131" s="295"/>
    </row>
    <row r="132" spans="1:33" ht="15.75" customHeight="1">
      <c r="A132" s="285"/>
      <c r="B132" s="163"/>
      <c r="C132" s="279"/>
      <c r="D132" s="280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81"/>
      <c r="AB132" s="282"/>
      <c r="AC132" s="12"/>
      <c r="AD132" s="198"/>
      <c r="AE132" s="117"/>
      <c r="AF132" s="110"/>
      <c r="AG132" s="295"/>
    </row>
    <row r="133" spans="1:33" ht="15.75" customHeight="1">
      <c r="A133" s="285"/>
      <c r="B133" s="163"/>
      <c r="C133" s="279"/>
      <c r="D133" s="280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81"/>
      <c r="AB133" s="282"/>
      <c r="AC133" s="12"/>
      <c r="AD133" s="198"/>
      <c r="AE133" s="117"/>
      <c r="AF133" s="110"/>
      <c r="AG133" s="295"/>
    </row>
    <row r="134" spans="1:33" ht="15.75" customHeight="1">
      <c r="A134" s="285"/>
      <c r="B134" s="163"/>
      <c r="C134" s="279"/>
      <c r="D134" s="280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81"/>
      <c r="AB134" s="282"/>
      <c r="AC134" s="12"/>
      <c r="AD134" s="198"/>
      <c r="AE134" s="117"/>
      <c r="AF134" s="110"/>
      <c r="AG134" s="295"/>
    </row>
    <row r="135" spans="1:33" ht="15.75" customHeight="1">
      <c r="A135" s="285"/>
      <c r="B135" s="163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81"/>
      <c r="AB135" s="282"/>
      <c r="AC135" s="12"/>
      <c r="AD135" s="198"/>
      <c r="AE135" s="117"/>
      <c r="AF135" s="110"/>
      <c r="AG135" s="295"/>
    </row>
    <row r="136" spans="1:33" ht="15.75" customHeight="1">
      <c r="A136" s="285"/>
      <c r="B136" s="163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81"/>
      <c r="AB136" s="282"/>
      <c r="AC136" s="12"/>
      <c r="AD136" s="198"/>
      <c r="AE136" s="117"/>
      <c r="AF136" s="110"/>
      <c r="AG136" s="295"/>
    </row>
    <row r="137" spans="1:33" ht="15.75" customHeight="1">
      <c r="A137" s="285"/>
      <c r="B137" s="163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81"/>
      <c r="AB137" s="282"/>
      <c r="AC137" s="12"/>
      <c r="AD137" s="198"/>
      <c r="AE137" s="117"/>
      <c r="AF137" s="110"/>
      <c r="AG137" s="295"/>
    </row>
    <row r="138" spans="1:33" ht="15.75" customHeight="1">
      <c r="A138" s="285"/>
      <c r="B138" s="163"/>
      <c r="C138" s="279"/>
      <c r="D138" s="280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81"/>
      <c r="AB138" s="282"/>
      <c r="AC138" s="12"/>
      <c r="AD138" s="198"/>
      <c r="AE138" s="117"/>
      <c r="AF138" s="110"/>
      <c r="AG138" s="295"/>
    </row>
    <row r="139" spans="1:33" ht="15.75" customHeight="1">
      <c r="A139" s="285"/>
      <c r="B139" s="163"/>
      <c r="C139" s="279"/>
      <c r="D139" s="280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81"/>
      <c r="AB139" s="282"/>
      <c r="AC139" s="12"/>
      <c r="AD139" s="198"/>
      <c r="AE139" s="165"/>
      <c r="AF139" s="125"/>
      <c r="AG139" s="295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55">AVERAGE(I124:I139)</f>
        <v>23</v>
      </c>
      <c r="J140" s="137">
        <f t="shared" si="55"/>
        <v>2000</v>
      </c>
      <c r="K140" s="138">
        <f t="shared" ref="K140" si="56">J140/I140</f>
        <v>86.956521739130437</v>
      </c>
      <c r="L140" s="136">
        <f t="shared" ref="L140:M140" si="57">AVERAGE(L124:L139)</f>
        <v>23</v>
      </c>
      <c r="M140" s="137">
        <f t="shared" si="57"/>
        <v>1788.8535870468843</v>
      </c>
      <c r="N140" s="138">
        <f>M140/L140</f>
        <v>77.776242915081923</v>
      </c>
      <c r="O140" s="139">
        <f>L140-I140</f>
        <v>0</v>
      </c>
      <c r="P140" s="140">
        <f>N140-K140</f>
        <v>-9.1802788240485143</v>
      </c>
      <c r="Q140" s="141">
        <f>N140/K140</f>
        <v>0.89442679352344212</v>
      </c>
      <c r="R140" s="291"/>
      <c r="S140" s="142">
        <v>0.70833333333333337</v>
      </c>
      <c r="T140" s="143">
        <v>0.84179398148148143</v>
      </c>
      <c r="U140" s="144"/>
      <c r="V140" s="166"/>
      <c r="W140" s="167"/>
      <c r="X140" s="138"/>
      <c r="Y140" s="179">
        <f t="shared" ref="Y140:Z140" si="58">SUM(Y124:Y139)</f>
        <v>0</v>
      </c>
      <c r="Z140" s="180">
        <f t="shared" si="58"/>
        <v>0</v>
      </c>
      <c r="AA140" s="277"/>
      <c r="AB140" s="278"/>
      <c r="AC140" s="179">
        <f t="shared" ref="AC140:AD140" si="59">SUM(AC124:AC139)</f>
        <v>0</v>
      </c>
      <c r="AD140" s="180">
        <f t="shared" si="59"/>
        <v>0</v>
      </c>
      <c r="AE140" s="168">
        <f>M140-J140</f>
        <v>-211.14641295311571</v>
      </c>
      <c r="AF140" s="141">
        <f>M140/J140</f>
        <v>0.89442679352344212</v>
      </c>
      <c r="AG140" s="296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594" priority="2" operator="greaterThan">
      <formula>0</formula>
    </cfRule>
  </conditionalFormatting>
  <conditionalFormatting sqref="P5:P140 AE5:AE140">
    <cfRule type="cellIs" dxfId="593" priority="5" operator="lessThan">
      <formula>0</formula>
    </cfRule>
  </conditionalFormatting>
  <conditionalFormatting sqref="Q5:Q140 AF5:AF140">
    <cfRule type="cellIs" dxfId="592" priority="3" operator="greaterThan">
      <formula>1</formula>
    </cfRule>
    <cfRule type="cellIs" dxfId="591" priority="4" operator="lessThan">
      <formula>0.8</formula>
    </cfRule>
  </conditionalFormatting>
  <conditionalFormatting sqref="AG5 R5:R140">
    <cfRule type="cellIs" dxfId="590" priority="6" operator="lessThan">
      <formula>0.8</formula>
    </cfRule>
  </conditionalFormatting>
  <conditionalFormatting sqref="AG22">
    <cfRule type="cellIs" dxfId="589" priority="11" operator="lessThan">
      <formula>0.8</formula>
    </cfRule>
  </conditionalFormatting>
  <conditionalFormatting sqref="AG37">
    <cfRule type="cellIs" dxfId="588" priority="10" operator="lessThan">
      <formula>0.8</formula>
    </cfRule>
  </conditionalFormatting>
  <conditionalFormatting sqref="AG39:AG74">
    <cfRule type="cellIs" dxfId="587" priority="8" operator="lessThan">
      <formula>0.8</formula>
    </cfRule>
  </conditionalFormatting>
  <conditionalFormatting sqref="AG80:AG88">
    <cfRule type="cellIs" dxfId="586" priority="9" operator="lessThan">
      <formula>0.8</formula>
    </cfRule>
  </conditionalFormatting>
  <conditionalFormatting sqref="AG90:AG95">
    <cfRule type="cellIs" dxfId="585" priority="7" operator="lessThan">
      <formula>0.8</formula>
    </cfRule>
  </conditionalFormatting>
  <conditionalFormatting sqref="AG107:AG140">
    <cfRule type="cellIs" dxfId="584" priority="1" operator="lessThan">
      <formula>0.8</formula>
    </cfRule>
  </conditionalFormatting>
  <dataValidations count="1">
    <dataValidation type="list" allowBlank="1" showInputMessage="1" showErrorMessage="1" sqref="AA5:AB140" xr:uid="{BE582E5F-8076-42A2-9990-FF062E5F9992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E6A31-7744-4EC0-9E07-56FFB8AA920B}">
  <sheetPr>
    <tabColor theme="8" tint="0.59999389629810485"/>
  </sheetPr>
  <dimension ref="B1:AR42"/>
  <sheetViews>
    <sheetView zoomScale="70" zoomScaleNormal="70" workbookViewId="0">
      <selection activeCell="Q21" sqref="Q2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255</v>
      </c>
      <c r="D3" s="265"/>
      <c r="E3" s="3" t="s">
        <v>2</v>
      </c>
      <c r="F3" s="266">
        <f>'0525(18度C)'!D1+'0525(4度C)'!D1</f>
        <v>221391</v>
      </c>
      <c r="G3" s="267"/>
      <c r="H3" s="3" t="s">
        <v>3</v>
      </c>
      <c r="I3" s="268">
        <f>'0525(18度C)'!F1+'0525(4度C)'!F1</f>
        <v>6640182.2000000011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477.31613019869997</v>
      </c>
      <c r="F6" s="241" t="e">
        <f>AVERAGE(#REF!,D14:K14)</f>
        <v>#REF!</v>
      </c>
      <c r="G6" s="242">
        <f>AVERAGE(D14:K14)</f>
        <v>223.93294265120838</v>
      </c>
      <c r="H6" s="243"/>
      <c r="I6" s="242">
        <f>AVERAGE(L14:O14)</f>
        <v>92.630803242446575</v>
      </c>
      <c r="J6" s="243"/>
      <c r="K6" s="242">
        <f>AVERAGE(D32:O32)</f>
        <v>802.35739750445623</v>
      </c>
      <c r="L6" s="243"/>
      <c r="M6" s="242">
        <f>AVERAGE(P32:X32)</f>
        <v>724.69230769230774</v>
      </c>
      <c r="N6" s="243"/>
      <c r="O6" s="231">
        <f>'0525(4度C)'!Y2</f>
        <v>0</v>
      </c>
      <c r="P6" s="231">
        <f>'0525(4度C)'!Z2</f>
        <v>0</v>
      </c>
      <c r="Q6" s="231">
        <f>'0525(4度C)'!AC2</f>
        <v>69</v>
      </c>
      <c r="R6" s="231">
        <f>'0525(4度C)'!AD2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427.25580995973667</v>
      </c>
      <c r="F7" s="237" t="e">
        <f>AVERAGE(#REF!,D15:K15)</f>
        <v>#REF!</v>
      </c>
      <c r="G7" s="238">
        <f>AVERAGE(D15:K15)</f>
        <v>202.04023529410998</v>
      </c>
      <c r="H7" s="239"/>
      <c r="I7" s="238">
        <f>AVERAGE(L15:O15)</f>
        <v>84.401099037926286</v>
      </c>
      <c r="J7" s="239"/>
      <c r="K7" s="238">
        <f>AVERAGE(D33:O33)</f>
        <v>716.39644428076281</v>
      </c>
      <c r="L7" s="239"/>
      <c r="M7" s="238">
        <f>AVERAGE(P33:X33)</f>
        <v>647.36589309805606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0.89692200415828582</v>
      </c>
      <c r="F8" s="245" t="e">
        <f>AVERAGE(D16:K16,#REF!)</f>
        <v>#REF!</v>
      </c>
      <c r="G8" s="224">
        <f>AVERAGE(D16:K16)</f>
        <v>0.90048915511147787</v>
      </c>
      <c r="H8" s="225"/>
      <c r="I8" s="224">
        <f>AVERAGE(L16:O16)</f>
        <v>0.9101998578555458</v>
      </c>
      <c r="J8" s="225"/>
      <c r="K8" s="224">
        <f>AVERAGE(D34:O34)</f>
        <v>0.88958548024789452</v>
      </c>
      <c r="L8" s="225"/>
      <c r="M8" s="224">
        <f>AVERAGE(P34:X34)</f>
        <v>0.89226887479025885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95.543478260869563</v>
      </c>
      <c r="F14" s="28">
        <v>94.339622641509436</v>
      </c>
      <c r="G14" s="28">
        <v>83.720930232558146</v>
      </c>
      <c r="H14" s="28">
        <v>177.04918032786887</v>
      </c>
      <c r="I14" s="28">
        <v>459.61111111111109</v>
      </c>
      <c r="J14" s="28">
        <v>433.33333333333331</v>
      </c>
      <c r="K14" s="29" t="s">
        <v>42</v>
      </c>
      <c r="L14" s="27" t="s">
        <v>42</v>
      </c>
      <c r="M14" s="30">
        <v>98.305084745762699</v>
      </c>
      <c r="N14" s="28" t="s">
        <v>42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86.845561761497663</v>
      </c>
      <c r="F15" s="35">
        <v>84.390316714212375</v>
      </c>
      <c r="G15" s="35">
        <v>75.034757472922408</v>
      </c>
      <c r="H15" s="35">
        <v>158.33315051474383</v>
      </c>
      <c r="I15" s="35">
        <v>415.96929909790748</v>
      </c>
      <c r="J15" s="35">
        <v>391.66832620337613</v>
      </c>
      <c r="K15" s="36" t="s">
        <v>42</v>
      </c>
      <c r="L15" s="34" t="s">
        <v>42</v>
      </c>
      <c r="M15" s="37">
        <v>91.011462407147476</v>
      </c>
      <c r="N15" s="35" t="s">
        <v>42</v>
      </c>
      <c r="O15" s="38">
        <v>77.790735668705096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J16" si="0">E15/E14</f>
        <v>0.90896378635469688</v>
      </c>
      <c r="F16" s="43">
        <f t="shared" si="0"/>
        <v>0.89453735717065119</v>
      </c>
      <c r="G16" s="43">
        <f t="shared" si="0"/>
        <v>0.8962484920376842</v>
      </c>
      <c r="H16" s="43">
        <f t="shared" si="0"/>
        <v>0.89428909087031228</v>
      </c>
      <c r="I16" s="43">
        <f t="shared" si="0"/>
        <v>0.90504622068927054</v>
      </c>
      <c r="J16" s="43">
        <f t="shared" si="0"/>
        <v>0.90384998354625268</v>
      </c>
      <c r="K16" s="44" t="s">
        <v>42</v>
      </c>
      <c r="L16" s="42" t="s">
        <v>42</v>
      </c>
      <c r="M16" s="45">
        <f t="shared" ref="M16:O16" si="1">M15/M14</f>
        <v>0.92580625552098306</v>
      </c>
      <c r="N16" s="43" t="s">
        <v>42</v>
      </c>
      <c r="O16" s="46">
        <f t="shared" si="1"/>
        <v>0.89459346019010855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0.20833333333333334</v>
      </c>
      <c r="F17" s="48">
        <v>0.20833333333333334</v>
      </c>
      <c r="G17" s="48">
        <v>0.20833333333333334</v>
      </c>
      <c r="H17" s="48">
        <v>0.20833333333333334</v>
      </c>
      <c r="I17" s="48">
        <v>0.20833333333333334</v>
      </c>
      <c r="J17" s="48">
        <v>0.20833333333333334</v>
      </c>
      <c r="K17" s="48" t="s">
        <v>42</v>
      </c>
      <c r="L17" s="47" t="s">
        <v>42</v>
      </c>
      <c r="M17" s="49">
        <v>0.70833333333333337</v>
      </c>
      <c r="N17" s="48" t="s">
        <v>42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0.58171296296296293</v>
      </c>
      <c r="F18" s="48">
        <v>0.58443287037037028</v>
      </c>
      <c r="G18" s="48">
        <v>0.55957175925925917</v>
      </c>
      <c r="H18" s="48">
        <v>0.57652777777777775</v>
      </c>
      <c r="I18" s="48">
        <v>0.45458333333333328</v>
      </c>
      <c r="J18" s="48">
        <v>0.35196759259259258</v>
      </c>
      <c r="K18" s="48" t="s">
        <v>42</v>
      </c>
      <c r="L18" s="47" t="s">
        <v>42</v>
      </c>
      <c r="M18" s="49">
        <v>0.86556712962962956</v>
      </c>
      <c r="N18" s="48" t="s">
        <v>42</v>
      </c>
      <c r="O18" s="50">
        <v>0.84519675925925919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12</v>
      </c>
      <c r="F21" s="52">
        <v>14</v>
      </c>
      <c r="G21" s="52">
        <v>10</v>
      </c>
      <c r="H21" s="52">
        <v>13</v>
      </c>
      <c r="I21" s="52">
        <v>4</v>
      </c>
      <c r="J21" s="52">
        <v>6</v>
      </c>
      <c r="K21" s="53"/>
      <c r="L21" s="54"/>
      <c r="M21" s="55">
        <v>6</v>
      </c>
      <c r="N21" s="52"/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24</v>
      </c>
      <c r="F23" s="58">
        <v>21.2</v>
      </c>
      <c r="G23" s="58">
        <v>21.5</v>
      </c>
      <c r="H23" s="58">
        <v>20.333333333333332</v>
      </c>
      <c r="I23" s="58">
        <v>6</v>
      </c>
      <c r="J23" s="58">
        <v>6</v>
      </c>
      <c r="K23" s="59" t="s">
        <v>42</v>
      </c>
      <c r="L23" s="57" t="s">
        <v>42</v>
      </c>
      <c r="M23" s="60">
        <v>19</v>
      </c>
      <c r="N23" s="58" t="s">
        <v>42</v>
      </c>
      <c r="O23" s="61">
        <v>23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908.82352941176475</v>
      </c>
      <c r="O32" s="28">
        <v>873.33333333333326</v>
      </c>
      <c r="P32" s="27">
        <v>288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1005</v>
      </c>
      <c r="X32" s="31">
        <v>830.76923076923083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286.84315354396023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994.67542224646559</v>
      </c>
      <c r="N33" s="35">
        <v>809.38007308352667</v>
      </c>
      <c r="O33" s="35">
        <v>774.68712824909869</v>
      </c>
      <c r="P33" s="34">
        <v>255.24464858617807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699.68103762720966</v>
      </c>
      <c r="W33" s="35">
        <v>898.53001870796311</v>
      </c>
      <c r="X33" s="38">
        <v>736.00786747087329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0.87646519138432299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0.90425038386042322</v>
      </c>
      <c r="N34" s="43">
        <f>N33/N32</f>
        <v>0.89058001569061185</v>
      </c>
      <c r="O34" s="43">
        <f>O33/O32</f>
        <v>0.88704633005621991</v>
      </c>
      <c r="P34" s="42">
        <f>P33/P32</f>
        <v>0.8862661409242294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0.90281424209962535</v>
      </c>
      <c r="W34" s="43">
        <f>W33/W32</f>
        <v>0.89405972010742596</v>
      </c>
      <c r="X34" s="46">
        <f>X33/X32</f>
        <v>0.8859353960297548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0.20833333333333334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0.375</v>
      </c>
      <c r="N35" s="48">
        <v>0.22916666666666666</v>
      </c>
      <c r="O35" s="48">
        <v>0.22916666666666666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0.45458333333333328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0.41917824074074073</v>
      </c>
      <c r="N36" s="48">
        <v>0.67887731481481484</v>
      </c>
      <c r="O36" s="48">
        <v>0.66996527777777781</v>
      </c>
      <c r="P36" s="47">
        <v>0.7527314814814815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0.79745370370370372</v>
      </c>
      <c r="W36" s="48">
        <v>1.2074421296296292</v>
      </c>
      <c r="X36" s="50">
        <v>1.1921527777777776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3.7777777777777777</v>
      </c>
      <c r="O37" s="58">
        <v>4.0909090909090908</v>
      </c>
      <c r="P37" s="57">
        <v>12.5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3.3333333333333335</v>
      </c>
      <c r="X37" s="61">
        <v>4.333333333333333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E40DA-CAE4-4FD4-8F3B-747F6680BA19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131983</v>
      </c>
      <c r="E1" s="88" t="s">
        <v>3</v>
      </c>
      <c r="F1" s="89">
        <f>SUM(G5:G140)</f>
        <v>2619709.4000000013</v>
      </c>
      <c r="G1" s="90" t="s">
        <v>84</v>
      </c>
      <c r="H1" s="91">
        <f>L21+L38+L55+L72+L89+L106+L123+L140</f>
        <v>46.035353535353536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46167</v>
      </c>
      <c r="B2" s="335"/>
      <c r="C2" s="92" t="s">
        <v>40</v>
      </c>
      <c r="D2" s="93">
        <f>AVERAGE(N21,N38,N55,N72,N89,N106,N123,N140)</f>
        <v>681.88116868940938</v>
      </c>
      <c r="E2" s="93" t="s">
        <v>91</v>
      </c>
      <c r="F2" s="94">
        <f>F1/D1</f>
        <v>19.848839623284828</v>
      </c>
      <c r="G2" s="95" t="s">
        <v>92</v>
      </c>
      <c r="H2" s="96">
        <f>COUNT(H5:H140)</f>
        <v>17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1756</v>
      </c>
      <c r="G5" s="148">
        <f t="shared" ref="G5:G8" si="0">E5*F5</f>
        <v>45023.840000000004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3203.9536945970071</v>
      </c>
      <c r="N5" s="152">
        <f>M5/L5</f>
        <v>320.3953694597007</v>
      </c>
      <c r="O5" s="154">
        <f>L5-I5</f>
        <v>0</v>
      </c>
      <c r="P5" s="155">
        <f>N5-K5</f>
        <v>-39.604630540299297</v>
      </c>
      <c r="Q5" s="156">
        <f>N5/K5</f>
        <v>0.88998713738805746</v>
      </c>
      <c r="R5" s="289">
        <f>Q21</f>
        <v>0.87646519138432299</v>
      </c>
      <c r="S5" s="157">
        <v>0.20833333333333334</v>
      </c>
      <c r="T5" s="158">
        <v>0.23116898148148149</v>
      </c>
      <c r="U5" s="159"/>
      <c r="V5" s="160">
        <v>32.884370388271847</v>
      </c>
      <c r="W5" s="161"/>
      <c r="X5" s="162"/>
      <c r="Y5" s="292"/>
      <c r="Z5" s="293"/>
      <c r="AA5" s="115">
        <f t="shared" ref="AA5:AA11" si="1">M5-J5</f>
        <v>-396.04630540299286</v>
      </c>
      <c r="AB5" s="156">
        <f t="shared" ref="AB5:AB11" si="2">M5/J5</f>
        <v>0.88998713738805757</v>
      </c>
      <c r="AC5" s="294">
        <f>AB21</f>
        <v>0.87646519138432288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3290</v>
      </c>
      <c r="G6" s="103">
        <f t="shared" si="0"/>
        <v>97120.8</v>
      </c>
      <c r="H6" s="26"/>
      <c r="I6" s="104">
        <v>11</v>
      </c>
      <c r="J6" s="105">
        <v>3600</v>
      </c>
      <c r="K6" s="106">
        <f t="shared" ref="K6:K8" si="3">J6/I6</f>
        <v>327.27272727272725</v>
      </c>
      <c r="L6" s="107">
        <v>11</v>
      </c>
      <c r="M6" s="105">
        <f>F6/V6*60</f>
        <v>3150.317989971064</v>
      </c>
      <c r="N6" s="106">
        <f>M6/L6</f>
        <v>286.392544542824</v>
      </c>
      <c r="O6" s="108">
        <f>L6-I6</f>
        <v>0</v>
      </c>
      <c r="P6" s="109">
        <f>N6-K6</f>
        <v>-40.880182729903254</v>
      </c>
      <c r="Q6" s="110">
        <f>N6/K6</f>
        <v>0.87508833054751778</v>
      </c>
      <c r="R6" s="290"/>
      <c r="S6" s="47">
        <v>0.23402777777777778</v>
      </c>
      <c r="T6" s="48">
        <v>0.2775347222222222</v>
      </c>
      <c r="U6" s="111">
        <v>5</v>
      </c>
      <c r="V6" s="112">
        <v>62.660341155533047</v>
      </c>
      <c r="W6" s="113"/>
      <c r="X6" s="116"/>
      <c r="Y6" s="281"/>
      <c r="Z6" s="282"/>
      <c r="AA6" s="117">
        <f t="shared" si="1"/>
        <v>-449.68201002893602</v>
      </c>
      <c r="AB6" s="110">
        <f t="shared" si="2"/>
        <v>0.87508833054751778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3777</v>
      </c>
      <c r="G7" s="103">
        <f t="shared" si="0"/>
        <v>112743.45000000001</v>
      </c>
      <c r="H7" s="26"/>
      <c r="I7" s="104">
        <v>11</v>
      </c>
      <c r="J7" s="105">
        <v>3600</v>
      </c>
      <c r="K7" s="106">
        <f t="shared" si="3"/>
        <v>327.27272727272725</v>
      </c>
      <c r="L7" s="107">
        <v>11</v>
      </c>
      <c r="M7" s="105">
        <f>F7/V7*60</f>
        <v>3151.4235951957371</v>
      </c>
      <c r="N7" s="106">
        <f>M7/L7</f>
        <v>286.49305410870335</v>
      </c>
      <c r="O7" s="108">
        <f>L7-I7</f>
        <v>0</v>
      </c>
      <c r="P7" s="109">
        <f>N7-K7</f>
        <v>-40.779673164023905</v>
      </c>
      <c r="Q7" s="110">
        <f>N7/K7</f>
        <v>0.8753954431099269</v>
      </c>
      <c r="R7" s="290"/>
      <c r="S7" s="47">
        <v>0.28125</v>
      </c>
      <c r="T7" s="48">
        <v>0.33118055555555553</v>
      </c>
      <c r="U7" s="111">
        <v>5.3500000000000369</v>
      </c>
      <c r="V7" s="112">
        <v>71.910358336301172</v>
      </c>
      <c r="W7" s="113"/>
      <c r="X7" s="116"/>
      <c r="Y7" s="281"/>
      <c r="Z7" s="282"/>
      <c r="AA7" s="117">
        <f t="shared" si="1"/>
        <v>-448.57640480426289</v>
      </c>
      <c r="AB7" s="110">
        <f t="shared" si="2"/>
        <v>0.87539544310992701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2283</v>
      </c>
      <c r="G8" s="103">
        <f t="shared" si="0"/>
        <v>65225.31</v>
      </c>
      <c r="H8" s="26"/>
      <c r="I8" s="104">
        <v>12</v>
      </c>
      <c r="J8" s="105">
        <v>3600</v>
      </c>
      <c r="K8" s="106">
        <f t="shared" si="3"/>
        <v>300</v>
      </c>
      <c r="L8" s="107">
        <v>12</v>
      </c>
      <c r="M8" s="105">
        <f>F8/V8*60</f>
        <v>3115.4034761704424</v>
      </c>
      <c r="N8" s="106">
        <f>M8/L8</f>
        <v>259.61695634753687</v>
      </c>
      <c r="O8" s="108">
        <f>L8-I8</f>
        <v>0</v>
      </c>
      <c r="P8" s="109">
        <f>N8-K8</f>
        <v>-40.38304365246313</v>
      </c>
      <c r="Q8" s="110">
        <f>N8/K8</f>
        <v>0.86538985449178962</v>
      </c>
      <c r="R8" s="290"/>
      <c r="S8" s="47">
        <v>0.33402777777777776</v>
      </c>
      <c r="T8" s="48">
        <v>0.36456018518518518</v>
      </c>
      <c r="U8" s="111">
        <v>5</v>
      </c>
      <c r="V8" s="112">
        <v>43.968622699355898</v>
      </c>
      <c r="W8" s="113"/>
      <c r="X8" s="116"/>
      <c r="Y8" s="281"/>
      <c r="Z8" s="282"/>
      <c r="AA8" s="117">
        <f t="shared" si="1"/>
        <v>-484.59652382955755</v>
      </c>
      <c r="AB8" s="110">
        <f t="shared" si="2"/>
        <v>0.86538985449178962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>
        <f t="shared" si="1"/>
        <v>0</v>
      </c>
      <c r="AB9" s="110" t="e">
        <f t="shared" si="2"/>
        <v>#DIV/0!</v>
      </c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>
        <f t="shared" si="1"/>
        <v>0</v>
      </c>
      <c r="AB10" s="110" t="e">
        <f t="shared" si="2"/>
        <v>#DIV/0!</v>
      </c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>
        <f t="shared" si="1"/>
        <v>0</v>
      </c>
      <c r="AB11" s="110" t="e">
        <f t="shared" si="2"/>
        <v>#DIV/0!</v>
      </c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4">AVERAGE(I5:I20)</f>
        <v>11</v>
      </c>
      <c r="J21" s="137">
        <f t="shared" si="4"/>
        <v>3600</v>
      </c>
      <c r="K21" s="138">
        <f t="shared" ref="K21" si="5">J21/I21</f>
        <v>327.27272727272725</v>
      </c>
      <c r="L21" s="136">
        <f t="shared" ref="L21:M21" si="6">AVERAGE(L5:L20)</f>
        <v>11</v>
      </c>
      <c r="M21" s="137">
        <f t="shared" si="6"/>
        <v>3155.2746889835626</v>
      </c>
      <c r="N21" s="138">
        <f>M21/L21</f>
        <v>286.84315354396023</v>
      </c>
      <c r="O21" s="139">
        <f>L21-I21</f>
        <v>0</v>
      </c>
      <c r="P21" s="140">
        <f>N21-K21</f>
        <v>-40.429573728767025</v>
      </c>
      <c r="Q21" s="141">
        <f>N21/K21</f>
        <v>0.87646519138432299</v>
      </c>
      <c r="R21" s="291"/>
      <c r="S21" s="142">
        <v>0.20833333333333334</v>
      </c>
      <c r="T21" s="143">
        <v>0.45458333333333328</v>
      </c>
      <c r="U21" s="144"/>
      <c r="V21" s="166"/>
      <c r="W21" s="167"/>
      <c r="X21" s="138"/>
      <c r="Y21" s="277"/>
      <c r="Z21" s="278"/>
      <c r="AA21" s="168">
        <f>M21-J21</f>
        <v>-444.72531101643744</v>
      </c>
      <c r="AB21" s="141">
        <f>M21/J21</f>
        <v>0.87646519138432288</v>
      </c>
      <c r="AC21" s="296"/>
    </row>
    <row r="22" spans="1:29" ht="15.75" customHeight="1">
      <c r="A22" s="283" t="s">
        <v>123</v>
      </c>
      <c r="B22" s="114" t="s">
        <v>118</v>
      </c>
      <c r="C22" s="287" t="s">
        <v>191</v>
      </c>
      <c r="D22" s="288"/>
      <c r="E22" s="147">
        <v>18.53</v>
      </c>
      <c r="F22" s="97">
        <v>3164</v>
      </c>
      <c r="G22" s="148">
        <f t="shared" ref="G22" si="7">E22*F22</f>
        <v>58628.920000000006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2984.0262667393968</v>
      </c>
      <c r="N22" s="152">
        <f>M22/L22</f>
        <v>994.67542224646559</v>
      </c>
      <c r="O22" s="154">
        <f>L22-I22</f>
        <v>0</v>
      </c>
      <c r="P22" s="155">
        <f>N22-K22</f>
        <v>-105.32457775353441</v>
      </c>
      <c r="Q22" s="156">
        <f>N22/K22</f>
        <v>0.90425038386042322</v>
      </c>
      <c r="R22" s="289">
        <f>Q38</f>
        <v>0.90425038386042322</v>
      </c>
      <c r="S22" s="157">
        <v>0.375</v>
      </c>
      <c r="T22" s="158">
        <v>0.41917824074074073</v>
      </c>
      <c r="U22" s="159"/>
      <c r="V22" s="112">
        <v>63.618742943384163</v>
      </c>
      <c r="W22" s="161"/>
      <c r="X22" s="162"/>
      <c r="Y22" s="292"/>
      <c r="Z22" s="293"/>
      <c r="AA22" s="115">
        <f>M22-J22</f>
        <v>-315.97373326060324</v>
      </c>
      <c r="AB22" s="156">
        <f>M22/J22</f>
        <v>0.90425038386042322</v>
      </c>
      <c r="AC22" s="294">
        <f>AB38</f>
        <v>0.90425038386042322</v>
      </c>
    </row>
    <row r="23" spans="1:29" ht="15.75" customHeight="1">
      <c r="A23" s="284"/>
      <c r="B23" s="100"/>
      <c r="C23" s="279"/>
      <c r="D23" s="280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290"/>
      <c r="S23" s="47"/>
      <c r="T23" s="48"/>
      <c r="U23" s="111"/>
      <c r="V23" s="112"/>
      <c r="W23" s="113"/>
      <c r="X23" s="116"/>
      <c r="Y23" s="281"/>
      <c r="Z23" s="282"/>
      <c r="AA23" s="117"/>
      <c r="AB23" s="110"/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16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13"/>
      <c r="X35" s="116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13"/>
      <c r="X36" s="116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99"/>
      <c r="G38" s="135"/>
      <c r="H38" s="69"/>
      <c r="I38" s="136">
        <f t="shared" ref="I38:J38" si="8">AVERAGE(I22:I37)</f>
        <v>3</v>
      </c>
      <c r="J38" s="137">
        <f t="shared" si="8"/>
        <v>3300</v>
      </c>
      <c r="K38" s="138">
        <f t="shared" ref="K38" si="9">J38/I38</f>
        <v>1100</v>
      </c>
      <c r="L38" s="136">
        <f t="shared" ref="L38:M38" si="10">AVERAGE(L22:L37)</f>
        <v>3</v>
      </c>
      <c r="M38" s="137">
        <f t="shared" si="10"/>
        <v>2984.0262667393968</v>
      </c>
      <c r="N38" s="138">
        <f t="shared" ref="N38:N47" si="11">M38/L38</f>
        <v>994.67542224646559</v>
      </c>
      <c r="O38" s="139">
        <f t="shared" ref="O38:O47" si="12">L38-I38</f>
        <v>0</v>
      </c>
      <c r="P38" s="140">
        <f t="shared" ref="P38:P47" si="13">N38-K38</f>
        <v>-105.32457775353441</v>
      </c>
      <c r="Q38" s="141">
        <f t="shared" ref="Q38:Q47" si="14">N38/K38</f>
        <v>0.90425038386042322</v>
      </c>
      <c r="R38" s="291"/>
      <c r="S38" s="142">
        <v>0.375</v>
      </c>
      <c r="T38" s="143">
        <v>0.41917824074074073</v>
      </c>
      <c r="U38" s="144"/>
      <c r="V38" s="166"/>
      <c r="W38" s="99"/>
      <c r="X38" s="69"/>
      <c r="Y38" s="277"/>
      <c r="Z38" s="278"/>
      <c r="AA38" s="168">
        <f t="shared" ref="AA38:AA47" si="15">M38-J38</f>
        <v>-315.97373326060324</v>
      </c>
      <c r="AB38" s="141">
        <f t="shared" ref="AB38:AB47" si="16">M38/J38</f>
        <v>0.90425038386042322</v>
      </c>
      <c r="AC38" s="296"/>
    </row>
    <row r="39" spans="1:29" ht="15.75" customHeight="1">
      <c r="A39" s="297" t="s">
        <v>71</v>
      </c>
      <c r="B39" s="114" t="s">
        <v>118</v>
      </c>
      <c r="C39" s="287" t="s">
        <v>128</v>
      </c>
      <c r="D39" s="288"/>
      <c r="E39" s="147">
        <v>14.03</v>
      </c>
      <c r="F39" s="97">
        <v>1605</v>
      </c>
      <c r="G39" s="148">
        <f t="shared" ref="G39:G47" si="17">E39*F39</f>
        <v>22518.149999999998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8">F39/V39*60</f>
        <v>2711.8100337544761</v>
      </c>
      <c r="N39" s="152">
        <f t="shared" si="11"/>
        <v>903.93667791815869</v>
      </c>
      <c r="O39" s="154">
        <f t="shared" si="12"/>
        <v>0</v>
      </c>
      <c r="P39" s="155">
        <f t="shared" si="13"/>
        <v>-96.063322081841306</v>
      </c>
      <c r="Q39" s="156">
        <f t="shared" si="14"/>
        <v>0.90393667791815868</v>
      </c>
      <c r="R39" s="289">
        <f>Q55</f>
        <v>0.89058001569061185</v>
      </c>
      <c r="S39" s="157">
        <v>0.22916666666666666</v>
      </c>
      <c r="T39" s="158">
        <v>0.25381944444444443</v>
      </c>
      <c r="U39" s="159"/>
      <c r="V39" s="160">
        <v>35.511337004190345</v>
      </c>
      <c r="W39" s="161"/>
      <c r="X39" s="162"/>
      <c r="Y39" s="292"/>
      <c r="Z39" s="293"/>
      <c r="AA39" s="115">
        <f t="shared" si="15"/>
        <v>-288.18996624552392</v>
      </c>
      <c r="AB39" s="156">
        <f t="shared" si="16"/>
        <v>0.90393667791815868</v>
      </c>
      <c r="AC39" s="294">
        <f>AB55</f>
        <v>0.89058001569061174</v>
      </c>
    </row>
    <row r="40" spans="1:29" ht="15.75" customHeight="1">
      <c r="A40" s="298"/>
      <c r="B40" s="100" t="s">
        <v>118</v>
      </c>
      <c r="C40" s="279" t="s">
        <v>130</v>
      </c>
      <c r="D40" s="280"/>
      <c r="E40" s="101">
        <v>14.28</v>
      </c>
      <c r="F40" s="102">
        <v>2391</v>
      </c>
      <c r="G40" s="103">
        <f t="shared" si="17"/>
        <v>34143.479999999996</v>
      </c>
      <c r="H40" s="26">
        <v>2</v>
      </c>
      <c r="I40" s="104">
        <v>3</v>
      </c>
      <c r="J40" s="105">
        <v>3600</v>
      </c>
      <c r="K40" s="106">
        <f t="shared" ref="K40:K74" si="19">J40/I40</f>
        <v>1200</v>
      </c>
      <c r="L40" s="107">
        <v>3</v>
      </c>
      <c r="M40" s="105">
        <f t="shared" si="18"/>
        <v>3186.1240921512012</v>
      </c>
      <c r="N40" s="106">
        <f t="shared" si="11"/>
        <v>1062.0413640504005</v>
      </c>
      <c r="O40" s="108">
        <f t="shared" si="12"/>
        <v>0</v>
      </c>
      <c r="P40" s="109">
        <f t="shared" si="13"/>
        <v>-137.95863594959951</v>
      </c>
      <c r="Q40" s="110">
        <f t="shared" si="14"/>
        <v>0.88503447004200042</v>
      </c>
      <c r="R40" s="290"/>
      <c r="S40" s="47">
        <v>0.2638888888888889</v>
      </c>
      <c r="T40" s="48">
        <v>0.29515046296296299</v>
      </c>
      <c r="U40" s="111">
        <v>14.500000000000028</v>
      </c>
      <c r="V40" s="112">
        <v>45.026494841617719</v>
      </c>
      <c r="W40" s="113"/>
      <c r="X40" s="116"/>
      <c r="Y40" s="281"/>
      <c r="Z40" s="282"/>
      <c r="AA40" s="117">
        <f t="shared" si="15"/>
        <v>-413.87590784879876</v>
      </c>
      <c r="AB40" s="110">
        <f t="shared" si="16"/>
        <v>0.88503447004200031</v>
      </c>
      <c r="AC40" s="295"/>
    </row>
    <row r="41" spans="1:29" ht="15.75" customHeight="1">
      <c r="A41" s="298"/>
      <c r="B41" s="100" t="s">
        <v>118</v>
      </c>
      <c r="C41" s="279" t="s">
        <v>133</v>
      </c>
      <c r="D41" s="280"/>
      <c r="E41" s="101">
        <v>30</v>
      </c>
      <c r="F41" s="102">
        <v>2880</v>
      </c>
      <c r="G41" s="103">
        <f t="shared" si="17"/>
        <v>86400</v>
      </c>
      <c r="H41" s="26"/>
      <c r="I41" s="104">
        <v>4</v>
      </c>
      <c r="J41" s="105">
        <v>3600</v>
      </c>
      <c r="K41" s="106">
        <f t="shared" si="19"/>
        <v>900</v>
      </c>
      <c r="L41" s="107">
        <v>4</v>
      </c>
      <c r="M41" s="105">
        <f t="shared" si="18"/>
        <v>3187.0800000000027</v>
      </c>
      <c r="N41" s="106">
        <f t="shared" si="11"/>
        <v>796.77000000000066</v>
      </c>
      <c r="O41" s="108">
        <f t="shared" si="12"/>
        <v>0</v>
      </c>
      <c r="P41" s="109">
        <f t="shared" si="13"/>
        <v>-103.22999999999934</v>
      </c>
      <c r="Q41" s="110">
        <f t="shared" si="14"/>
        <v>0.88530000000000075</v>
      </c>
      <c r="R41" s="290"/>
      <c r="S41" s="47">
        <v>0.30555555555555558</v>
      </c>
      <c r="T41" s="48">
        <v>0.34320601851851856</v>
      </c>
      <c r="U41" s="111">
        <v>14.983333333333331</v>
      </c>
      <c r="V41" s="112">
        <v>54.218908844459463</v>
      </c>
      <c r="W41" s="113"/>
      <c r="X41" s="116"/>
      <c r="Y41" s="281"/>
      <c r="Z41" s="282"/>
      <c r="AA41" s="117">
        <f t="shared" si="15"/>
        <v>-412.91999999999734</v>
      </c>
      <c r="AB41" s="110">
        <f t="shared" si="16"/>
        <v>0.88530000000000075</v>
      </c>
      <c r="AC41" s="295"/>
    </row>
    <row r="42" spans="1:29" ht="15.75" customHeight="1">
      <c r="A42" s="298"/>
      <c r="B42" s="100" t="s">
        <v>118</v>
      </c>
      <c r="C42" s="279" t="s">
        <v>131</v>
      </c>
      <c r="D42" s="280"/>
      <c r="E42" s="101">
        <v>25.03</v>
      </c>
      <c r="F42" s="102">
        <v>1696</v>
      </c>
      <c r="G42" s="103">
        <f t="shared" si="17"/>
        <v>42450.880000000005</v>
      </c>
      <c r="H42" s="26"/>
      <c r="I42" s="104">
        <v>5</v>
      </c>
      <c r="J42" s="105">
        <v>3600</v>
      </c>
      <c r="K42" s="106">
        <f t="shared" si="19"/>
        <v>720</v>
      </c>
      <c r="L42" s="107">
        <v>5</v>
      </c>
      <c r="M42" s="105">
        <f t="shared" si="18"/>
        <v>3185.9820141427153</v>
      </c>
      <c r="N42" s="106">
        <f t="shared" si="11"/>
        <v>637.19640282854311</v>
      </c>
      <c r="O42" s="108">
        <f t="shared" si="12"/>
        <v>0</v>
      </c>
      <c r="P42" s="109">
        <f t="shared" si="13"/>
        <v>-82.803597171456886</v>
      </c>
      <c r="Q42" s="110">
        <f t="shared" si="14"/>
        <v>0.88499500392853214</v>
      </c>
      <c r="R42" s="290"/>
      <c r="S42" s="47">
        <v>0.35347222222222224</v>
      </c>
      <c r="T42" s="48">
        <v>0.37564814814814818</v>
      </c>
      <c r="U42" s="111">
        <v>14.783333333333299</v>
      </c>
      <c r="V42" s="112">
        <v>31.939916656240634</v>
      </c>
      <c r="W42" s="113"/>
      <c r="X42" s="116"/>
      <c r="Y42" s="281"/>
      <c r="Z42" s="282"/>
      <c r="AA42" s="117">
        <f t="shared" si="15"/>
        <v>-414.01798585728466</v>
      </c>
      <c r="AB42" s="110">
        <f t="shared" si="16"/>
        <v>0.88499500392853203</v>
      </c>
      <c r="AC42" s="295"/>
    </row>
    <row r="43" spans="1:29" ht="15.75" customHeight="1">
      <c r="A43" s="298"/>
      <c r="B43" s="100" t="s">
        <v>118</v>
      </c>
      <c r="C43" s="279" t="s">
        <v>132</v>
      </c>
      <c r="D43" s="280"/>
      <c r="E43" s="101">
        <v>24.82</v>
      </c>
      <c r="F43" s="102">
        <v>2044</v>
      </c>
      <c r="G43" s="103">
        <f t="shared" si="17"/>
        <v>50732.08</v>
      </c>
      <c r="H43" s="13"/>
      <c r="I43" s="104">
        <v>5</v>
      </c>
      <c r="J43" s="105">
        <v>3600</v>
      </c>
      <c r="K43" s="106">
        <f t="shared" si="19"/>
        <v>720</v>
      </c>
      <c r="L43" s="107">
        <v>5</v>
      </c>
      <c r="M43" s="105">
        <f t="shared" si="18"/>
        <v>3184.5833287546238</v>
      </c>
      <c r="N43" s="106">
        <f t="shared" si="11"/>
        <v>636.91666575092472</v>
      </c>
      <c r="O43" s="108">
        <f t="shared" si="12"/>
        <v>0</v>
      </c>
      <c r="P43" s="109">
        <f t="shared" si="13"/>
        <v>-83.083334249075278</v>
      </c>
      <c r="Q43" s="110">
        <f t="shared" si="14"/>
        <v>0.88460648020961763</v>
      </c>
      <c r="R43" s="290"/>
      <c r="S43" s="47">
        <v>0.38541666666666669</v>
      </c>
      <c r="T43" s="48">
        <v>0.41215277777777781</v>
      </c>
      <c r="U43" s="111">
        <v>15</v>
      </c>
      <c r="V43" s="112">
        <v>38.510532568780384</v>
      </c>
      <c r="W43" s="113"/>
      <c r="X43" s="116"/>
      <c r="Y43" s="281"/>
      <c r="Z43" s="282"/>
      <c r="AA43" s="117">
        <f t="shared" si="15"/>
        <v>-415.41667124537616</v>
      </c>
      <c r="AB43" s="110">
        <f t="shared" si="16"/>
        <v>0.88460648020961774</v>
      </c>
      <c r="AC43" s="295"/>
    </row>
    <row r="44" spans="1:29" ht="15.75" customHeight="1">
      <c r="A44" s="298"/>
      <c r="B44" s="100" t="s">
        <v>118</v>
      </c>
      <c r="C44" s="279" t="s">
        <v>211</v>
      </c>
      <c r="D44" s="280"/>
      <c r="E44" s="101">
        <v>23.72</v>
      </c>
      <c r="F44" s="102">
        <v>2607</v>
      </c>
      <c r="G44" s="121">
        <f t="shared" si="17"/>
        <v>61838.039999999994</v>
      </c>
      <c r="H44" s="122"/>
      <c r="I44" s="104">
        <v>5</v>
      </c>
      <c r="J44" s="105">
        <v>3600</v>
      </c>
      <c r="K44" s="106">
        <f t="shared" si="19"/>
        <v>720</v>
      </c>
      <c r="L44" s="107">
        <v>5</v>
      </c>
      <c r="M44" s="105">
        <f t="shared" si="18"/>
        <v>3185.7647171221183</v>
      </c>
      <c r="N44" s="106">
        <f t="shared" si="11"/>
        <v>637.15294342442371</v>
      </c>
      <c r="O44" s="108">
        <f t="shared" si="12"/>
        <v>0</v>
      </c>
      <c r="P44" s="109">
        <f t="shared" si="13"/>
        <v>-82.847056575576289</v>
      </c>
      <c r="Q44" s="110">
        <f t="shared" si="14"/>
        <v>0.88493464364503294</v>
      </c>
      <c r="R44" s="290"/>
      <c r="S44" s="47">
        <v>0.42222222222222228</v>
      </c>
      <c r="T44" s="120">
        <v>0.45630787037037041</v>
      </c>
      <c r="U44" s="111">
        <v>14.500000000000028</v>
      </c>
      <c r="V44" s="112">
        <v>49.099671158798898</v>
      </c>
      <c r="W44" s="113"/>
      <c r="X44" s="116"/>
      <c r="Y44" s="281"/>
      <c r="Z44" s="282"/>
      <c r="AA44" s="117">
        <f t="shared" si="15"/>
        <v>-414.23528287788167</v>
      </c>
      <c r="AB44" s="110">
        <f t="shared" si="16"/>
        <v>0.88493464364503283</v>
      </c>
      <c r="AC44" s="295"/>
    </row>
    <row r="45" spans="1:29" ht="15.75" customHeight="1">
      <c r="A45" s="298"/>
      <c r="B45" s="100" t="s">
        <v>118</v>
      </c>
      <c r="C45" s="279" t="s">
        <v>236</v>
      </c>
      <c r="D45" s="280"/>
      <c r="E45" s="101">
        <v>17.07</v>
      </c>
      <c r="F45" s="102">
        <v>4872</v>
      </c>
      <c r="G45" s="121">
        <f t="shared" si="17"/>
        <v>83165.040000000008</v>
      </c>
      <c r="H45" s="62"/>
      <c r="I45" s="104">
        <v>3</v>
      </c>
      <c r="J45" s="105">
        <v>3300</v>
      </c>
      <c r="K45" s="106">
        <f t="shared" si="19"/>
        <v>1100</v>
      </c>
      <c r="L45" s="107">
        <v>3</v>
      </c>
      <c r="M45" s="105">
        <f t="shared" si="18"/>
        <v>2977.8931111857987</v>
      </c>
      <c r="N45" s="106">
        <f t="shared" si="11"/>
        <v>992.63103706193294</v>
      </c>
      <c r="O45" s="123">
        <f t="shared" si="12"/>
        <v>0</v>
      </c>
      <c r="P45" s="124">
        <f t="shared" si="13"/>
        <v>-107.36896293806706</v>
      </c>
      <c r="Q45" s="125">
        <f t="shared" si="14"/>
        <v>0.90239185187448445</v>
      </c>
      <c r="R45" s="290"/>
      <c r="S45" s="47">
        <v>0.46666666666666673</v>
      </c>
      <c r="T45" s="120">
        <v>0.53482638888888889</v>
      </c>
      <c r="U45" s="111">
        <v>14.916666666666707</v>
      </c>
      <c r="V45" s="112">
        <v>98.163362177764</v>
      </c>
      <c r="W45" s="113"/>
      <c r="X45" s="116"/>
      <c r="Y45" s="281"/>
      <c r="Z45" s="282"/>
      <c r="AA45" s="117">
        <f t="shared" si="15"/>
        <v>-322.10688881420128</v>
      </c>
      <c r="AB45" s="110">
        <f t="shared" si="16"/>
        <v>0.90239185187448445</v>
      </c>
      <c r="AC45" s="295"/>
    </row>
    <row r="46" spans="1:29" ht="15.75" customHeight="1">
      <c r="A46" s="298"/>
      <c r="B46" s="100" t="s">
        <v>118</v>
      </c>
      <c r="C46" s="279" t="s">
        <v>128</v>
      </c>
      <c r="D46" s="280"/>
      <c r="E46" s="101">
        <v>14.03</v>
      </c>
      <c r="F46" s="102">
        <v>3502</v>
      </c>
      <c r="G46" s="121">
        <f t="shared" si="17"/>
        <v>49133.06</v>
      </c>
      <c r="H46" s="62"/>
      <c r="I46" s="104">
        <v>3</v>
      </c>
      <c r="J46" s="105">
        <v>3000</v>
      </c>
      <c r="K46" s="106">
        <f t="shared" si="19"/>
        <v>1000</v>
      </c>
      <c r="L46" s="118">
        <v>3</v>
      </c>
      <c r="M46" s="105">
        <f t="shared" si="18"/>
        <v>2713.5610955777674</v>
      </c>
      <c r="N46" s="106">
        <f t="shared" si="11"/>
        <v>904.52036519258911</v>
      </c>
      <c r="O46" s="123">
        <f t="shared" si="12"/>
        <v>0</v>
      </c>
      <c r="P46" s="124">
        <f t="shared" si="13"/>
        <v>-95.479634807410889</v>
      </c>
      <c r="Q46" s="125">
        <f t="shared" si="14"/>
        <v>0.90452036519258916</v>
      </c>
      <c r="R46" s="290"/>
      <c r="S46" s="47">
        <v>0.54513888888888895</v>
      </c>
      <c r="T46" s="120">
        <v>0.59890046296296306</v>
      </c>
      <c r="U46" s="111">
        <v>14.850000000000083</v>
      </c>
      <c r="V46" s="112">
        <v>77.433303544345506</v>
      </c>
      <c r="W46" s="113"/>
      <c r="X46" s="116"/>
      <c r="Y46" s="281"/>
      <c r="Z46" s="282"/>
      <c r="AA46" s="117">
        <f t="shared" si="15"/>
        <v>-286.43890442223255</v>
      </c>
      <c r="AB46" s="110">
        <f t="shared" si="16"/>
        <v>0.90452036519258916</v>
      </c>
      <c r="AC46" s="295"/>
    </row>
    <row r="47" spans="1:29" ht="15.75" customHeight="1">
      <c r="A47" s="298"/>
      <c r="B47" s="100" t="s">
        <v>118</v>
      </c>
      <c r="C47" s="279" t="s">
        <v>130</v>
      </c>
      <c r="D47" s="280"/>
      <c r="E47" s="101">
        <v>14.28</v>
      </c>
      <c r="F47" s="102">
        <v>5342</v>
      </c>
      <c r="G47" s="121">
        <f t="shared" si="17"/>
        <v>76283.759999999995</v>
      </c>
      <c r="H47" s="62"/>
      <c r="I47" s="104">
        <v>3</v>
      </c>
      <c r="J47" s="105">
        <v>3600</v>
      </c>
      <c r="K47" s="106">
        <f t="shared" si="19"/>
        <v>1200</v>
      </c>
      <c r="L47" s="118">
        <v>3</v>
      </c>
      <c r="M47" s="105">
        <f t="shared" si="18"/>
        <v>3186.1240921512008</v>
      </c>
      <c r="N47" s="106">
        <f t="shared" si="11"/>
        <v>1062.0413640504003</v>
      </c>
      <c r="O47" s="123">
        <f t="shared" si="12"/>
        <v>0</v>
      </c>
      <c r="P47" s="124">
        <f t="shared" si="13"/>
        <v>-137.95863594959974</v>
      </c>
      <c r="Q47" s="125">
        <f t="shared" si="14"/>
        <v>0.8850344700420002</v>
      </c>
      <c r="R47" s="290"/>
      <c r="S47" s="47">
        <v>0.60902777777777783</v>
      </c>
      <c r="T47" s="120">
        <v>0.67887731481481484</v>
      </c>
      <c r="U47" s="111">
        <v>14.583333333333268</v>
      </c>
      <c r="V47" s="112">
        <v>100.59871829524127</v>
      </c>
      <c r="W47" s="113"/>
      <c r="X47" s="116"/>
      <c r="Y47" s="281"/>
      <c r="Z47" s="282"/>
      <c r="AA47" s="117">
        <f t="shared" si="15"/>
        <v>-413.87590784879922</v>
      </c>
      <c r="AB47" s="110">
        <f t="shared" si="16"/>
        <v>0.8850344700420002</v>
      </c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26"/>
      <c r="X49" s="127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26"/>
      <c r="X50" s="127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26"/>
      <c r="X51" s="127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26"/>
      <c r="X52" s="127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26"/>
      <c r="X53" s="127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20">AVERAGE(I39:I54)</f>
        <v>3.7777777777777777</v>
      </c>
      <c r="J55" s="137">
        <f t="shared" si="20"/>
        <v>3433.3333333333335</v>
      </c>
      <c r="K55" s="138">
        <f t="shared" ref="K55" si="21">J55/I55</f>
        <v>908.82352941176475</v>
      </c>
      <c r="L55" s="136">
        <f t="shared" ref="L55:M55" si="22">AVERAGE(L39:L54)</f>
        <v>3.7777777777777777</v>
      </c>
      <c r="M55" s="137">
        <f t="shared" si="22"/>
        <v>3057.6580538711005</v>
      </c>
      <c r="N55" s="138">
        <f t="shared" ref="N55:N66" si="23">M55/L55</f>
        <v>809.38007308352667</v>
      </c>
      <c r="O55" s="139">
        <f t="shared" ref="O55:O66" si="24">L55-I55</f>
        <v>0</v>
      </c>
      <c r="P55" s="140">
        <f t="shared" ref="P55:P66" si="25">N55-K55</f>
        <v>-99.443456328238085</v>
      </c>
      <c r="Q55" s="141">
        <f t="shared" ref="Q55:Q66" si="26">N55/K55</f>
        <v>0.89058001569061185</v>
      </c>
      <c r="R55" s="291"/>
      <c r="S55" s="142">
        <v>0.22916666666666666</v>
      </c>
      <c r="T55" s="143">
        <v>0.67887731481481484</v>
      </c>
      <c r="U55" s="144"/>
      <c r="V55" s="166"/>
      <c r="W55" s="99"/>
      <c r="X55" s="69"/>
      <c r="Y55" s="277"/>
      <c r="Z55" s="278"/>
      <c r="AA55" s="168">
        <f t="shared" ref="AA55:AA66" si="27">M55-J55</f>
        <v>-375.67527946223299</v>
      </c>
      <c r="AB55" s="141">
        <f t="shared" ref="AB55:AB66" si="28">M55/J55</f>
        <v>0.89058001569061174</v>
      </c>
      <c r="AC55" s="296"/>
    </row>
    <row r="56" spans="1:29" ht="15.75" customHeight="1">
      <c r="A56" s="283" t="s">
        <v>78</v>
      </c>
      <c r="B56" s="114" t="s">
        <v>118</v>
      </c>
      <c r="C56" s="287" t="s">
        <v>210</v>
      </c>
      <c r="D56" s="288"/>
      <c r="E56" s="147">
        <v>27.48</v>
      </c>
      <c r="F56" s="97">
        <v>1166</v>
      </c>
      <c r="G56" s="148">
        <f t="shared" ref="G56:G66" si="29">E56*F56</f>
        <v>32041.68</v>
      </c>
      <c r="H56" s="149">
        <v>2</v>
      </c>
      <c r="I56" s="150">
        <v>5</v>
      </c>
      <c r="J56" s="151">
        <v>3600</v>
      </c>
      <c r="K56" s="152">
        <f>J56/I56</f>
        <v>720</v>
      </c>
      <c r="L56" s="153">
        <v>5</v>
      </c>
      <c r="M56" s="151">
        <f t="shared" ref="M56:M66" si="30">F56/V56*60</f>
        <v>3186.8160533891992</v>
      </c>
      <c r="N56" s="152">
        <f t="shared" si="23"/>
        <v>637.36321067783979</v>
      </c>
      <c r="O56" s="154">
        <f t="shared" si="24"/>
        <v>0</v>
      </c>
      <c r="P56" s="155">
        <f t="shared" si="25"/>
        <v>-82.636789322160212</v>
      </c>
      <c r="Q56" s="156">
        <f t="shared" si="26"/>
        <v>0.88522668149699968</v>
      </c>
      <c r="R56" s="289">
        <f>Q72</f>
        <v>0.88704633005621991</v>
      </c>
      <c r="S56" s="157">
        <v>0.22916666666666666</v>
      </c>
      <c r="T56" s="158">
        <v>0.24440972222222221</v>
      </c>
      <c r="U56" s="159"/>
      <c r="V56" s="160">
        <v>21.952945770307984</v>
      </c>
      <c r="W56" s="158"/>
      <c r="X56" s="169"/>
      <c r="Y56" s="292"/>
      <c r="Z56" s="293"/>
      <c r="AA56" s="115">
        <f t="shared" si="27"/>
        <v>-413.18394661080083</v>
      </c>
      <c r="AB56" s="156">
        <f t="shared" si="28"/>
        <v>0.88522668149699979</v>
      </c>
      <c r="AC56" s="294">
        <f>AB72</f>
        <v>0.88704633005621991</v>
      </c>
    </row>
    <row r="57" spans="1:29" ht="15.75" customHeight="1">
      <c r="A57" s="284"/>
      <c r="B57" s="100" t="s">
        <v>118</v>
      </c>
      <c r="C57" s="279" t="s">
        <v>125</v>
      </c>
      <c r="D57" s="280"/>
      <c r="E57" s="101">
        <v>17.89</v>
      </c>
      <c r="F57" s="102">
        <v>1069</v>
      </c>
      <c r="G57" s="103">
        <f t="shared" si="29"/>
        <v>19124.41</v>
      </c>
      <c r="H57" s="26">
        <v>2</v>
      </c>
      <c r="I57" s="104">
        <v>4</v>
      </c>
      <c r="J57" s="105">
        <v>3600</v>
      </c>
      <c r="K57" s="106">
        <f t="shared" si="19"/>
        <v>900</v>
      </c>
      <c r="L57" s="107">
        <v>4</v>
      </c>
      <c r="M57" s="105">
        <f t="shared" si="30"/>
        <v>3184.678670645475</v>
      </c>
      <c r="N57" s="106">
        <f t="shared" si="23"/>
        <v>796.16966766136875</v>
      </c>
      <c r="O57" s="108">
        <f t="shared" si="24"/>
        <v>0</v>
      </c>
      <c r="P57" s="109">
        <f t="shared" si="25"/>
        <v>-103.83033233863125</v>
      </c>
      <c r="Q57" s="110">
        <f t="shared" si="26"/>
        <v>0.88463296406818748</v>
      </c>
      <c r="R57" s="290"/>
      <c r="S57" s="47">
        <v>0.25416666666666665</v>
      </c>
      <c r="T57" s="48">
        <v>0.26814814814814814</v>
      </c>
      <c r="U57" s="111">
        <v>15</v>
      </c>
      <c r="V57" s="112">
        <v>20.140179475940666</v>
      </c>
      <c r="W57" s="113"/>
      <c r="X57" s="13"/>
      <c r="Y57" s="281"/>
      <c r="Z57" s="282"/>
      <c r="AA57" s="117">
        <f t="shared" si="27"/>
        <v>-415.32132935452501</v>
      </c>
      <c r="AB57" s="110">
        <f t="shared" si="28"/>
        <v>0.88463296406818748</v>
      </c>
      <c r="AC57" s="295"/>
    </row>
    <row r="58" spans="1:29" ht="15.75" customHeight="1">
      <c r="A58" s="284"/>
      <c r="B58" s="100" t="s">
        <v>118</v>
      </c>
      <c r="C58" s="279" t="s">
        <v>126</v>
      </c>
      <c r="D58" s="280"/>
      <c r="E58" s="101">
        <v>16.66</v>
      </c>
      <c r="F58" s="102">
        <v>2029</v>
      </c>
      <c r="G58" s="103">
        <f t="shared" si="29"/>
        <v>33803.14</v>
      </c>
      <c r="H58" s="26">
        <v>2</v>
      </c>
      <c r="I58" s="104">
        <v>5</v>
      </c>
      <c r="J58" s="105">
        <v>3600</v>
      </c>
      <c r="K58" s="106">
        <f t="shared" si="19"/>
        <v>720</v>
      </c>
      <c r="L58" s="107">
        <v>5</v>
      </c>
      <c r="M58" s="105">
        <f t="shared" si="30"/>
        <v>3191.1758276693363</v>
      </c>
      <c r="N58" s="106">
        <f t="shared" si="23"/>
        <v>638.2351655338673</v>
      </c>
      <c r="O58" s="108">
        <f t="shared" si="24"/>
        <v>0</v>
      </c>
      <c r="P58" s="109">
        <f t="shared" si="25"/>
        <v>-81.764834466132697</v>
      </c>
      <c r="Q58" s="110">
        <f t="shared" si="26"/>
        <v>0.88643772990814906</v>
      </c>
      <c r="R58" s="290"/>
      <c r="S58" s="47">
        <v>0.27847222222222223</v>
      </c>
      <c r="T58" s="48">
        <v>0.30495370370370373</v>
      </c>
      <c r="U58" s="111">
        <v>14.866666666666699</v>
      </c>
      <c r="V58" s="112">
        <v>38.148947777945651</v>
      </c>
      <c r="W58" s="113"/>
      <c r="X58" s="13"/>
      <c r="Y58" s="281"/>
      <c r="Z58" s="282"/>
      <c r="AA58" s="117">
        <f t="shared" si="27"/>
        <v>-408.82417233066371</v>
      </c>
      <c r="AB58" s="110">
        <f t="shared" si="28"/>
        <v>0.88643772990814895</v>
      </c>
      <c r="AC58" s="295"/>
    </row>
    <row r="59" spans="1:29" ht="15.75" customHeight="1">
      <c r="A59" s="284"/>
      <c r="B59" s="100" t="s">
        <v>118</v>
      </c>
      <c r="C59" s="279" t="s">
        <v>124</v>
      </c>
      <c r="D59" s="280"/>
      <c r="E59" s="101">
        <v>22.28</v>
      </c>
      <c r="F59" s="102">
        <v>1149</v>
      </c>
      <c r="G59" s="103">
        <f t="shared" si="29"/>
        <v>25599.72</v>
      </c>
      <c r="H59" s="26"/>
      <c r="I59" s="104">
        <v>5</v>
      </c>
      <c r="J59" s="105">
        <v>3300</v>
      </c>
      <c r="K59" s="106">
        <f t="shared" si="19"/>
        <v>660</v>
      </c>
      <c r="L59" s="107">
        <v>5</v>
      </c>
      <c r="M59" s="105">
        <f t="shared" si="30"/>
        <v>2981.0750897444568</v>
      </c>
      <c r="N59" s="106">
        <f t="shared" si="23"/>
        <v>596.21501794889139</v>
      </c>
      <c r="O59" s="108">
        <f t="shared" si="24"/>
        <v>0</v>
      </c>
      <c r="P59" s="109">
        <f t="shared" si="25"/>
        <v>-63.784982051108614</v>
      </c>
      <c r="Q59" s="110">
        <f t="shared" si="26"/>
        <v>0.90335608780135057</v>
      </c>
      <c r="R59" s="290"/>
      <c r="S59" s="47">
        <v>0.31527777777777782</v>
      </c>
      <c r="T59" s="48">
        <v>0.33133101851851854</v>
      </c>
      <c r="U59" s="111">
        <v>14.866666666666699</v>
      </c>
      <c r="V59" s="112">
        <v>23.125885100032708</v>
      </c>
      <c r="W59" s="113"/>
      <c r="X59" s="116"/>
      <c r="Y59" s="281"/>
      <c r="Z59" s="282"/>
      <c r="AA59" s="117">
        <f t="shared" si="27"/>
        <v>-318.92491025554318</v>
      </c>
      <c r="AB59" s="110">
        <f t="shared" si="28"/>
        <v>0.90335608780135057</v>
      </c>
      <c r="AC59" s="295"/>
    </row>
    <row r="60" spans="1:29" ht="15.75" customHeight="1">
      <c r="A60" s="285"/>
      <c r="B60" s="100" t="s">
        <v>118</v>
      </c>
      <c r="C60" s="279" t="s">
        <v>129</v>
      </c>
      <c r="D60" s="280"/>
      <c r="E60" s="101">
        <v>18.18</v>
      </c>
      <c r="F60" s="102">
        <v>2437</v>
      </c>
      <c r="G60" s="103">
        <f t="shared" si="29"/>
        <v>44304.659999999996</v>
      </c>
      <c r="H60" s="13"/>
      <c r="I60" s="104">
        <v>3</v>
      </c>
      <c r="J60" s="105">
        <v>3600</v>
      </c>
      <c r="K60" s="106">
        <f t="shared" si="19"/>
        <v>1200</v>
      </c>
      <c r="L60" s="107">
        <v>3</v>
      </c>
      <c r="M60" s="105">
        <f t="shared" si="30"/>
        <v>3190.9182864460004</v>
      </c>
      <c r="N60" s="106">
        <f t="shared" si="23"/>
        <v>1063.6394288153335</v>
      </c>
      <c r="O60" s="108">
        <f t="shared" si="24"/>
        <v>0</v>
      </c>
      <c r="P60" s="109">
        <f t="shared" si="25"/>
        <v>-136.36057118466647</v>
      </c>
      <c r="Q60" s="110">
        <f t="shared" si="26"/>
        <v>0.88636619067944455</v>
      </c>
      <c r="R60" s="290"/>
      <c r="S60" s="47">
        <v>0.34166666666666673</v>
      </c>
      <c r="T60" s="48">
        <v>0.37348379629629636</v>
      </c>
      <c r="U60" s="111">
        <v>14.883333333333395</v>
      </c>
      <c r="V60" s="112">
        <v>45.823799569263734</v>
      </c>
      <c r="W60" s="113"/>
      <c r="X60" s="116"/>
      <c r="Y60" s="281"/>
      <c r="Z60" s="282"/>
      <c r="AA60" s="117">
        <f t="shared" si="27"/>
        <v>-409.08171355399963</v>
      </c>
      <c r="AB60" s="110">
        <f t="shared" si="28"/>
        <v>0.88636619067944455</v>
      </c>
      <c r="AC60" s="295"/>
    </row>
    <row r="61" spans="1:29" ht="15.75" customHeight="1">
      <c r="A61" s="285"/>
      <c r="B61" s="100" t="s">
        <v>118</v>
      </c>
      <c r="C61" s="279" t="s">
        <v>127</v>
      </c>
      <c r="D61" s="280"/>
      <c r="E61" s="101">
        <v>18.18</v>
      </c>
      <c r="F61" s="102">
        <v>1260</v>
      </c>
      <c r="G61" s="121">
        <f t="shared" si="29"/>
        <v>22906.799999999999</v>
      </c>
      <c r="H61" s="122"/>
      <c r="I61" s="104">
        <v>3</v>
      </c>
      <c r="J61" s="105">
        <v>3600</v>
      </c>
      <c r="K61" s="106">
        <f t="shared" si="19"/>
        <v>1200</v>
      </c>
      <c r="L61" s="107">
        <v>3</v>
      </c>
      <c r="M61" s="105">
        <f t="shared" si="30"/>
        <v>3191.6659073571732</v>
      </c>
      <c r="N61" s="106">
        <f t="shared" si="23"/>
        <v>1063.8886357857243</v>
      </c>
      <c r="O61" s="108">
        <f t="shared" si="24"/>
        <v>0</v>
      </c>
      <c r="P61" s="109">
        <f t="shared" si="25"/>
        <v>-136.11136421427568</v>
      </c>
      <c r="Q61" s="110">
        <f t="shared" si="26"/>
        <v>0.88657386315477027</v>
      </c>
      <c r="R61" s="290"/>
      <c r="S61" s="47">
        <v>0.38333333333333341</v>
      </c>
      <c r="T61" s="120">
        <v>0.39978009259259267</v>
      </c>
      <c r="U61" s="111">
        <v>15</v>
      </c>
      <c r="V61" s="112">
        <v>23.686689708259539</v>
      </c>
      <c r="W61" s="113"/>
      <c r="X61" s="50"/>
      <c r="Y61" s="281"/>
      <c r="Z61" s="282"/>
      <c r="AA61" s="117">
        <f t="shared" si="27"/>
        <v>-408.33409264282682</v>
      </c>
      <c r="AB61" s="110">
        <f t="shared" si="28"/>
        <v>0.88657386315477038</v>
      </c>
      <c r="AC61" s="295"/>
    </row>
    <row r="62" spans="1:29" ht="15.75" customHeight="1">
      <c r="A62" s="285"/>
      <c r="B62" s="100" t="s">
        <v>118</v>
      </c>
      <c r="C62" s="279" t="s">
        <v>218</v>
      </c>
      <c r="D62" s="280"/>
      <c r="E62" s="101">
        <v>25.2</v>
      </c>
      <c r="F62" s="102">
        <v>2590</v>
      </c>
      <c r="G62" s="121">
        <f t="shared" si="29"/>
        <v>65268</v>
      </c>
      <c r="H62" s="62"/>
      <c r="I62" s="104">
        <v>3</v>
      </c>
      <c r="J62" s="105">
        <v>3600</v>
      </c>
      <c r="K62" s="106">
        <f t="shared" si="19"/>
        <v>1200</v>
      </c>
      <c r="L62" s="107">
        <v>3</v>
      </c>
      <c r="M62" s="105">
        <f t="shared" si="30"/>
        <v>3184.0824020844034</v>
      </c>
      <c r="N62" s="106">
        <f t="shared" si="23"/>
        <v>1061.3608006948011</v>
      </c>
      <c r="O62" s="123">
        <f t="shared" si="24"/>
        <v>0</v>
      </c>
      <c r="P62" s="124">
        <f t="shared" si="25"/>
        <v>-138.63919930519887</v>
      </c>
      <c r="Q62" s="125">
        <f t="shared" si="26"/>
        <v>0.88446733391233423</v>
      </c>
      <c r="R62" s="290"/>
      <c r="S62" s="47">
        <v>0.40972222222222232</v>
      </c>
      <c r="T62" s="120">
        <v>0.44361111111111123</v>
      </c>
      <c r="U62" s="111">
        <v>15</v>
      </c>
      <c r="V62" s="112">
        <v>48.805269580419818</v>
      </c>
      <c r="W62" s="113"/>
      <c r="X62" s="116"/>
      <c r="Y62" s="281"/>
      <c r="Z62" s="282"/>
      <c r="AA62" s="117">
        <f t="shared" si="27"/>
        <v>-415.91759791559662</v>
      </c>
      <c r="AB62" s="110">
        <f t="shared" si="28"/>
        <v>0.88446733391233423</v>
      </c>
      <c r="AC62" s="295"/>
    </row>
    <row r="63" spans="1:29" ht="15.75" customHeight="1">
      <c r="A63" s="285"/>
      <c r="B63" s="100" t="s">
        <v>118</v>
      </c>
      <c r="C63" s="279" t="s">
        <v>247</v>
      </c>
      <c r="D63" s="280"/>
      <c r="E63" s="101">
        <v>20.72</v>
      </c>
      <c r="F63" s="102">
        <v>4888</v>
      </c>
      <c r="G63" s="121">
        <f t="shared" si="29"/>
        <v>101279.36</v>
      </c>
      <c r="H63" s="62"/>
      <c r="I63" s="104">
        <v>3</v>
      </c>
      <c r="J63" s="105">
        <v>3600</v>
      </c>
      <c r="K63" s="106">
        <f t="shared" si="19"/>
        <v>1200</v>
      </c>
      <c r="L63" s="118">
        <v>3</v>
      </c>
      <c r="M63" s="105">
        <f t="shared" si="30"/>
        <v>3187.8379821693843</v>
      </c>
      <c r="N63" s="106">
        <f t="shared" si="23"/>
        <v>1062.6126607231281</v>
      </c>
      <c r="O63" s="123">
        <f t="shared" si="24"/>
        <v>0</v>
      </c>
      <c r="P63" s="124">
        <f t="shared" si="25"/>
        <v>-137.3873392768719</v>
      </c>
      <c r="Q63" s="125">
        <f t="shared" si="26"/>
        <v>0.88551055060260675</v>
      </c>
      <c r="R63" s="290"/>
      <c r="S63" s="47">
        <v>0.45347222222222233</v>
      </c>
      <c r="T63" s="120">
        <v>0.51734953703703712</v>
      </c>
      <c r="U63" s="111">
        <v>15</v>
      </c>
      <c r="V63" s="112">
        <v>91.999656707903767</v>
      </c>
      <c r="W63" s="113"/>
      <c r="X63" s="116"/>
      <c r="Y63" s="281"/>
      <c r="Z63" s="282"/>
      <c r="AA63" s="117">
        <f t="shared" si="27"/>
        <v>-412.1620178306157</v>
      </c>
      <c r="AB63" s="110">
        <f t="shared" si="28"/>
        <v>0.88551055060260675</v>
      </c>
      <c r="AC63" s="295"/>
    </row>
    <row r="64" spans="1:29" ht="15.75" customHeight="1">
      <c r="A64" s="285"/>
      <c r="B64" s="100" t="s">
        <v>118</v>
      </c>
      <c r="C64" s="279" t="s">
        <v>210</v>
      </c>
      <c r="D64" s="280"/>
      <c r="E64" s="101">
        <v>27.48</v>
      </c>
      <c r="F64" s="102">
        <v>2768</v>
      </c>
      <c r="G64" s="121">
        <f t="shared" si="29"/>
        <v>76064.639999999999</v>
      </c>
      <c r="H64" s="62"/>
      <c r="I64" s="104">
        <v>5</v>
      </c>
      <c r="J64" s="105">
        <v>3600</v>
      </c>
      <c r="K64" s="106">
        <f t="shared" si="19"/>
        <v>720</v>
      </c>
      <c r="L64" s="118">
        <v>5</v>
      </c>
      <c r="M64" s="105">
        <f t="shared" si="30"/>
        <v>3186.8160533891992</v>
      </c>
      <c r="N64" s="106">
        <f t="shared" si="23"/>
        <v>637.36321067783979</v>
      </c>
      <c r="O64" s="123">
        <f t="shared" si="24"/>
        <v>0</v>
      </c>
      <c r="P64" s="124">
        <f t="shared" si="25"/>
        <v>-82.636789322160212</v>
      </c>
      <c r="Q64" s="125">
        <f t="shared" si="26"/>
        <v>0.88522668149699968</v>
      </c>
      <c r="R64" s="290"/>
      <c r="S64" s="47">
        <v>0.52708333333333346</v>
      </c>
      <c r="T64" s="120">
        <v>0.56326388888888901</v>
      </c>
      <c r="U64" s="111">
        <v>15</v>
      </c>
      <c r="V64" s="112">
        <v>52.114711742892368</v>
      </c>
      <c r="W64" s="126"/>
      <c r="X64" s="127"/>
      <c r="Y64" s="281"/>
      <c r="Z64" s="282"/>
      <c r="AA64" s="117">
        <f t="shared" si="27"/>
        <v>-413.18394661080083</v>
      </c>
      <c r="AB64" s="110">
        <f t="shared" si="28"/>
        <v>0.88522668149699979</v>
      </c>
      <c r="AC64" s="295"/>
    </row>
    <row r="65" spans="1:29" ht="15.75" customHeight="1">
      <c r="A65" s="285"/>
      <c r="B65" s="100" t="s">
        <v>118</v>
      </c>
      <c r="C65" s="279" t="s">
        <v>125</v>
      </c>
      <c r="D65" s="280"/>
      <c r="E65" s="101">
        <v>17.89</v>
      </c>
      <c r="F65" s="102">
        <v>2347</v>
      </c>
      <c r="G65" s="121">
        <f t="shared" si="29"/>
        <v>41987.83</v>
      </c>
      <c r="H65" s="62"/>
      <c r="I65" s="104">
        <v>4</v>
      </c>
      <c r="J65" s="105">
        <v>3600</v>
      </c>
      <c r="K65" s="106">
        <f t="shared" si="19"/>
        <v>900</v>
      </c>
      <c r="L65" s="118">
        <v>4</v>
      </c>
      <c r="M65" s="105">
        <f t="shared" si="30"/>
        <v>3184.678670645475</v>
      </c>
      <c r="N65" s="106">
        <f t="shared" si="23"/>
        <v>796.16966766136875</v>
      </c>
      <c r="O65" s="123">
        <f t="shared" si="24"/>
        <v>0</v>
      </c>
      <c r="P65" s="124">
        <f t="shared" si="25"/>
        <v>-103.83033233863125</v>
      </c>
      <c r="Q65" s="125">
        <f t="shared" si="26"/>
        <v>0.88463296406818748</v>
      </c>
      <c r="R65" s="290"/>
      <c r="S65" s="47">
        <v>0.57361111111111118</v>
      </c>
      <c r="T65" s="120">
        <v>0.60431712962962969</v>
      </c>
      <c r="U65" s="111">
        <v>14.899999999999931</v>
      </c>
      <c r="V65" s="112">
        <v>44.217961861583483</v>
      </c>
      <c r="W65" s="126"/>
      <c r="X65" s="127"/>
      <c r="Y65" s="281"/>
      <c r="Z65" s="282"/>
      <c r="AA65" s="117">
        <f t="shared" si="27"/>
        <v>-415.32132935452501</v>
      </c>
      <c r="AB65" s="110">
        <f t="shared" si="28"/>
        <v>0.88463296406818748</v>
      </c>
      <c r="AC65" s="295"/>
    </row>
    <row r="66" spans="1:29" ht="15.75" customHeight="1">
      <c r="A66" s="285"/>
      <c r="B66" s="100" t="s">
        <v>118</v>
      </c>
      <c r="C66" s="279" t="s">
        <v>126</v>
      </c>
      <c r="D66" s="280"/>
      <c r="E66" s="101">
        <v>16.66</v>
      </c>
      <c r="F66" s="102">
        <v>4242</v>
      </c>
      <c r="G66" s="121">
        <f t="shared" si="29"/>
        <v>70671.72</v>
      </c>
      <c r="H66" s="62"/>
      <c r="I66" s="104">
        <v>5</v>
      </c>
      <c r="J66" s="105">
        <v>3600</v>
      </c>
      <c r="K66" s="106">
        <f t="shared" si="19"/>
        <v>720</v>
      </c>
      <c r="L66" s="118">
        <v>5</v>
      </c>
      <c r="M66" s="105">
        <f t="shared" si="30"/>
        <v>3191.1758276693367</v>
      </c>
      <c r="N66" s="106">
        <f t="shared" si="23"/>
        <v>638.2351655338673</v>
      </c>
      <c r="O66" s="123">
        <f t="shared" si="24"/>
        <v>0</v>
      </c>
      <c r="P66" s="124">
        <f t="shared" si="25"/>
        <v>-81.764834466132697</v>
      </c>
      <c r="Q66" s="125">
        <f t="shared" si="26"/>
        <v>0.88643772990814906</v>
      </c>
      <c r="R66" s="290"/>
      <c r="S66" s="47">
        <v>0.61458333333333337</v>
      </c>
      <c r="T66" s="120">
        <v>0.66996527777777781</v>
      </c>
      <c r="U66" s="111">
        <v>14.783333333333299</v>
      </c>
      <c r="V66" s="112">
        <v>79.757435423383654</v>
      </c>
      <c r="W66" s="126"/>
      <c r="X66" s="127"/>
      <c r="Y66" s="281"/>
      <c r="Z66" s="282"/>
      <c r="AA66" s="117">
        <f t="shared" si="27"/>
        <v>-408.82417233066326</v>
      </c>
      <c r="AB66" s="110">
        <f t="shared" si="28"/>
        <v>0.88643772990814906</v>
      </c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31">AVERAGE(I56:I71)</f>
        <v>4.0909090909090908</v>
      </c>
      <c r="J72" s="137">
        <f t="shared" si="31"/>
        <v>3572.7272727272725</v>
      </c>
      <c r="K72" s="138">
        <f t="shared" ref="K72" si="32">J72/I72</f>
        <v>873.33333333333326</v>
      </c>
      <c r="L72" s="136">
        <f t="shared" ref="L72:M72" si="33">AVERAGE(L56:L71)</f>
        <v>4.0909090909090908</v>
      </c>
      <c r="M72" s="137">
        <f t="shared" si="33"/>
        <v>3169.1746155644946</v>
      </c>
      <c r="N72" s="138">
        <f>M72/L72</f>
        <v>774.68712824909869</v>
      </c>
      <c r="O72" s="139">
        <f>L72-I72</f>
        <v>0</v>
      </c>
      <c r="P72" s="140">
        <f>N72-K72</f>
        <v>-98.646205084234566</v>
      </c>
      <c r="Q72" s="141">
        <f>N72/K72</f>
        <v>0.88704633005621991</v>
      </c>
      <c r="R72" s="291"/>
      <c r="S72" s="142">
        <v>0.22916666666666666</v>
      </c>
      <c r="T72" s="143">
        <v>0.66996527777777781</v>
      </c>
      <c r="U72" s="144"/>
      <c r="V72" s="166"/>
      <c r="W72" s="167"/>
      <c r="X72" s="138"/>
      <c r="Y72" s="277"/>
      <c r="Z72" s="278"/>
      <c r="AA72" s="168">
        <f>M72-J72</f>
        <v>-403.5526571627779</v>
      </c>
      <c r="AB72" s="141">
        <f>M72/J72</f>
        <v>0.88704633005621991</v>
      </c>
      <c r="AC72" s="296"/>
    </row>
    <row r="73" spans="1:29" ht="15.75" customHeight="1">
      <c r="A73" s="297" t="s">
        <v>134</v>
      </c>
      <c r="B73" s="114" t="s">
        <v>118</v>
      </c>
      <c r="C73" s="287" t="s">
        <v>135</v>
      </c>
      <c r="D73" s="288"/>
      <c r="E73" s="147">
        <v>28.57</v>
      </c>
      <c r="F73" s="97">
        <v>2017</v>
      </c>
      <c r="G73" s="148">
        <f t="shared" ref="G73:G74" si="34">E73*F73</f>
        <v>57625.69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3117.5229290740713</v>
      </c>
      <c r="N73" s="152">
        <f>M73/L73</f>
        <v>259.79357742283929</v>
      </c>
      <c r="O73" s="154">
        <f>L73-I73</f>
        <v>0</v>
      </c>
      <c r="P73" s="155">
        <f>N73-K73</f>
        <v>-40.206422577160708</v>
      </c>
      <c r="Q73" s="156">
        <f>N73/K73</f>
        <v>0.86597859140946432</v>
      </c>
      <c r="R73" s="289">
        <f>Q89</f>
        <v>0.8862661409242294</v>
      </c>
      <c r="S73" s="157">
        <v>0.70833333333333337</v>
      </c>
      <c r="T73" s="158">
        <v>0.73528935185185185</v>
      </c>
      <c r="U73" s="159"/>
      <c r="V73" s="160">
        <v>38.819281446614376</v>
      </c>
      <c r="W73" s="158"/>
      <c r="X73" s="169"/>
      <c r="Y73" s="292"/>
      <c r="Z73" s="293"/>
      <c r="AA73" s="115">
        <f>M73-J73</f>
        <v>-482.47707092592873</v>
      </c>
      <c r="AB73" s="156">
        <f>M73/J73</f>
        <v>0.8659785914094642</v>
      </c>
      <c r="AC73" s="294">
        <f>AB89</f>
        <v>0.88626614092422951</v>
      </c>
    </row>
    <row r="74" spans="1:29" ht="15.75" customHeight="1">
      <c r="A74" s="298"/>
      <c r="B74" s="100" t="s">
        <v>118</v>
      </c>
      <c r="C74" s="279" t="s">
        <v>203</v>
      </c>
      <c r="D74" s="280"/>
      <c r="E74" s="101">
        <v>20.420000000000002</v>
      </c>
      <c r="F74" s="102">
        <v>1085</v>
      </c>
      <c r="G74" s="103">
        <f t="shared" si="34"/>
        <v>22155.7</v>
      </c>
      <c r="H74" s="26"/>
      <c r="I74" s="104">
        <v>13</v>
      </c>
      <c r="J74" s="105">
        <v>3600</v>
      </c>
      <c r="K74" s="106">
        <f t="shared" si="19"/>
        <v>276.92307692307691</v>
      </c>
      <c r="L74" s="107">
        <v>13</v>
      </c>
      <c r="M74" s="105">
        <f>F74/V74*60</f>
        <v>3263.5932855803808</v>
      </c>
      <c r="N74" s="106">
        <f>M74/L74</f>
        <v>251.045637352337</v>
      </c>
      <c r="O74" s="108">
        <f>L74-I74</f>
        <v>0</v>
      </c>
      <c r="P74" s="109">
        <f>N74-K74</f>
        <v>-25.877439570739909</v>
      </c>
      <c r="Q74" s="110">
        <f>N74/K74</f>
        <v>0.90655369043899481</v>
      </c>
      <c r="R74" s="290"/>
      <c r="S74" s="47">
        <v>0.73888888888888893</v>
      </c>
      <c r="T74" s="48">
        <v>0.7527314814814815</v>
      </c>
      <c r="U74" s="111">
        <v>5.1833333333333975</v>
      </c>
      <c r="V74" s="112">
        <v>19.947338501900045</v>
      </c>
      <c r="W74" s="113"/>
      <c r="X74" s="13"/>
      <c r="Y74" s="281"/>
      <c r="Z74" s="282"/>
      <c r="AA74" s="117">
        <f>M74-J74</f>
        <v>-336.40671441961922</v>
      </c>
      <c r="AB74" s="110">
        <f>M74/J74</f>
        <v>0.9065536904389947</v>
      </c>
      <c r="AC74" s="295"/>
    </row>
    <row r="75" spans="1:29" ht="15.75" customHeight="1">
      <c r="A75" s="298"/>
      <c r="B75" s="100"/>
      <c r="C75" s="279"/>
      <c r="D75" s="280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3"/>
      <c r="Y75" s="281"/>
      <c r="Z75" s="282"/>
      <c r="AA75" s="117"/>
      <c r="AB75" s="110"/>
      <c r="AC75" s="295"/>
    </row>
    <row r="76" spans="1:29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81"/>
      <c r="Z76" s="282"/>
      <c r="AA76" s="117"/>
      <c r="AB76" s="110"/>
      <c r="AC76" s="295"/>
    </row>
    <row r="77" spans="1:29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81"/>
      <c r="Z77" s="282"/>
      <c r="AA77" s="117"/>
      <c r="AB77" s="110"/>
      <c r="AC77" s="295"/>
    </row>
    <row r="78" spans="1:29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50"/>
      <c r="Y78" s="281"/>
      <c r="Z78" s="282"/>
      <c r="AA78" s="117"/>
      <c r="AB78" s="110"/>
      <c r="AC78" s="295"/>
    </row>
    <row r="79" spans="1:29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281"/>
      <c r="Z79" s="282"/>
      <c r="AA79" s="117"/>
      <c r="AB79" s="110"/>
      <c r="AC79" s="295"/>
    </row>
    <row r="80" spans="1:29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281"/>
      <c r="Z80" s="282"/>
      <c r="AA80" s="117"/>
      <c r="AB80" s="110"/>
      <c r="AC80" s="295"/>
    </row>
    <row r="81" spans="1:29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26"/>
      <c r="X81" s="127"/>
      <c r="Y81" s="281"/>
      <c r="Z81" s="282"/>
      <c r="AA81" s="117"/>
      <c r="AB81" s="110"/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5">AVERAGE(I73:I88)</f>
        <v>12.5</v>
      </c>
      <c r="J89" s="137">
        <f t="shared" si="35"/>
        <v>3600</v>
      </c>
      <c r="K89" s="138">
        <f t="shared" ref="K89" si="36">J89/I89</f>
        <v>288</v>
      </c>
      <c r="L89" s="136">
        <f t="shared" ref="L89:M89" si="37">AVERAGE(L73:L88)</f>
        <v>12.5</v>
      </c>
      <c r="M89" s="137">
        <f t="shared" si="37"/>
        <v>3190.558107327226</v>
      </c>
      <c r="N89" s="138">
        <f>M89/L89</f>
        <v>255.24464858617807</v>
      </c>
      <c r="O89" s="139">
        <f>L89-I89</f>
        <v>0</v>
      </c>
      <c r="P89" s="140">
        <f>N89-K89</f>
        <v>-32.755351413821927</v>
      </c>
      <c r="Q89" s="141">
        <f>N89/K89</f>
        <v>0.8862661409242294</v>
      </c>
      <c r="R89" s="291"/>
      <c r="S89" s="142">
        <v>0.70833333333333337</v>
      </c>
      <c r="T89" s="143">
        <v>0.7527314814814815</v>
      </c>
      <c r="U89" s="144"/>
      <c r="V89" s="166"/>
      <c r="W89" s="167"/>
      <c r="X89" s="138"/>
      <c r="Y89" s="277"/>
      <c r="Z89" s="278"/>
      <c r="AA89" s="168">
        <f>M89-J89</f>
        <v>-409.44189267277397</v>
      </c>
      <c r="AB89" s="141">
        <f>M89/J89</f>
        <v>0.88626614092422951</v>
      </c>
      <c r="AC89" s="296"/>
    </row>
    <row r="90" spans="1:29" ht="15.75" customHeight="1">
      <c r="A90" s="283" t="s">
        <v>139</v>
      </c>
      <c r="B90" s="114" t="s">
        <v>118</v>
      </c>
      <c r="C90" s="287" t="s">
        <v>208</v>
      </c>
      <c r="D90" s="288"/>
      <c r="E90" s="147">
        <v>17.22</v>
      </c>
      <c r="F90" s="97">
        <v>1857</v>
      </c>
      <c r="G90" s="148">
        <f t="shared" ref="G90:G92" si="38">E90*F90</f>
        <v>31977.539999999997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2984.2608047833392</v>
      </c>
      <c r="N90" s="152">
        <f>M90/L90</f>
        <v>994.75360159444642</v>
      </c>
      <c r="O90" s="154">
        <f>L90-I90</f>
        <v>0</v>
      </c>
      <c r="P90" s="155">
        <f>N90-K90</f>
        <v>-105.24639840555358</v>
      </c>
      <c r="Q90" s="156">
        <f>N90/K90</f>
        <v>0.90432145599495128</v>
      </c>
      <c r="R90" s="289">
        <f>Q106</f>
        <v>0.90281424209962535</v>
      </c>
      <c r="S90" s="157">
        <v>0.70833333333333337</v>
      </c>
      <c r="T90" s="158">
        <v>0.73425925925925928</v>
      </c>
      <c r="U90" s="159"/>
      <c r="V90" s="160">
        <v>37.335878895507335</v>
      </c>
      <c r="W90" s="161"/>
      <c r="X90" s="162"/>
      <c r="Y90" s="292"/>
      <c r="Z90" s="293"/>
      <c r="AA90" s="115">
        <f>M90-J90</f>
        <v>-315.73919521666085</v>
      </c>
      <c r="AB90" s="156">
        <f>M90/J90</f>
        <v>0.90432145599495128</v>
      </c>
      <c r="AC90" s="294">
        <f>AB106</f>
        <v>0.90281424209962535</v>
      </c>
    </row>
    <row r="91" spans="1:29" ht="15.75" customHeight="1">
      <c r="A91" s="284"/>
      <c r="B91" s="100" t="s">
        <v>118</v>
      </c>
      <c r="C91" s="279" t="s">
        <v>138</v>
      </c>
      <c r="D91" s="280"/>
      <c r="E91" s="101">
        <v>24.54</v>
      </c>
      <c r="F91" s="102">
        <v>1884</v>
      </c>
      <c r="G91" s="103">
        <f t="shared" si="38"/>
        <v>46233.36</v>
      </c>
      <c r="H91" s="26"/>
      <c r="I91" s="104">
        <v>4</v>
      </c>
      <c r="J91" s="105">
        <v>3000</v>
      </c>
      <c r="K91" s="106">
        <f t="shared" ref="K91:K135" si="39">J91/I91</f>
        <v>750</v>
      </c>
      <c r="L91" s="107">
        <v>4</v>
      </c>
      <c r="M91" s="105">
        <f>F91/V91*60</f>
        <v>2705.0198985605498</v>
      </c>
      <c r="N91" s="106">
        <f>M91/L91</f>
        <v>676.25497464013745</v>
      </c>
      <c r="O91" s="108">
        <f>L91-I91</f>
        <v>0</v>
      </c>
      <c r="P91" s="109">
        <f>N91-K91</f>
        <v>-73.745025359862552</v>
      </c>
      <c r="Q91" s="110">
        <f>N91/K91</f>
        <v>0.90167329952018327</v>
      </c>
      <c r="R91" s="290"/>
      <c r="S91" s="47">
        <v>0.73750000000000004</v>
      </c>
      <c r="T91" s="48">
        <v>0.76651620370370377</v>
      </c>
      <c r="U91" s="111">
        <v>4.6666666666667034</v>
      </c>
      <c r="V91" s="112">
        <v>41.788971704109514</v>
      </c>
      <c r="W91" s="113"/>
      <c r="X91" s="116"/>
      <c r="Y91" s="281"/>
      <c r="Z91" s="282"/>
      <c r="AA91" s="117">
        <f>M91-J91</f>
        <v>-294.98010143945021</v>
      </c>
      <c r="AB91" s="110">
        <f>M91/J91</f>
        <v>0.90167329952018327</v>
      </c>
      <c r="AC91" s="295"/>
    </row>
    <row r="92" spans="1:29" ht="15.75" customHeight="1">
      <c r="A92" s="284"/>
      <c r="B92" s="100" t="s">
        <v>118</v>
      </c>
      <c r="C92" s="279" t="s">
        <v>205</v>
      </c>
      <c r="D92" s="280"/>
      <c r="E92" s="101">
        <v>23.27</v>
      </c>
      <c r="F92" s="102">
        <v>1775</v>
      </c>
      <c r="G92" s="103">
        <f t="shared" si="38"/>
        <v>41304.25</v>
      </c>
      <c r="H92" s="26"/>
      <c r="I92" s="104">
        <v>5</v>
      </c>
      <c r="J92" s="105">
        <v>3000</v>
      </c>
      <c r="K92" s="106">
        <f t="shared" si="39"/>
        <v>600</v>
      </c>
      <c r="L92" s="107">
        <v>5</v>
      </c>
      <c r="M92" s="105">
        <f>F92/V92*60</f>
        <v>2706.8917481826265</v>
      </c>
      <c r="N92" s="106">
        <f>M92/L92</f>
        <v>541.37834963652529</v>
      </c>
      <c r="O92" s="108">
        <f>L92-I92</f>
        <v>0</v>
      </c>
      <c r="P92" s="109">
        <f>N92-K92</f>
        <v>-58.621650363474714</v>
      </c>
      <c r="Q92" s="110">
        <f>N92/K92</f>
        <v>0.90229724939420886</v>
      </c>
      <c r="R92" s="290"/>
      <c r="S92" s="47">
        <v>0.77013888888888893</v>
      </c>
      <c r="T92" s="48">
        <v>0.79745370370370372</v>
      </c>
      <c r="U92" s="111">
        <v>5.2166666666666295</v>
      </c>
      <c r="V92" s="112">
        <v>39.344018862779706</v>
      </c>
      <c r="W92" s="113"/>
      <c r="X92" s="116"/>
      <c r="Y92" s="281"/>
      <c r="Z92" s="282"/>
      <c r="AA92" s="117">
        <f>M92-J92</f>
        <v>-293.10825181737346</v>
      </c>
      <c r="AB92" s="110">
        <f>M92/J92</f>
        <v>0.90229724939420886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13"/>
      <c r="X98" s="116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13"/>
      <c r="X99" s="116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99"/>
      <c r="G106" s="135"/>
      <c r="H106" s="69"/>
      <c r="I106" s="136">
        <f t="shared" ref="I106:J106" si="40">AVERAGE(I90:I105)</f>
        <v>4</v>
      </c>
      <c r="J106" s="137">
        <f t="shared" si="40"/>
        <v>3100</v>
      </c>
      <c r="K106" s="138">
        <f t="shared" ref="K106" si="41">J106/I106</f>
        <v>775</v>
      </c>
      <c r="L106" s="136">
        <f t="shared" ref="L106:M106" si="42">AVERAGE(L90:L105)</f>
        <v>4</v>
      </c>
      <c r="M106" s="137">
        <f t="shared" si="42"/>
        <v>2798.7241505088386</v>
      </c>
      <c r="N106" s="138">
        <f t="shared" ref="N106:N118" si="43">M106/L106</f>
        <v>699.68103762720966</v>
      </c>
      <c r="O106" s="139">
        <f t="shared" ref="O106:O118" si="44">L106-I106</f>
        <v>0</v>
      </c>
      <c r="P106" s="140">
        <f t="shared" ref="P106:P118" si="45">N106-K106</f>
        <v>-75.318962372790338</v>
      </c>
      <c r="Q106" s="141">
        <f t="shared" ref="Q106:Q118" si="46">N106/K106</f>
        <v>0.90281424209962535</v>
      </c>
      <c r="R106" s="291"/>
      <c r="S106" s="142">
        <v>0.70833333333333337</v>
      </c>
      <c r="T106" s="143">
        <v>0.79745370370370372</v>
      </c>
      <c r="U106" s="144"/>
      <c r="V106" s="166"/>
      <c r="W106" s="99"/>
      <c r="X106" s="69"/>
      <c r="Y106" s="277"/>
      <c r="Z106" s="278"/>
      <c r="AA106" s="168">
        <f t="shared" ref="AA106:AA118" si="47">M106-J106</f>
        <v>-301.27584949116135</v>
      </c>
      <c r="AB106" s="141">
        <f t="shared" ref="AB106:AB118" si="48">M106/J106</f>
        <v>0.90281424209962535</v>
      </c>
      <c r="AC106" s="296"/>
    </row>
    <row r="107" spans="1:29" ht="15.75" customHeight="1">
      <c r="A107" s="297" t="s">
        <v>142</v>
      </c>
      <c r="B107" s="114" t="s">
        <v>118</v>
      </c>
      <c r="C107" s="287" t="s">
        <v>137</v>
      </c>
      <c r="D107" s="288"/>
      <c r="E107" s="147">
        <v>22.28</v>
      </c>
      <c r="F107" s="97">
        <v>504</v>
      </c>
      <c r="G107" s="148">
        <f t="shared" ref="G107:G118" si="49">E107*F107</f>
        <v>11229.12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50">F107/V107*60</f>
        <v>2977.3147543400769</v>
      </c>
      <c r="N107" s="152">
        <f t="shared" si="43"/>
        <v>595.46295086801535</v>
      </c>
      <c r="O107" s="154">
        <f t="shared" si="44"/>
        <v>0</v>
      </c>
      <c r="P107" s="155">
        <f t="shared" si="45"/>
        <v>-64.537049131984645</v>
      </c>
      <c r="Q107" s="156">
        <f t="shared" si="46"/>
        <v>0.90221659222426565</v>
      </c>
      <c r="R107" s="289">
        <f>Q123</f>
        <v>0.89405972010742596</v>
      </c>
      <c r="S107" s="157">
        <v>0.70833333333333337</v>
      </c>
      <c r="T107" s="158">
        <v>0.71538194444444447</v>
      </c>
      <c r="U107" s="159"/>
      <c r="V107" s="160">
        <v>10.156803191842144</v>
      </c>
      <c r="W107" s="161"/>
      <c r="X107" s="162"/>
      <c r="Y107" s="292"/>
      <c r="Z107" s="293"/>
      <c r="AA107" s="115">
        <f t="shared" si="47"/>
        <v>-322.68524565992311</v>
      </c>
      <c r="AB107" s="156">
        <f t="shared" si="48"/>
        <v>0.90221659222426576</v>
      </c>
      <c r="AC107" s="294">
        <f>AB123</f>
        <v>0.89405972010742596</v>
      </c>
    </row>
    <row r="108" spans="1:29" ht="15.75" customHeight="1">
      <c r="A108" s="298"/>
      <c r="B108" s="100" t="s">
        <v>118</v>
      </c>
      <c r="C108" s="279" t="s">
        <v>136</v>
      </c>
      <c r="D108" s="280"/>
      <c r="E108" s="101">
        <v>16.7</v>
      </c>
      <c r="F108" s="102">
        <v>478</v>
      </c>
      <c r="G108" s="103">
        <f t="shared" si="49"/>
        <v>7982.5999999999995</v>
      </c>
      <c r="H108" s="26">
        <v>2</v>
      </c>
      <c r="I108" s="104">
        <v>3</v>
      </c>
      <c r="J108" s="105">
        <v>3600</v>
      </c>
      <c r="K108" s="106">
        <f t="shared" si="39"/>
        <v>1200</v>
      </c>
      <c r="L108" s="107">
        <v>3</v>
      </c>
      <c r="M108" s="105">
        <f t="shared" si="50"/>
        <v>3196.1623507222048</v>
      </c>
      <c r="N108" s="106">
        <f t="shared" si="43"/>
        <v>1065.387450240735</v>
      </c>
      <c r="O108" s="108">
        <f t="shared" si="44"/>
        <v>0</v>
      </c>
      <c r="P108" s="109">
        <f t="shared" si="45"/>
        <v>-134.61254975926499</v>
      </c>
      <c r="Q108" s="110">
        <f t="shared" si="46"/>
        <v>0.88782287520061254</v>
      </c>
      <c r="R108" s="290"/>
      <c r="S108" s="47">
        <v>0.72569444444444442</v>
      </c>
      <c r="T108" s="48">
        <v>0.73192129629629632</v>
      </c>
      <c r="U108" s="111">
        <v>14.849999999999923</v>
      </c>
      <c r="V108" s="112">
        <v>8.9732613218222372</v>
      </c>
      <c r="W108" s="113"/>
      <c r="X108" s="116"/>
      <c r="Y108" s="281"/>
      <c r="Z108" s="282"/>
      <c r="AA108" s="117">
        <f t="shared" si="47"/>
        <v>-403.83764927779521</v>
      </c>
      <c r="AB108" s="110">
        <f t="shared" si="48"/>
        <v>0.88782287520061243</v>
      </c>
      <c r="AC108" s="295"/>
    </row>
    <row r="109" spans="1:29" ht="15.75" customHeight="1">
      <c r="A109" s="298"/>
      <c r="B109" s="100" t="s">
        <v>118</v>
      </c>
      <c r="C109" s="279" t="s">
        <v>148</v>
      </c>
      <c r="D109" s="280"/>
      <c r="E109" s="101">
        <v>18.18</v>
      </c>
      <c r="F109" s="102">
        <v>436</v>
      </c>
      <c r="G109" s="103">
        <f t="shared" si="49"/>
        <v>7926.48</v>
      </c>
      <c r="H109" s="26">
        <v>2</v>
      </c>
      <c r="I109" s="104">
        <v>3</v>
      </c>
      <c r="J109" s="105">
        <v>3600</v>
      </c>
      <c r="K109" s="106">
        <f t="shared" si="39"/>
        <v>1200</v>
      </c>
      <c r="L109" s="107">
        <v>3</v>
      </c>
      <c r="M109" s="105">
        <f t="shared" si="50"/>
        <v>3191.2760598015248</v>
      </c>
      <c r="N109" s="106">
        <f t="shared" si="43"/>
        <v>1063.7586866005083</v>
      </c>
      <c r="O109" s="108">
        <f t="shared" si="44"/>
        <v>0</v>
      </c>
      <c r="P109" s="109">
        <f t="shared" si="45"/>
        <v>-136.24131339949167</v>
      </c>
      <c r="Q109" s="110">
        <f t="shared" si="46"/>
        <v>0.88646557216709032</v>
      </c>
      <c r="R109" s="290"/>
      <c r="S109" s="47">
        <v>0.74166666666666659</v>
      </c>
      <c r="T109" s="48">
        <v>0.74734953703703699</v>
      </c>
      <c r="U109" s="111">
        <v>15</v>
      </c>
      <c r="V109" s="112">
        <v>8.1973478664290074</v>
      </c>
      <c r="W109" s="113"/>
      <c r="X109" s="116"/>
      <c r="Y109" s="281"/>
      <c r="Z109" s="282"/>
      <c r="AA109" s="117">
        <f t="shared" si="47"/>
        <v>-408.72394019847525</v>
      </c>
      <c r="AB109" s="110">
        <f t="shared" si="48"/>
        <v>0.88646557216709021</v>
      </c>
      <c r="AC109" s="295"/>
    </row>
    <row r="110" spans="1:29" ht="15.75" customHeight="1">
      <c r="A110" s="298"/>
      <c r="B110" s="100" t="s">
        <v>118</v>
      </c>
      <c r="C110" s="279" t="s">
        <v>144</v>
      </c>
      <c r="D110" s="280"/>
      <c r="E110" s="101">
        <v>18.18</v>
      </c>
      <c r="F110" s="102">
        <v>692</v>
      </c>
      <c r="G110" s="103">
        <f t="shared" si="49"/>
        <v>12580.56</v>
      </c>
      <c r="H110" s="26">
        <v>2</v>
      </c>
      <c r="I110" s="104">
        <v>3</v>
      </c>
      <c r="J110" s="105">
        <v>3000</v>
      </c>
      <c r="K110" s="106">
        <f t="shared" si="39"/>
        <v>1000</v>
      </c>
      <c r="L110" s="107">
        <v>3</v>
      </c>
      <c r="M110" s="105">
        <f t="shared" si="50"/>
        <v>2711.741767346829</v>
      </c>
      <c r="N110" s="106">
        <f t="shared" si="43"/>
        <v>903.91392244894303</v>
      </c>
      <c r="O110" s="108">
        <f t="shared" si="44"/>
        <v>0</v>
      </c>
      <c r="P110" s="109">
        <f t="shared" si="45"/>
        <v>-96.086077551056974</v>
      </c>
      <c r="Q110" s="110">
        <f t="shared" si="46"/>
        <v>0.90391392244894297</v>
      </c>
      <c r="R110" s="290"/>
      <c r="S110" s="47">
        <v>0.75763888888888875</v>
      </c>
      <c r="T110" s="48">
        <v>0.76826388888888875</v>
      </c>
      <c r="U110" s="111">
        <v>14.816666666666531</v>
      </c>
      <c r="V110" s="112">
        <v>15.31119242250829</v>
      </c>
      <c r="W110" s="113"/>
      <c r="X110" s="116"/>
      <c r="Y110" s="281"/>
      <c r="Z110" s="282"/>
      <c r="AA110" s="117">
        <f t="shared" si="47"/>
        <v>-288.25823265317104</v>
      </c>
      <c r="AB110" s="110">
        <f t="shared" si="48"/>
        <v>0.90391392244894297</v>
      </c>
      <c r="AC110" s="295"/>
    </row>
    <row r="111" spans="1:29" ht="15.75" customHeight="1">
      <c r="A111" s="298"/>
      <c r="B111" s="100" t="s">
        <v>118</v>
      </c>
      <c r="C111" s="279" t="s">
        <v>143</v>
      </c>
      <c r="D111" s="280"/>
      <c r="E111" s="101">
        <v>14.03</v>
      </c>
      <c r="F111" s="102">
        <v>2569</v>
      </c>
      <c r="G111" s="103">
        <f t="shared" si="49"/>
        <v>36043.07</v>
      </c>
      <c r="H111" s="26">
        <v>2</v>
      </c>
      <c r="I111" s="104">
        <v>3</v>
      </c>
      <c r="J111" s="105">
        <v>3000</v>
      </c>
      <c r="K111" s="106">
        <f t="shared" si="39"/>
        <v>1000</v>
      </c>
      <c r="L111" s="107">
        <v>3</v>
      </c>
      <c r="M111" s="105">
        <f t="shared" si="50"/>
        <v>2712.0250361065091</v>
      </c>
      <c r="N111" s="106">
        <f t="shared" si="43"/>
        <v>904.00834536883633</v>
      </c>
      <c r="O111" s="108">
        <f t="shared" si="44"/>
        <v>0</v>
      </c>
      <c r="P111" s="109">
        <f t="shared" si="45"/>
        <v>-95.991654631163669</v>
      </c>
      <c r="Q111" s="110">
        <f t="shared" si="46"/>
        <v>0.90400834536883634</v>
      </c>
      <c r="R111" s="290"/>
      <c r="S111" s="47">
        <v>0.77847222222222201</v>
      </c>
      <c r="T111" s="48">
        <v>0.81793981481481459</v>
      </c>
      <c r="U111" s="111">
        <v>14.6999999999999</v>
      </c>
      <c r="V111" s="112">
        <v>56.835758500699356</v>
      </c>
      <c r="W111" s="113"/>
      <c r="X111" s="116"/>
      <c r="Y111" s="281"/>
      <c r="Z111" s="282"/>
      <c r="AA111" s="117">
        <f t="shared" si="47"/>
        <v>-287.97496389349089</v>
      </c>
      <c r="AB111" s="110">
        <f t="shared" si="48"/>
        <v>0.90400834536883634</v>
      </c>
      <c r="AC111" s="295"/>
    </row>
    <row r="112" spans="1:29" ht="15.75" customHeight="1">
      <c r="A112" s="298"/>
      <c r="B112" s="100" t="s">
        <v>118</v>
      </c>
      <c r="C112" s="279" t="s">
        <v>145</v>
      </c>
      <c r="D112" s="280"/>
      <c r="E112" s="101">
        <v>14.28</v>
      </c>
      <c r="F112" s="102">
        <v>3328</v>
      </c>
      <c r="G112" s="121">
        <f t="shared" si="49"/>
        <v>47523.839999999997</v>
      </c>
      <c r="H112" s="26">
        <v>2</v>
      </c>
      <c r="I112" s="104">
        <v>3</v>
      </c>
      <c r="J112" s="105">
        <v>3600</v>
      </c>
      <c r="K112" s="106">
        <f t="shared" si="39"/>
        <v>1200</v>
      </c>
      <c r="L112" s="107">
        <v>3</v>
      </c>
      <c r="M112" s="105">
        <f t="shared" si="50"/>
        <v>3181.1644846451672</v>
      </c>
      <c r="N112" s="106">
        <f t="shared" si="43"/>
        <v>1060.388161548389</v>
      </c>
      <c r="O112" s="108">
        <f t="shared" si="44"/>
        <v>0</v>
      </c>
      <c r="P112" s="109">
        <f t="shared" si="45"/>
        <v>-139.61183845161099</v>
      </c>
      <c r="Q112" s="110">
        <f t="shared" si="46"/>
        <v>0.8836568012903242</v>
      </c>
      <c r="R112" s="290"/>
      <c r="S112" s="47">
        <v>0.8277777777777775</v>
      </c>
      <c r="T112" s="120">
        <v>0.87136574074074047</v>
      </c>
      <c r="U112" s="111">
        <v>15</v>
      </c>
      <c r="V112" s="112">
        <v>62.769467270181927</v>
      </c>
      <c r="W112" s="113"/>
      <c r="X112" s="116"/>
      <c r="Y112" s="281"/>
      <c r="Z112" s="282"/>
      <c r="AA112" s="117">
        <f t="shared" si="47"/>
        <v>-418.83551535483275</v>
      </c>
      <c r="AB112" s="110">
        <f t="shared" si="48"/>
        <v>0.8836568012903242</v>
      </c>
      <c r="AC112" s="295"/>
    </row>
    <row r="113" spans="1:29" ht="15.75" customHeight="1">
      <c r="A113" s="298"/>
      <c r="B113" s="100" t="s">
        <v>118</v>
      </c>
      <c r="C113" s="279" t="s">
        <v>137</v>
      </c>
      <c r="D113" s="280"/>
      <c r="E113" s="101">
        <v>22.28</v>
      </c>
      <c r="F113" s="102">
        <v>1375</v>
      </c>
      <c r="G113" s="121">
        <f t="shared" si="49"/>
        <v>30635</v>
      </c>
      <c r="H113" s="26"/>
      <c r="I113" s="104">
        <v>5</v>
      </c>
      <c r="J113" s="105">
        <v>3300</v>
      </c>
      <c r="K113" s="106">
        <f t="shared" si="39"/>
        <v>660</v>
      </c>
      <c r="L113" s="107">
        <v>5</v>
      </c>
      <c r="M113" s="105">
        <f t="shared" si="50"/>
        <v>2977.3147543400764</v>
      </c>
      <c r="N113" s="106">
        <f t="shared" si="43"/>
        <v>595.46295086801524</v>
      </c>
      <c r="O113" s="123">
        <f t="shared" si="44"/>
        <v>0</v>
      </c>
      <c r="P113" s="124">
        <f t="shared" si="45"/>
        <v>-64.537049131984759</v>
      </c>
      <c r="Q113" s="125">
        <f t="shared" si="46"/>
        <v>0.90221659222426553</v>
      </c>
      <c r="R113" s="290"/>
      <c r="S113" s="47">
        <v>0.88124999999999964</v>
      </c>
      <c r="T113" s="120">
        <v>0.90048611111111077</v>
      </c>
      <c r="U113" s="111">
        <v>15</v>
      </c>
      <c r="V113" s="112">
        <v>27.709532517426485</v>
      </c>
      <c r="W113" s="113"/>
      <c r="X113" s="116"/>
      <c r="Y113" s="281"/>
      <c r="Z113" s="282"/>
      <c r="AA113" s="117">
        <f t="shared" si="47"/>
        <v>-322.68524565992357</v>
      </c>
      <c r="AB113" s="110">
        <f t="shared" si="48"/>
        <v>0.90221659222426553</v>
      </c>
      <c r="AC113" s="295"/>
    </row>
    <row r="114" spans="1:29" ht="15.75" customHeight="1">
      <c r="A114" s="298"/>
      <c r="B114" s="100" t="s">
        <v>118</v>
      </c>
      <c r="C114" s="279" t="s">
        <v>136</v>
      </c>
      <c r="D114" s="280"/>
      <c r="E114" s="101">
        <v>16.7</v>
      </c>
      <c r="F114" s="102">
        <v>1003</v>
      </c>
      <c r="G114" s="121">
        <f t="shared" si="49"/>
        <v>16750.099999999999</v>
      </c>
      <c r="H114" s="26"/>
      <c r="I114" s="104">
        <v>3</v>
      </c>
      <c r="J114" s="105">
        <v>3600</v>
      </c>
      <c r="K114" s="106">
        <f t="shared" si="39"/>
        <v>1200</v>
      </c>
      <c r="L114" s="118">
        <v>3</v>
      </c>
      <c r="M114" s="105">
        <f t="shared" si="50"/>
        <v>3196.1623507222043</v>
      </c>
      <c r="N114" s="106">
        <f t="shared" si="43"/>
        <v>1065.3874502407348</v>
      </c>
      <c r="O114" s="123">
        <f t="shared" si="44"/>
        <v>0</v>
      </c>
      <c r="P114" s="124">
        <f t="shared" si="45"/>
        <v>-134.61254975926522</v>
      </c>
      <c r="Q114" s="125">
        <f t="shared" si="46"/>
        <v>0.88782287520061232</v>
      </c>
      <c r="R114" s="290"/>
      <c r="S114" s="47">
        <v>0.91041666666666632</v>
      </c>
      <c r="T114" s="120">
        <v>0.92348379629629596</v>
      </c>
      <c r="U114" s="111">
        <v>15</v>
      </c>
      <c r="V114" s="112">
        <v>18.828830765246245</v>
      </c>
      <c r="W114" s="113"/>
      <c r="X114" s="116"/>
      <c r="Y114" s="281"/>
      <c r="Z114" s="282"/>
      <c r="AA114" s="117">
        <f t="shared" si="47"/>
        <v>-403.83764927779566</v>
      </c>
      <c r="AB114" s="110">
        <f t="shared" si="48"/>
        <v>0.88782287520061232</v>
      </c>
      <c r="AC114" s="295"/>
    </row>
    <row r="115" spans="1:29" ht="15.75" customHeight="1">
      <c r="A115" s="298"/>
      <c r="B115" s="100" t="s">
        <v>118</v>
      </c>
      <c r="C115" s="279" t="s">
        <v>148</v>
      </c>
      <c r="D115" s="280"/>
      <c r="E115" s="101">
        <v>18.18</v>
      </c>
      <c r="F115" s="102">
        <v>910</v>
      </c>
      <c r="G115" s="121">
        <f t="shared" si="49"/>
        <v>16543.8</v>
      </c>
      <c r="H115" s="26"/>
      <c r="I115" s="104">
        <v>3</v>
      </c>
      <c r="J115" s="105">
        <v>3600</v>
      </c>
      <c r="K115" s="106">
        <f t="shared" si="39"/>
        <v>1200</v>
      </c>
      <c r="L115" s="118">
        <v>3</v>
      </c>
      <c r="M115" s="105">
        <f t="shared" si="50"/>
        <v>3191.2760598015243</v>
      </c>
      <c r="N115" s="106">
        <f t="shared" si="43"/>
        <v>1063.7586866005081</v>
      </c>
      <c r="O115" s="123">
        <f t="shared" si="44"/>
        <v>0</v>
      </c>
      <c r="P115" s="124">
        <f t="shared" si="45"/>
        <v>-136.2413133994919</v>
      </c>
      <c r="Q115" s="125">
        <f t="shared" si="46"/>
        <v>0.8864655721670901</v>
      </c>
      <c r="R115" s="290"/>
      <c r="S115" s="47">
        <v>0.9333333333333329</v>
      </c>
      <c r="T115" s="120">
        <v>0.94520833333333287</v>
      </c>
      <c r="U115" s="111">
        <v>15</v>
      </c>
      <c r="V115" s="112">
        <v>17.109143482684399</v>
      </c>
      <c r="W115" s="113"/>
      <c r="X115" s="116"/>
      <c r="Y115" s="281"/>
      <c r="Z115" s="282"/>
      <c r="AA115" s="117">
        <f t="shared" si="47"/>
        <v>-408.7239401984757</v>
      </c>
      <c r="AB115" s="110">
        <f t="shared" si="48"/>
        <v>0.8864655721670901</v>
      </c>
      <c r="AC115" s="295"/>
    </row>
    <row r="116" spans="1:29" ht="15.75" customHeight="1">
      <c r="A116" s="298"/>
      <c r="B116" s="100" t="s">
        <v>118</v>
      </c>
      <c r="C116" s="279" t="s">
        <v>144</v>
      </c>
      <c r="D116" s="280"/>
      <c r="E116" s="101">
        <v>18.18</v>
      </c>
      <c r="F116" s="102">
        <v>1339</v>
      </c>
      <c r="G116" s="121">
        <f t="shared" si="49"/>
        <v>24343.02</v>
      </c>
      <c r="H116" s="26"/>
      <c r="I116" s="104">
        <v>3</v>
      </c>
      <c r="J116" s="105">
        <v>3000</v>
      </c>
      <c r="K116" s="106">
        <f t="shared" si="39"/>
        <v>1000</v>
      </c>
      <c r="L116" s="118">
        <v>3</v>
      </c>
      <c r="M116" s="105">
        <f t="shared" si="50"/>
        <v>2713.573609740733</v>
      </c>
      <c r="N116" s="106">
        <f t="shared" si="43"/>
        <v>904.52453658024433</v>
      </c>
      <c r="O116" s="123">
        <f t="shared" si="44"/>
        <v>0</v>
      </c>
      <c r="P116" s="124">
        <f t="shared" si="45"/>
        <v>-95.47546341975567</v>
      </c>
      <c r="Q116" s="125">
        <f t="shared" si="46"/>
        <v>0.90452453658024434</v>
      </c>
      <c r="R116" s="290"/>
      <c r="S116" s="47">
        <v>0.95555555555555505</v>
      </c>
      <c r="T116" s="120">
        <v>0.9761111111111106</v>
      </c>
      <c r="U116" s="111">
        <v>14.899999999999931</v>
      </c>
      <c r="V116" s="112">
        <v>29.606714817541299</v>
      </c>
      <c r="W116" s="113"/>
      <c r="X116" s="116"/>
      <c r="Y116" s="281"/>
      <c r="Z116" s="282"/>
      <c r="AA116" s="117">
        <f t="shared" si="47"/>
        <v>-286.42639025926701</v>
      </c>
      <c r="AB116" s="110">
        <f t="shared" si="48"/>
        <v>0.90452453658024434</v>
      </c>
      <c r="AC116" s="295"/>
    </row>
    <row r="117" spans="1:29" ht="15.75" customHeight="1">
      <c r="A117" s="298"/>
      <c r="B117" s="100" t="s">
        <v>118</v>
      </c>
      <c r="C117" s="279" t="s">
        <v>143</v>
      </c>
      <c r="D117" s="280"/>
      <c r="E117" s="101">
        <v>14.03</v>
      </c>
      <c r="F117" s="102">
        <v>6263</v>
      </c>
      <c r="G117" s="121">
        <f t="shared" si="49"/>
        <v>87869.89</v>
      </c>
      <c r="H117" s="62"/>
      <c r="I117" s="104">
        <v>3</v>
      </c>
      <c r="J117" s="105">
        <v>3000</v>
      </c>
      <c r="K117" s="106">
        <f t="shared" si="39"/>
        <v>1000</v>
      </c>
      <c r="L117" s="118">
        <v>3</v>
      </c>
      <c r="M117" s="105">
        <f t="shared" si="50"/>
        <v>2712.0250361065096</v>
      </c>
      <c r="N117" s="106">
        <f t="shared" si="43"/>
        <v>904.00834536883656</v>
      </c>
      <c r="O117" s="123">
        <f t="shared" si="44"/>
        <v>0</v>
      </c>
      <c r="P117" s="124">
        <f t="shared" si="45"/>
        <v>-95.991654631163442</v>
      </c>
      <c r="Q117" s="125">
        <f t="shared" si="46"/>
        <v>0.90400834536883656</v>
      </c>
      <c r="R117" s="290"/>
      <c r="S117" s="47">
        <v>0.98611111111111061</v>
      </c>
      <c r="T117" s="120">
        <v>1.0823263888888883</v>
      </c>
      <c r="U117" s="111">
        <v>15</v>
      </c>
      <c r="V117" s="112">
        <v>138.56066776562088</v>
      </c>
      <c r="W117" s="126"/>
      <c r="X117" s="127"/>
      <c r="Y117" s="281"/>
      <c r="Z117" s="282"/>
      <c r="AA117" s="117">
        <f t="shared" si="47"/>
        <v>-287.97496389349044</v>
      </c>
      <c r="AB117" s="110">
        <f t="shared" si="48"/>
        <v>0.90400834536883656</v>
      </c>
      <c r="AC117" s="295"/>
    </row>
    <row r="118" spans="1:29" ht="15.75" customHeight="1">
      <c r="A118" s="298"/>
      <c r="B118" s="100" t="s">
        <v>118</v>
      </c>
      <c r="C118" s="279" t="s">
        <v>145</v>
      </c>
      <c r="D118" s="280"/>
      <c r="E118" s="101">
        <v>14.28</v>
      </c>
      <c r="F118" s="102">
        <v>8787</v>
      </c>
      <c r="G118" s="121">
        <f t="shared" si="49"/>
        <v>125478.36</v>
      </c>
      <c r="H118" s="62"/>
      <c r="I118" s="104">
        <v>3</v>
      </c>
      <c r="J118" s="105">
        <v>3600</v>
      </c>
      <c r="K118" s="106">
        <f t="shared" si="39"/>
        <v>1200</v>
      </c>
      <c r="L118" s="118">
        <v>3</v>
      </c>
      <c r="M118" s="105">
        <f t="shared" si="50"/>
        <v>3181.1644846451672</v>
      </c>
      <c r="N118" s="106">
        <f t="shared" si="43"/>
        <v>1060.388161548389</v>
      </c>
      <c r="O118" s="123">
        <f t="shared" si="44"/>
        <v>0</v>
      </c>
      <c r="P118" s="124">
        <f t="shared" si="45"/>
        <v>-139.61183845161099</v>
      </c>
      <c r="Q118" s="125">
        <f t="shared" si="46"/>
        <v>0.8836568012903242</v>
      </c>
      <c r="R118" s="290"/>
      <c r="S118" s="47">
        <v>1.0923611111111107</v>
      </c>
      <c r="T118" s="120">
        <v>1.2074421296296292</v>
      </c>
      <c r="U118" s="111">
        <v>15</v>
      </c>
      <c r="V118" s="112">
        <v>165.7317634925146</v>
      </c>
      <c r="W118" s="126"/>
      <c r="X118" s="127"/>
      <c r="Y118" s="281"/>
      <c r="Z118" s="282"/>
      <c r="AA118" s="117">
        <f t="shared" si="47"/>
        <v>-418.83551535483275</v>
      </c>
      <c r="AB118" s="110">
        <f t="shared" si="48"/>
        <v>0.8836568012903242</v>
      </c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51">AVERAGE(I107:I122)</f>
        <v>3.3333333333333335</v>
      </c>
      <c r="J123" s="137">
        <f t="shared" si="51"/>
        <v>3350</v>
      </c>
      <c r="K123" s="138">
        <f t="shared" ref="K123" si="52">J123/I123</f>
        <v>1005</v>
      </c>
      <c r="L123" s="136">
        <f t="shared" ref="L123:M123" si="53">AVERAGE(L107:L122)</f>
        <v>3.3333333333333335</v>
      </c>
      <c r="M123" s="137">
        <f t="shared" si="53"/>
        <v>2995.100062359877</v>
      </c>
      <c r="N123" s="138">
        <f t="shared" ref="N123:N135" si="54">M123/L123</f>
        <v>898.53001870796311</v>
      </c>
      <c r="O123" s="139">
        <f t="shared" ref="O123:O135" si="55">L123-I123</f>
        <v>0</v>
      </c>
      <c r="P123" s="140">
        <f t="shared" ref="P123:P135" si="56">N123-K123</f>
        <v>-106.46998129203689</v>
      </c>
      <c r="Q123" s="141">
        <f t="shared" ref="Q123:Q135" si="57">N123/K123</f>
        <v>0.89405972010742596</v>
      </c>
      <c r="R123" s="291"/>
      <c r="S123" s="142">
        <v>0.70833333333333337</v>
      </c>
      <c r="T123" s="143">
        <v>1.2074421296296292</v>
      </c>
      <c r="U123" s="144"/>
      <c r="V123" s="166"/>
      <c r="W123" s="99"/>
      <c r="X123" s="69"/>
      <c r="Y123" s="277"/>
      <c r="Z123" s="278"/>
      <c r="AA123" s="168">
        <f t="shared" ref="AA123:AA135" si="58">M123-J123</f>
        <v>-354.89993764012297</v>
      </c>
      <c r="AB123" s="141">
        <f t="shared" ref="AB123:AB135" si="59">M123/J123</f>
        <v>0.89405972010742596</v>
      </c>
      <c r="AC123" s="296"/>
    </row>
    <row r="124" spans="1:29" ht="15.75" customHeight="1">
      <c r="A124" s="283" t="s">
        <v>146</v>
      </c>
      <c r="B124" s="114" t="s">
        <v>118</v>
      </c>
      <c r="C124" s="287" t="s">
        <v>209</v>
      </c>
      <c r="D124" s="288"/>
      <c r="E124" s="147">
        <v>30</v>
      </c>
      <c r="F124" s="97">
        <v>949</v>
      </c>
      <c r="G124" s="148">
        <f t="shared" ref="G124:G135" si="60">E124*F124</f>
        <v>28470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61">F124/V124*60</f>
        <v>3192.8399999999988</v>
      </c>
      <c r="N124" s="152">
        <f t="shared" si="54"/>
        <v>798.2099999999997</v>
      </c>
      <c r="O124" s="154">
        <f t="shared" si="55"/>
        <v>0</v>
      </c>
      <c r="P124" s="155">
        <f t="shared" si="56"/>
        <v>-101.7900000000003</v>
      </c>
      <c r="Q124" s="156">
        <f t="shared" si="57"/>
        <v>0.88689999999999969</v>
      </c>
      <c r="R124" s="289">
        <f>Q140</f>
        <v>0.8859353960297548</v>
      </c>
      <c r="S124" s="157">
        <v>0.70833333333333337</v>
      </c>
      <c r="T124" s="158">
        <v>0.7207175925925926</v>
      </c>
      <c r="U124" s="159"/>
      <c r="V124" s="160">
        <v>17.833652798135837</v>
      </c>
      <c r="W124" s="158"/>
      <c r="X124" s="169"/>
      <c r="Y124" s="292"/>
      <c r="Z124" s="293"/>
      <c r="AA124" s="171">
        <f t="shared" si="58"/>
        <v>-407.16000000000122</v>
      </c>
      <c r="AB124" s="156">
        <f t="shared" si="59"/>
        <v>0.88689999999999969</v>
      </c>
      <c r="AC124" s="294">
        <f>AB140</f>
        <v>0.88593539602975491</v>
      </c>
    </row>
    <row r="125" spans="1:29" ht="15.75" customHeight="1">
      <c r="A125" s="284"/>
      <c r="B125" s="100" t="s">
        <v>118</v>
      </c>
      <c r="C125" s="279" t="s">
        <v>147</v>
      </c>
      <c r="D125" s="280"/>
      <c r="E125" s="101">
        <v>18.18</v>
      </c>
      <c r="F125" s="102">
        <v>1132</v>
      </c>
      <c r="G125" s="103">
        <f t="shared" si="60"/>
        <v>20579.759999999998</v>
      </c>
      <c r="H125" s="26">
        <v>2</v>
      </c>
      <c r="I125" s="104">
        <v>3</v>
      </c>
      <c r="J125" s="105">
        <v>3600</v>
      </c>
      <c r="K125" s="106">
        <f t="shared" si="39"/>
        <v>1200</v>
      </c>
      <c r="L125" s="107">
        <v>3</v>
      </c>
      <c r="M125" s="105">
        <f t="shared" si="61"/>
        <v>3188.1634037646668</v>
      </c>
      <c r="N125" s="106">
        <f t="shared" si="54"/>
        <v>1062.7211345882222</v>
      </c>
      <c r="O125" s="108">
        <f t="shared" si="55"/>
        <v>0</v>
      </c>
      <c r="P125" s="109">
        <f t="shared" si="56"/>
        <v>-137.27886541177782</v>
      </c>
      <c r="Q125" s="110">
        <f t="shared" si="57"/>
        <v>0.8856009454901852</v>
      </c>
      <c r="R125" s="290"/>
      <c r="S125" s="47">
        <v>0.73055555555555551</v>
      </c>
      <c r="T125" s="48">
        <v>0.74534722222222216</v>
      </c>
      <c r="U125" s="111">
        <v>15</v>
      </c>
      <c r="V125" s="112">
        <v>21.303801404845899</v>
      </c>
      <c r="W125" s="113"/>
      <c r="X125" s="13"/>
      <c r="Y125" s="281"/>
      <c r="Z125" s="282"/>
      <c r="AA125" s="172">
        <f t="shared" si="58"/>
        <v>-411.83659623533322</v>
      </c>
      <c r="AB125" s="110">
        <f t="shared" si="59"/>
        <v>0.8856009454901852</v>
      </c>
      <c r="AC125" s="295"/>
    </row>
    <row r="126" spans="1:29" ht="15.75" customHeight="1">
      <c r="A126" s="284"/>
      <c r="B126" s="100" t="s">
        <v>118</v>
      </c>
      <c r="C126" s="279" t="s">
        <v>150</v>
      </c>
      <c r="D126" s="280"/>
      <c r="E126" s="101">
        <v>25.03</v>
      </c>
      <c r="F126" s="102">
        <v>743</v>
      </c>
      <c r="G126" s="103">
        <f t="shared" si="60"/>
        <v>18597.29</v>
      </c>
      <c r="H126" s="26">
        <v>2</v>
      </c>
      <c r="I126" s="104">
        <v>5</v>
      </c>
      <c r="J126" s="105">
        <v>3600</v>
      </c>
      <c r="K126" s="106">
        <f t="shared" si="39"/>
        <v>720</v>
      </c>
      <c r="L126" s="107">
        <v>5</v>
      </c>
      <c r="M126" s="105">
        <f t="shared" si="61"/>
        <v>3194.0974918322195</v>
      </c>
      <c r="N126" s="106">
        <f t="shared" si="54"/>
        <v>638.8194983664439</v>
      </c>
      <c r="O126" s="108">
        <f t="shared" si="55"/>
        <v>0</v>
      </c>
      <c r="P126" s="109">
        <f t="shared" si="56"/>
        <v>-81.180501633556105</v>
      </c>
      <c r="Q126" s="110">
        <f t="shared" si="57"/>
        <v>0.88724930328672769</v>
      </c>
      <c r="R126" s="290"/>
      <c r="S126" s="47">
        <v>0.75555555555555542</v>
      </c>
      <c r="T126" s="48">
        <v>0.76524305555555538</v>
      </c>
      <c r="U126" s="111">
        <v>14.6999999999999</v>
      </c>
      <c r="V126" s="112">
        <v>13.956994147485373</v>
      </c>
      <c r="W126" s="113"/>
      <c r="X126" s="13"/>
      <c r="Y126" s="281"/>
      <c r="Z126" s="282"/>
      <c r="AA126" s="172">
        <f t="shared" si="58"/>
        <v>-405.90250816778052</v>
      </c>
      <c r="AB126" s="110">
        <f t="shared" si="59"/>
        <v>0.88724930328672769</v>
      </c>
      <c r="AC126" s="295"/>
    </row>
    <row r="127" spans="1:29" ht="15.75" customHeight="1">
      <c r="A127" s="284"/>
      <c r="B127" s="100" t="s">
        <v>118</v>
      </c>
      <c r="C127" s="279" t="s">
        <v>149</v>
      </c>
      <c r="D127" s="280"/>
      <c r="E127" s="101">
        <v>24.82</v>
      </c>
      <c r="F127" s="102">
        <v>969</v>
      </c>
      <c r="G127" s="103">
        <f t="shared" si="60"/>
        <v>24050.58</v>
      </c>
      <c r="H127" s="26">
        <v>2</v>
      </c>
      <c r="I127" s="104">
        <v>5</v>
      </c>
      <c r="J127" s="105">
        <v>3600</v>
      </c>
      <c r="K127" s="106">
        <f t="shared" si="39"/>
        <v>720</v>
      </c>
      <c r="L127" s="107">
        <v>5</v>
      </c>
      <c r="M127" s="105">
        <f t="shared" si="61"/>
        <v>3191.1917796373846</v>
      </c>
      <c r="N127" s="106">
        <f t="shared" si="54"/>
        <v>638.23835592747696</v>
      </c>
      <c r="O127" s="108">
        <f t="shared" si="55"/>
        <v>0</v>
      </c>
      <c r="P127" s="109">
        <f t="shared" si="56"/>
        <v>-81.76164407252304</v>
      </c>
      <c r="Q127" s="110">
        <f t="shared" si="57"/>
        <v>0.88644216101038464</v>
      </c>
      <c r="R127" s="290"/>
      <c r="S127" s="47">
        <v>0.7749999999999998</v>
      </c>
      <c r="T127" s="48">
        <v>0.78765046296296282</v>
      </c>
      <c r="U127" s="111">
        <v>15</v>
      </c>
      <c r="V127" s="112">
        <v>18.218898773487833</v>
      </c>
      <c r="W127" s="113"/>
      <c r="X127" s="13"/>
      <c r="Y127" s="281"/>
      <c r="Z127" s="282"/>
      <c r="AA127" s="172">
        <f t="shared" si="58"/>
        <v>-408.80822036261543</v>
      </c>
      <c r="AB127" s="110">
        <f t="shared" si="59"/>
        <v>0.88644216101038464</v>
      </c>
      <c r="AC127" s="295"/>
    </row>
    <row r="128" spans="1:29" ht="15.75" customHeight="1">
      <c r="A128" s="285"/>
      <c r="B128" s="100" t="s">
        <v>118</v>
      </c>
      <c r="C128" s="279" t="s">
        <v>140</v>
      </c>
      <c r="D128" s="280"/>
      <c r="E128" s="101">
        <v>17.89</v>
      </c>
      <c r="F128" s="102">
        <v>1716</v>
      </c>
      <c r="G128" s="103">
        <f t="shared" si="60"/>
        <v>30699.24</v>
      </c>
      <c r="H128" s="26">
        <v>2</v>
      </c>
      <c r="I128" s="104">
        <v>4</v>
      </c>
      <c r="J128" s="105">
        <v>3600</v>
      </c>
      <c r="K128" s="106">
        <f t="shared" si="39"/>
        <v>900</v>
      </c>
      <c r="L128" s="107">
        <v>4</v>
      </c>
      <c r="M128" s="105">
        <f t="shared" si="61"/>
        <v>3184.4076699049479</v>
      </c>
      <c r="N128" s="106">
        <f t="shared" si="54"/>
        <v>796.10191747623696</v>
      </c>
      <c r="O128" s="108">
        <f t="shared" si="55"/>
        <v>0</v>
      </c>
      <c r="P128" s="109">
        <f t="shared" si="56"/>
        <v>-103.89808252376304</v>
      </c>
      <c r="Q128" s="110">
        <f t="shared" si="57"/>
        <v>0.88455768608470775</v>
      </c>
      <c r="R128" s="290"/>
      <c r="S128" s="47">
        <v>0.79791666666666639</v>
      </c>
      <c r="T128" s="48">
        <v>0.82035879629629604</v>
      </c>
      <c r="U128" s="111">
        <v>14.78333333333314</v>
      </c>
      <c r="V128" s="112">
        <v>32.332543654209097</v>
      </c>
      <c r="W128" s="113"/>
      <c r="X128" s="116"/>
      <c r="Y128" s="281"/>
      <c r="Z128" s="282"/>
      <c r="AA128" s="172">
        <f t="shared" si="58"/>
        <v>-415.59233009505215</v>
      </c>
      <c r="AB128" s="110">
        <f t="shared" si="59"/>
        <v>0.88455768608470775</v>
      </c>
      <c r="AC128" s="295"/>
    </row>
    <row r="129" spans="1:29" ht="15.75" customHeight="1">
      <c r="A129" s="285"/>
      <c r="B129" s="100" t="s">
        <v>118</v>
      </c>
      <c r="C129" s="279" t="s">
        <v>141</v>
      </c>
      <c r="D129" s="280"/>
      <c r="E129" s="101">
        <v>16.66</v>
      </c>
      <c r="F129" s="102">
        <v>2792</v>
      </c>
      <c r="G129" s="121">
        <f t="shared" si="60"/>
        <v>46514.720000000001</v>
      </c>
      <c r="H129" s="26">
        <v>2</v>
      </c>
      <c r="I129" s="104">
        <v>5</v>
      </c>
      <c r="J129" s="105">
        <v>3600</v>
      </c>
      <c r="K129" s="106">
        <f t="shared" si="39"/>
        <v>720</v>
      </c>
      <c r="L129" s="107">
        <v>5</v>
      </c>
      <c r="M129" s="105">
        <f t="shared" si="61"/>
        <v>3189.187897371457</v>
      </c>
      <c r="N129" s="106">
        <f t="shared" si="54"/>
        <v>637.83757947429137</v>
      </c>
      <c r="O129" s="108">
        <f t="shared" si="55"/>
        <v>0</v>
      </c>
      <c r="P129" s="109">
        <f t="shared" si="56"/>
        <v>-82.162420525708626</v>
      </c>
      <c r="Q129" s="110">
        <f t="shared" si="57"/>
        <v>0.88588552704762691</v>
      </c>
      <c r="R129" s="290"/>
      <c r="S129" s="47">
        <v>0.83055555555555527</v>
      </c>
      <c r="T129" s="120">
        <v>0.86702546296296268</v>
      </c>
      <c r="U129" s="111">
        <v>14.683333333333284</v>
      </c>
      <c r="V129" s="112">
        <v>52.527478903977638</v>
      </c>
      <c r="W129" s="113"/>
      <c r="X129" s="50"/>
      <c r="Y129" s="281"/>
      <c r="Z129" s="282"/>
      <c r="AA129" s="172">
        <f t="shared" si="58"/>
        <v>-410.81210262854302</v>
      </c>
      <c r="AB129" s="110">
        <f t="shared" si="59"/>
        <v>0.88588552704762691</v>
      </c>
      <c r="AC129" s="295"/>
    </row>
    <row r="130" spans="1:29" ht="15.75" customHeight="1">
      <c r="A130" s="285"/>
      <c r="B130" s="100" t="s">
        <v>118</v>
      </c>
      <c r="C130" s="279" t="s">
        <v>209</v>
      </c>
      <c r="D130" s="280"/>
      <c r="E130" s="101">
        <v>30</v>
      </c>
      <c r="F130" s="102">
        <v>2298</v>
      </c>
      <c r="G130" s="121">
        <f t="shared" si="60"/>
        <v>68940</v>
      </c>
      <c r="H130" s="26"/>
      <c r="I130" s="104">
        <v>4</v>
      </c>
      <c r="J130" s="105">
        <v>3600</v>
      </c>
      <c r="K130" s="106">
        <f t="shared" si="39"/>
        <v>900</v>
      </c>
      <c r="L130" s="107">
        <v>4</v>
      </c>
      <c r="M130" s="105">
        <f t="shared" si="61"/>
        <v>3192.8399999999988</v>
      </c>
      <c r="N130" s="106">
        <f t="shared" si="54"/>
        <v>798.2099999999997</v>
      </c>
      <c r="O130" s="123">
        <f t="shared" si="55"/>
        <v>0</v>
      </c>
      <c r="P130" s="124">
        <f t="shared" si="56"/>
        <v>-101.7900000000003</v>
      </c>
      <c r="Q130" s="125">
        <f t="shared" si="57"/>
        <v>0.88689999999999969</v>
      </c>
      <c r="R130" s="290"/>
      <c r="S130" s="47">
        <v>0.87708333333333299</v>
      </c>
      <c r="T130" s="120">
        <v>0.90707175925925887</v>
      </c>
      <c r="U130" s="111">
        <v>15</v>
      </c>
      <c r="V130" s="112">
        <v>43.184124478520708</v>
      </c>
      <c r="W130" s="113"/>
      <c r="X130" s="116"/>
      <c r="Y130" s="281"/>
      <c r="Z130" s="282"/>
      <c r="AA130" s="172">
        <f t="shared" si="58"/>
        <v>-407.16000000000122</v>
      </c>
      <c r="AB130" s="110">
        <f t="shared" si="59"/>
        <v>0.88689999999999969</v>
      </c>
      <c r="AC130" s="295"/>
    </row>
    <row r="131" spans="1:29" ht="15.75" customHeight="1">
      <c r="A131" s="285"/>
      <c r="B131" s="100" t="s">
        <v>118</v>
      </c>
      <c r="C131" s="279" t="s">
        <v>147</v>
      </c>
      <c r="D131" s="280"/>
      <c r="E131" s="101">
        <v>18.18</v>
      </c>
      <c r="F131" s="102">
        <v>2825</v>
      </c>
      <c r="G131" s="121">
        <f t="shared" si="60"/>
        <v>51358.5</v>
      </c>
      <c r="H131" s="26"/>
      <c r="I131" s="104">
        <v>3</v>
      </c>
      <c r="J131" s="105">
        <v>3600</v>
      </c>
      <c r="K131" s="106">
        <f t="shared" si="39"/>
        <v>1200</v>
      </c>
      <c r="L131" s="118">
        <v>3</v>
      </c>
      <c r="M131" s="105">
        <f t="shared" si="61"/>
        <v>3182.7966237954088</v>
      </c>
      <c r="N131" s="106">
        <f t="shared" si="54"/>
        <v>1060.9322079318028</v>
      </c>
      <c r="O131" s="123">
        <f t="shared" si="55"/>
        <v>0</v>
      </c>
      <c r="P131" s="124">
        <f t="shared" si="56"/>
        <v>-139.06779206819715</v>
      </c>
      <c r="Q131" s="125">
        <f t="shared" si="57"/>
        <v>0.88411017327650232</v>
      </c>
      <c r="R131" s="290"/>
      <c r="S131" s="47">
        <v>0.91736111111111074</v>
      </c>
      <c r="T131" s="120">
        <v>0.95434027777777741</v>
      </c>
      <c r="U131" s="111">
        <v>14.816666666666691</v>
      </c>
      <c r="V131" s="112">
        <v>53.255052092481897</v>
      </c>
      <c r="W131" s="113"/>
      <c r="X131" s="116"/>
      <c r="Y131" s="281"/>
      <c r="Z131" s="282"/>
      <c r="AA131" s="172">
        <f t="shared" si="58"/>
        <v>-417.20337620459122</v>
      </c>
      <c r="AB131" s="110">
        <f t="shared" si="59"/>
        <v>0.88411017327650243</v>
      </c>
      <c r="AC131" s="295"/>
    </row>
    <row r="132" spans="1:29" ht="15.75" customHeight="1">
      <c r="A132" s="285"/>
      <c r="B132" s="100" t="s">
        <v>118</v>
      </c>
      <c r="C132" s="279" t="s">
        <v>150</v>
      </c>
      <c r="D132" s="280"/>
      <c r="E132" s="101">
        <v>25.03</v>
      </c>
      <c r="F132" s="102">
        <v>1579</v>
      </c>
      <c r="G132" s="121">
        <f t="shared" si="60"/>
        <v>39522.370000000003</v>
      </c>
      <c r="H132" s="26"/>
      <c r="I132" s="104">
        <v>5</v>
      </c>
      <c r="J132" s="105">
        <v>3600</v>
      </c>
      <c r="K132" s="106">
        <f t="shared" si="39"/>
        <v>720</v>
      </c>
      <c r="L132" s="118">
        <v>5</v>
      </c>
      <c r="M132" s="105">
        <f t="shared" si="61"/>
        <v>3194.097491832219</v>
      </c>
      <c r="N132" s="106">
        <f t="shared" si="54"/>
        <v>638.81949836644378</v>
      </c>
      <c r="O132" s="123">
        <f t="shared" si="55"/>
        <v>0</v>
      </c>
      <c r="P132" s="124">
        <f t="shared" si="56"/>
        <v>-81.180501633556219</v>
      </c>
      <c r="Q132" s="125">
        <f t="shared" si="57"/>
        <v>0.88724930328672746</v>
      </c>
      <c r="R132" s="290"/>
      <c r="S132" s="47">
        <v>0.9645833333333329</v>
      </c>
      <c r="T132" s="120">
        <v>0.98517361111111068</v>
      </c>
      <c r="U132" s="111">
        <v>14.749999999999908</v>
      </c>
      <c r="V132" s="112">
        <v>29.66096064452141</v>
      </c>
      <c r="W132" s="126"/>
      <c r="X132" s="127"/>
      <c r="Y132" s="281"/>
      <c r="Z132" s="282"/>
      <c r="AA132" s="172">
        <f t="shared" si="58"/>
        <v>-405.90250816778098</v>
      </c>
      <c r="AB132" s="110">
        <f t="shared" si="59"/>
        <v>0.88724930328672746</v>
      </c>
      <c r="AC132" s="295"/>
    </row>
    <row r="133" spans="1:29" ht="15.75" customHeight="1">
      <c r="A133" s="285"/>
      <c r="B133" s="100" t="s">
        <v>118</v>
      </c>
      <c r="C133" s="279" t="s">
        <v>149</v>
      </c>
      <c r="D133" s="280"/>
      <c r="E133" s="101">
        <v>24.82</v>
      </c>
      <c r="F133" s="102">
        <v>2162</v>
      </c>
      <c r="G133" s="121">
        <f t="shared" si="60"/>
        <v>53660.840000000004</v>
      </c>
      <c r="H133" s="26"/>
      <c r="I133" s="104">
        <v>5</v>
      </c>
      <c r="J133" s="105">
        <v>3600</v>
      </c>
      <c r="K133" s="106">
        <f t="shared" si="39"/>
        <v>720</v>
      </c>
      <c r="L133" s="118">
        <v>5</v>
      </c>
      <c r="M133" s="105">
        <f t="shared" si="61"/>
        <v>3191.1917796373846</v>
      </c>
      <c r="N133" s="106">
        <f t="shared" si="54"/>
        <v>638.23835592747696</v>
      </c>
      <c r="O133" s="123">
        <f t="shared" si="55"/>
        <v>0</v>
      </c>
      <c r="P133" s="124">
        <f t="shared" si="56"/>
        <v>-81.76164407252304</v>
      </c>
      <c r="Q133" s="125">
        <f t="shared" si="57"/>
        <v>0.88644216101038464</v>
      </c>
      <c r="R133" s="290"/>
      <c r="S133" s="47">
        <v>0.99513888888888846</v>
      </c>
      <c r="T133" s="120">
        <v>1.0233564814814811</v>
      </c>
      <c r="U133" s="111">
        <v>15</v>
      </c>
      <c r="V133" s="112">
        <v>40.64939024590371</v>
      </c>
      <c r="W133" s="126"/>
      <c r="X133" s="127"/>
      <c r="Y133" s="281"/>
      <c r="Z133" s="282"/>
      <c r="AA133" s="172">
        <f t="shared" si="58"/>
        <v>-408.80822036261543</v>
      </c>
      <c r="AB133" s="110">
        <f t="shared" si="59"/>
        <v>0.88644216101038464</v>
      </c>
      <c r="AC133" s="295"/>
    </row>
    <row r="134" spans="1:29" ht="15.75" customHeight="1">
      <c r="A134" s="285"/>
      <c r="B134" s="100" t="s">
        <v>118</v>
      </c>
      <c r="C134" s="279" t="s">
        <v>140</v>
      </c>
      <c r="D134" s="280"/>
      <c r="E134" s="101">
        <v>17.89</v>
      </c>
      <c r="F134" s="102">
        <v>4361</v>
      </c>
      <c r="G134" s="121">
        <f t="shared" si="60"/>
        <v>78018.290000000008</v>
      </c>
      <c r="H134" s="62"/>
      <c r="I134" s="104">
        <v>4</v>
      </c>
      <c r="J134" s="105">
        <v>3600</v>
      </c>
      <c r="K134" s="106">
        <f t="shared" si="39"/>
        <v>900</v>
      </c>
      <c r="L134" s="118">
        <v>4</v>
      </c>
      <c r="M134" s="105">
        <f t="shared" si="61"/>
        <v>3182.4070733382623</v>
      </c>
      <c r="N134" s="106">
        <f t="shared" si="54"/>
        <v>795.60176833456558</v>
      </c>
      <c r="O134" s="123">
        <f t="shared" si="55"/>
        <v>0</v>
      </c>
      <c r="P134" s="124">
        <f t="shared" si="56"/>
        <v>-104.39823166543442</v>
      </c>
      <c r="Q134" s="125">
        <f t="shared" si="57"/>
        <v>0.88400196481618398</v>
      </c>
      <c r="R134" s="290"/>
      <c r="S134" s="47">
        <v>1.033333333333333</v>
      </c>
      <c r="T134" s="120">
        <v>1.0904282407407404</v>
      </c>
      <c r="U134" s="111">
        <v>15</v>
      </c>
      <c r="V134" s="112">
        <v>82.220782561774996</v>
      </c>
      <c r="W134" s="126"/>
      <c r="X134" s="127"/>
      <c r="Y134" s="281"/>
      <c r="Z134" s="282"/>
      <c r="AA134" s="172">
        <f t="shared" si="58"/>
        <v>-417.59292666173769</v>
      </c>
      <c r="AB134" s="110">
        <f t="shared" si="59"/>
        <v>0.88400196481618398</v>
      </c>
      <c r="AC134" s="295"/>
    </row>
    <row r="135" spans="1:29" ht="15.75" customHeight="1">
      <c r="A135" s="285"/>
      <c r="B135" s="100" t="s">
        <v>118</v>
      </c>
      <c r="C135" s="279" t="s">
        <v>141</v>
      </c>
      <c r="D135" s="280"/>
      <c r="E135" s="101">
        <v>16.66</v>
      </c>
      <c r="F135" s="102">
        <v>7001</v>
      </c>
      <c r="G135" s="121">
        <f t="shared" si="60"/>
        <v>116636.66</v>
      </c>
      <c r="H135" s="62"/>
      <c r="I135" s="104">
        <v>5</v>
      </c>
      <c r="J135" s="105">
        <v>3600</v>
      </c>
      <c r="K135" s="106">
        <f t="shared" si="39"/>
        <v>720</v>
      </c>
      <c r="L135" s="118">
        <v>5</v>
      </c>
      <c r="M135" s="105">
        <f t="shared" si="61"/>
        <v>3189.1878973714565</v>
      </c>
      <c r="N135" s="106">
        <f t="shared" si="54"/>
        <v>637.83757947429126</v>
      </c>
      <c r="O135" s="123">
        <f t="shared" si="55"/>
        <v>0</v>
      </c>
      <c r="P135" s="124">
        <f t="shared" si="56"/>
        <v>-82.16242052570874</v>
      </c>
      <c r="Q135" s="125">
        <f t="shared" si="57"/>
        <v>0.8858855270476268</v>
      </c>
      <c r="R135" s="290"/>
      <c r="S135" s="47">
        <v>1.1006944444444442</v>
      </c>
      <c r="T135" s="120">
        <v>1.1921527777777776</v>
      </c>
      <c r="U135" s="111">
        <v>14.783333333333459</v>
      </c>
      <c r="V135" s="112">
        <v>131.7137821657405</v>
      </c>
      <c r="W135" s="126"/>
      <c r="X135" s="127"/>
      <c r="Y135" s="281"/>
      <c r="Z135" s="282"/>
      <c r="AA135" s="172">
        <f t="shared" si="58"/>
        <v>-410.81210262854347</v>
      </c>
      <c r="AB135" s="110">
        <f t="shared" si="59"/>
        <v>0.8858855270476268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72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13"/>
      <c r="X137" s="116"/>
      <c r="Y137" s="281"/>
      <c r="Z137" s="282"/>
      <c r="AA137" s="172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72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73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62">AVERAGE(I124:I139)</f>
        <v>4.333333333333333</v>
      </c>
      <c r="J140" s="137">
        <f t="shared" si="62"/>
        <v>3600</v>
      </c>
      <c r="K140" s="138">
        <f t="shared" ref="K140" si="63">J140/I140</f>
        <v>830.76923076923083</v>
      </c>
      <c r="L140" s="136">
        <f t="shared" ref="L140:M140" si="64">AVERAGE(L124:L139)</f>
        <v>4.333333333333333</v>
      </c>
      <c r="M140" s="137">
        <f t="shared" si="64"/>
        <v>3189.3674257071175</v>
      </c>
      <c r="N140" s="138">
        <f>M140/L140</f>
        <v>736.00786747087329</v>
      </c>
      <c r="O140" s="139">
        <f>L140-I140</f>
        <v>0</v>
      </c>
      <c r="P140" s="140">
        <f>N140-K140</f>
        <v>-94.761363298357537</v>
      </c>
      <c r="Q140" s="141">
        <f>N140/K140</f>
        <v>0.8859353960297548</v>
      </c>
      <c r="R140" s="291"/>
      <c r="S140" s="142">
        <v>0.70833333333333337</v>
      </c>
      <c r="T140" s="143">
        <v>1.1921527777777776</v>
      </c>
      <c r="U140" s="144"/>
      <c r="V140" s="166"/>
      <c r="W140" s="167"/>
      <c r="X140" s="138"/>
      <c r="Y140" s="277"/>
      <c r="Z140" s="278"/>
      <c r="AA140" s="174">
        <f>M140-J140</f>
        <v>-410.63257429288251</v>
      </c>
      <c r="AB140" s="141">
        <f>M140/J140</f>
        <v>0.88593539602975491</v>
      </c>
      <c r="AC140" s="296"/>
    </row>
    <row r="142" spans="1:29">
      <c r="Y142" s="275" t="s">
        <v>151</v>
      </c>
      <c r="Z142" s="275"/>
    </row>
    <row r="143" spans="1:29">
      <c r="Y143" s="275" t="s">
        <v>152</v>
      </c>
      <c r="Z143" s="275"/>
    </row>
    <row r="144" spans="1:29">
      <c r="Y144" s="275" t="s">
        <v>153</v>
      </c>
      <c r="Z144" s="275"/>
    </row>
    <row r="145" spans="25:26">
      <c r="Y145" s="275" t="s">
        <v>154</v>
      </c>
      <c r="Z145" s="275"/>
    </row>
    <row r="146" spans="25:26">
      <c r="Y146" s="275" t="s">
        <v>155</v>
      </c>
      <c r="Z146" s="275"/>
    </row>
    <row r="147" spans="25:26">
      <c r="Y147" s="275" t="s">
        <v>156</v>
      </c>
      <c r="Z147" s="275"/>
    </row>
    <row r="148" spans="25:26">
      <c r="Y148" s="275" t="s">
        <v>157</v>
      </c>
      <c r="Z148" s="275"/>
    </row>
    <row r="149" spans="25:26">
      <c r="Y149" s="275" t="s">
        <v>158</v>
      </c>
      <c r="Z149" s="275"/>
    </row>
    <row r="150" spans="25:26">
      <c r="Y150" s="275" t="s">
        <v>159</v>
      </c>
      <c r="Z150" s="275"/>
    </row>
    <row r="151" spans="25:26">
      <c r="Y151" s="275" t="s">
        <v>160</v>
      </c>
      <c r="Z151" s="275"/>
    </row>
    <row r="152" spans="25:26">
      <c r="Y152" s="275" t="s">
        <v>161</v>
      </c>
      <c r="Z152" s="275"/>
    </row>
    <row r="153" spans="25:26">
      <c r="Y153" s="275" t="s">
        <v>162</v>
      </c>
      <c r="Z153" s="275"/>
    </row>
    <row r="154" spans="25:26">
      <c r="Y154" s="275" t="s">
        <v>163</v>
      </c>
      <c r="Z154" s="275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101:Z101"/>
    <mergeCell ref="C102:D102"/>
    <mergeCell ref="Y102:Z102"/>
    <mergeCell ref="C106:D106"/>
    <mergeCell ref="Y106:Z106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583" priority="1" operator="greaterThan">
      <formula>0</formula>
    </cfRule>
  </conditionalFormatting>
  <conditionalFormatting sqref="P5:P140 AA5:AA140">
    <cfRule type="cellIs" dxfId="582" priority="4" operator="lessThan">
      <formula>0</formula>
    </cfRule>
  </conditionalFormatting>
  <conditionalFormatting sqref="Q5:Q140 AB5:AB140">
    <cfRule type="cellIs" dxfId="581" priority="2" operator="greaterThan">
      <formula>1</formula>
    </cfRule>
    <cfRule type="cellIs" dxfId="580" priority="3" operator="lessThan">
      <formula>0.8</formula>
    </cfRule>
  </conditionalFormatting>
  <conditionalFormatting sqref="AC5:AC6 R5:R140 AC73:AC78">
    <cfRule type="cellIs" dxfId="579" priority="5" operator="lessThan">
      <formula>0.8</formula>
    </cfRule>
  </conditionalFormatting>
  <conditionalFormatting sqref="AC12:AC20">
    <cfRule type="cellIs" dxfId="578" priority="12" operator="lessThan">
      <formula>0.8</formula>
    </cfRule>
  </conditionalFormatting>
  <conditionalFormatting sqref="AC22">
    <cfRule type="cellIs" dxfId="577" priority="11" operator="lessThan">
      <formula>0.8</formula>
    </cfRule>
  </conditionalFormatting>
  <conditionalFormatting sqref="AC39">
    <cfRule type="cellIs" dxfId="576" priority="7" operator="lessThan">
      <formula>0.8</formula>
    </cfRule>
  </conditionalFormatting>
  <conditionalFormatting sqref="AC56:AC61">
    <cfRule type="cellIs" dxfId="575" priority="6" operator="lessThan">
      <formula>0.8</formula>
    </cfRule>
  </conditionalFormatting>
  <conditionalFormatting sqref="AC90">
    <cfRule type="cellIs" dxfId="574" priority="10" operator="lessThan">
      <formula>0.8</formula>
    </cfRule>
  </conditionalFormatting>
  <conditionalFormatting sqref="AC107">
    <cfRule type="cellIs" dxfId="573" priority="9" operator="lessThan">
      <formula>0.8</formula>
    </cfRule>
  </conditionalFormatting>
  <conditionalFormatting sqref="AC124:AC129">
    <cfRule type="cellIs" dxfId="572" priority="8" operator="lessThan">
      <formula>0.8</formula>
    </cfRule>
  </conditionalFormatting>
  <dataValidations count="1">
    <dataValidation type="list" allowBlank="1" showInputMessage="1" showErrorMessage="1" sqref="Y5:Z140" xr:uid="{93B9F2CD-DF66-46C3-92A7-B85C38B0F855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8039-9292-4743-8A41-8A6C478F2841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7" sqref="S27"/>
      <selection pane="bottomLeft" activeCell="R22" sqref="R22:R3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89408</v>
      </c>
      <c r="E1" s="88" t="s">
        <v>3</v>
      </c>
      <c r="F1" s="89">
        <f>SUM(G5:G140)</f>
        <v>4020472.8000000003</v>
      </c>
      <c r="G1" s="90" t="s">
        <v>84</v>
      </c>
      <c r="H1" s="91">
        <f>L21+L38+L55+L72+L89+L106+L123+L140</f>
        <v>141.03333333333333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46167</v>
      </c>
      <c r="B2" s="335"/>
      <c r="C2" s="92" t="s">
        <v>40</v>
      </c>
      <c r="D2" s="93">
        <f>AVERAGE(N21,N38,N55,N72,N89,N106,N123,N140)</f>
        <v>172.63045123006407</v>
      </c>
      <c r="E2" s="93" t="s">
        <v>91</v>
      </c>
      <c r="F2" s="94">
        <f>F1/D1</f>
        <v>44.967707587687904</v>
      </c>
      <c r="G2" s="95" t="s">
        <v>92</v>
      </c>
      <c r="H2" s="96">
        <f>COUNT(H5:H140)</f>
        <v>0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69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170</v>
      </c>
      <c r="C5" s="365" t="s">
        <v>171</v>
      </c>
      <c r="D5" s="365"/>
      <c r="E5" s="147">
        <v>29.97</v>
      </c>
      <c r="F5" s="151">
        <v>2750</v>
      </c>
      <c r="G5" s="148">
        <f t="shared" ref="G5:G8" si="0">E5*F5</f>
        <v>82417.5</v>
      </c>
      <c r="H5" s="149"/>
      <c r="I5" s="150">
        <v>21</v>
      </c>
      <c r="J5" s="151">
        <v>2790</v>
      </c>
      <c r="K5" s="152">
        <f>J5/I5</f>
        <v>132.85714285714286</v>
      </c>
      <c r="L5" s="153">
        <v>25</v>
      </c>
      <c r="M5" s="151">
        <f>F5/V5*60</f>
        <v>2964.9807692307691</v>
      </c>
      <c r="N5" s="152">
        <f>M5/L5</f>
        <v>118.59923076923076</v>
      </c>
      <c r="O5" s="154">
        <f>L5-I5</f>
        <v>4</v>
      </c>
      <c r="P5" s="155">
        <f>N5-K5</f>
        <v>-14.257912087912104</v>
      </c>
      <c r="Q5" s="156">
        <f>N5/K5</f>
        <v>0.89268238213399498</v>
      </c>
      <c r="R5" s="289">
        <f>Q21</f>
        <v>0.90896378635469688</v>
      </c>
      <c r="S5" s="157">
        <v>0.20833333333333334</v>
      </c>
      <c r="T5" s="158">
        <v>0.2469675925925926</v>
      </c>
      <c r="U5" s="159"/>
      <c r="V5" s="160">
        <v>55.649602085887189</v>
      </c>
      <c r="W5" s="181"/>
      <c r="X5" s="152"/>
      <c r="Y5" s="12"/>
      <c r="Z5" s="198"/>
      <c r="AA5" s="292"/>
      <c r="AB5" s="293"/>
      <c r="AC5" s="12">
        <v>1</v>
      </c>
      <c r="AD5" s="198"/>
      <c r="AE5" s="178">
        <f>M5-J5</f>
        <v>174.98076923076906</v>
      </c>
      <c r="AF5" s="132">
        <f>M5/J5</f>
        <v>1.0627171215880893</v>
      </c>
      <c r="AG5" s="368">
        <f>AF21</f>
        <v>0.94848395097881411</v>
      </c>
    </row>
    <row r="6" spans="1:33" ht="15.75" customHeight="1">
      <c r="A6" s="298"/>
      <c r="B6" s="100" t="s">
        <v>173</v>
      </c>
      <c r="C6" s="364" t="s">
        <v>174</v>
      </c>
      <c r="D6" s="364"/>
      <c r="E6" s="101">
        <v>56.77</v>
      </c>
      <c r="F6" s="102">
        <v>3959</v>
      </c>
      <c r="G6" s="103">
        <f t="shared" si="0"/>
        <v>224752.43000000002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1790.9622576585759</v>
      </c>
      <c r="N6" s="106">
        <f>M6/L6</f>
        <v>74.623427402440669</v>
      </c>
      <c r="O6" s="108">
        <f>L6-I6</f>
        <v>0</v>
      </c>
      <c r="P6" s="109">
        <f>N6-K6</f>
        <v>-8.7099059308926599</v>
      </c>
      <c r="Q6" s="110">
        <f>N6/K6</f>
        <v>0.8954811288292881</v>
      </c>
      <c r="R6" s="290"/>
      <c r="S6" s="47">
        <v>0.25</v>
      </c>
      <c r="T6" s="48">
        <v>0.34209490740740739</v>
      </c>
      <c r="U6" s="111">
        <v>5</v>
      </c>
      <c r="V6" s="112">
        <v>132.63261075671645</v>
      </c>
      <c r="W6" s="113"/>
      <c r="X6" s="116"/>
      <c r="Y6" s="12"/>
      <c r="Z6" s="198"/>
      <c r="AA6" s="281"/>
      <c r="AB6" s="282"/>
      <c r="AC6" s="12">
        <v>3</v>
      </c>
      <c r="AD6" s="198"/>
      <c r="AE6" s="117">
        <f>M6-J6</f>
        <v>-209.03774234142406</v>
      </c>
      <c r="AF6" s="110">
        <f>M6/J6</f>
        <v>0.89548112882928799</v>
      </c>
      <c r="AG6" s="362"/>
    </row>
    <row r="7" spans="1:33" ht="15.75" customHeight="1">
      <c r="A7" s="298"/>
      <c r="B7" s="100" t="s">
        <v>175</v>
      </c>
      <c r="C7" s="364" t="s">
        <v>178</v>
      </c>
      <c r="D7" s="364"/>
      <c r="E7" s="101">
        <v>59.52</v>
      </c>
      <c r="F7" s="102">
        <v>5683</v>
      </c>
      <c r="G7" s="103">
        <f t="shared" si="0"/>
        <v>338252.16000000003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1793.4116725059646</v>
      </c>
      <c r="N7" s="106">
        <f>M7/L7</f>
        <v>74.725486354415196</v>
      </c>
      <c r="O7" s="108">
        <f>L7-I7</f>
        <v>0</v>
      </c>
      <c r="P7" s="109">
        <f>N7-K7</f>
        <v>-8.6078469789181327</v>
      </c>
      <c r="Q7" s="110">
        <f>N7/K7</f>
        <v>0.89670583625298239</v>
      </c>
      <c r="R7" s="290"/>
      <c r="S7" s="47">
        <v>0.34513888888888888</v>
      </c>
      <c r="T7" s="48">
        <v>0.47716435185185185</v>
      </c>
      <c r="U7" s="111">
        <v>5</v>
      </c>
      <c r="V7" s="112">
        <v>190.12924094753041</v>
      </c>
      <c r="W7" s="113">
        <v>0.47716435185185185</v>
      </c>
      <c r="X7" s="116">
        <v>0.51666666666666661</v>
      </c>
      <c r="Y7" s="12"/>
      <c r="Z7" s="198"/>
      <c r="AA7" s="281"/>
      <c r="AB7" s="282"/>
      <c r="AC7" s="12">
        <v>5</v>
      </c>
      <c r="AD7" s="198"/>
      <c r="AE7" s="117">
        <f>M7-J7</f>
        <v>-206.58832749403541</v>
      </c>
      <c r="AF7" s="110">
        <f>M7/J7</f>
        <v>0.89670583625298228</v>
      </c>
      <c r="AG7" s="362"/>
    </row>
    <row r="8" spans="1:33" ht="15.75" customHeight="1">
      <c r="A8" s="298"/>
      <c r="B8" s="100" t="s">
        <v>175</v>
      </c>
      <c r="C8" s="364" t="s">
        <v>176</v>
      </c>
      <c r="D8" s="364"/>
      <c r="E8" s="101">
        <v>77.34</v>
      </c>
      <c r="F8" s="102">
        <v>2791</v>
      </c>
      <c r="G8" s="103">
        <f t="shared" si="0"/>
        <v>215855.94</v>
      </c>
      <c r="H8" s="26"/>
      <c r="I8" s="104">
        <v>23</v>
      </c>
      <c r="J8" s="105">
        <v>2000</v>
      </c>
      <c r="K8" s="106">
        <f t="shared" si="1"/>
        <v>86.956521739130437</v>
      </c>
      <c r="L8" s="107">
        <v>23</v>
      </c>
      <c r="M8" s="105">
        <f>F8/V8*60</f>
        <v>1787.8192297084661</v>
      </c>
      <c r="N8" s="106">
        <f>M8/L8</f>
        <v>77.731270856889836</v>
      </c>
      <c r="O8" s="108">
        <f>L8-I8</f>
        <v>0</v>
      </c>
      <c r="P8" s="109">
        <f>N8-K8</f>
        <v>-9.2252508822406014</v>
      </c>
      <c r="Q8" s="110">
        <f>N8/K8</f>
        <v>0.89390961485423304</v>
      </c>
      <c r="R8" s="290"/>
      <c r="S8" s="47">
        <v>0.51666666666666661</v>
      </c>
      <c r="T8" s="48">
        <v>0.58171296296296293</v>
      </c>
      <c r="U8" s="111">
        <v>56.883333333333248</v>
      </c>
      <c r="V8" s="112">
        <v>93.667188056427364</v>
      </c>
      <c r="W8" s="113"/>
      <c r="X8" s="116"/>
      <c r="Y8" s="12"/>
      <c r="Z8" s="198"/>
      <c r="AA8" s="281"/>
      <c r="AB8" s="282"/>
      <c r="AC8" s="12">
        <v>3</v>
      </c>
      <c r="AD8" s="198"/>
      <c r="AE8" s="117">
        <f>M8-J8</f>
        <v>-212.18077029153392</v>
      </c>
      <c r="AF8" s="110">
        <f>M8/J8</f>
        <v>0.89390961485423304</v>
      </c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</v>
      </c>
      <c r="J21" s="137">
        <f t="shared" si="2"/>
        <v>2197.5</v>
      </c>
      <c r="K21" s="138">
        <f t="shared" ref="K21" si="3">J21/I21</f>
        <v>95.543478260869563</v>
      </c>
      <c r="L21" s="136">
        <f t="shared" ref="L21:M21" si="4">AVERAGE(L5:L20)</f>
        <v>24</v>
      </c>
      <c r="M21" s="137">
        <f t="shared" si="4"/>
        <v>2084.2934822759439</v>
      </c>
      <c r="N21" s="138">
        <f t="shared" ref="N21:N26" si="5">M21/L21</f>
        <v>86.845561761497663</v>
      </c>
      <c r="O21" s="139">
        <f t="shared" ref="O21:O26" si="6">L21-I21</f>
        <v>1</v>
      </c>
      <c r="P21" s="140">
        <f t="shared" ref="P21:P26" si="7">N21-K21</f>
        <v>-8.6979164993718996</v>
      </c>
      <c r="Q21" s="141">
        <f t="shared" ref="Q21:Q26" si="8">N21/K21</f>
        <v>0.90896378635469688</v>
      </c>
      <c r="R21" s="291"/>
      <c r="S21" s="142">
        <v>0.20833333333333334</v>
      </c>
      <c r="T21" s="143">
        <v>0.58171296296296293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12</v>
      </c>
      <c r="AD21" s="180">
        <f>SUM(AD5:AD20)</f>
        <v>0</v>
      </c>
      <c r="AE21" s="168">
        <f t="shared" ref="AE21:AE26" si="9">M21-J21</f>
        <v>-113.20651772405608</v>
      </c>
      <c r="AF21" s="141">
        <f t="shared" ref="AF21:AF26" si="10">M21/J21</f>
        <v>0.94848395097881411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2991</v>
      </c>
      <c r="G22" s="148">
        <f t="shared" ref="G22:G26" si="11">E22*F22</f>
        <v>160796.16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1787.7466606172172</v>
      </c>
      <c r="N22" s="152">
        <f t="shared" si="5"/>
        <v>89.387333030860859</v>
      </c>
      <c r="O22" s="154">
        <f t="shared" si="6"/>
        <v>0</v>
      </c>
      <c r="P22" s="155">
        <f t="shared" si="7"/>
        <v>-10.612666969139141</v>
      </c>
      <c r="Q22" s="156">
        <f t="shared" si="8"/>
        <v>0.8938733303086086</v>
      </c>
      <c r="R22" s="289">
        <f>Q38</f>
        <v>0.89453735717065119</v>
      </c>
      <c r="S22" s="157">
        <v>0.20833333333333334</v>
      </c>
      <c r="T22" s="158">
        <v>0.27804398148148146</v>
      </c>
      <c r="U22" s="159"/>
      <c r="V22" s="160">
        <v>100.38335070252161</v>
      </c>
      <c r="W22" s="97"/>
      <c r="X22" s="98"/>
      <c r="Y22" s="12"/>
      <c r="Z22" s="198"/>
      <c r="AA22" s="292"/>
      <c r="AB22" s="293"/>
      <c r="AC22" s="12">
        <v>3</v>
      </c>
      <c r="AD22" s="198"/>
      <c r="AE22" s="115">
        <f t="shared" si="9"/>
        <v>-212.25333938278277</v>
      </c>
      <c r="AF22" s="156">
        <f t="shared" si="10"/>
        <v>0.8938733303086086</v>
      </c>
      <c r="AG22" s="361">
        <f>AF38</f>
        <v>0.89453735717065119</v>
      </c>
    </row>
    <row r="23" spans="1:33" ht="15.75" customHeight="1">
      <c r="A23" s="284"/>
      <c r="B23" s="163" t="s">
        <v>175</v>
      </c>
      <c r="C23" s="279" t="s">
        <v>237</v>
      </c>
      <c r="D23" s="280"/>
      <c r="E23" s="101">
        <v>61.09</v>
      </c>
      <c r="F23" s="111">
        <v>3664</v>
      </c>
      <c r="G23" s="103">
        <f t="shared" si="11"/>
        <v>223833.76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1789.145585867971</v>
      </c>
      <c r="N23" s="106">
        <f t="shared" si="5"/>
        <v>89.457279293398557</v>
      </c>
      <c r="O23" s="108">
        <f t="shared" si="6"/>
        <v>0</v>
      </c>
      <c r="P23" s="109">
        <f t="shared" si="7"/>
        <v>-10.542720706601443</v>
      </c>
      <c r="Q23" s="110">
        <f t="shared" si="8"/>
        <v>0.89457279293398562</v>
      </c>
      <c r="R23" s="290"/>
      <c r="S23" s="47">
        <v>0.28125</v>
      </c>
      <c r="T23" s="48">
        <v>0.36657407407407405</v>
      </c>
      <c r="U23" s="111">
        <v>4.6166666666666956</v>
      </c>
      <c r="V23" s="112">
        <v>122.87429359380427</v>
      </c>
      <c r="W23" s="113"/>
      <c r="X23" s="116"/>
      <c r="Y23" s="12"/>
      <c r="Z23" s="198"/>
      <c r="AA23" s="281"/>
      <c r="AB23" s="282"/>
      <c r="AC23" s="12">
        <v>3</v>
      </c>
      <c r="AD23" s="198"/>
      <c r="AE23" s="117">
        <f t="shared" si="9"/>
        <v>-210.85441413202898</v>
      </c>
      <c r="AF23" s="110">
        <f t="shared" si="10"/>
        <v>0.89457279293398551</v>
      </c>
      <c r="AG23" s="362"/>
    </row>
    <row r="24" spans="1:33" ht="15.75" customHeight="1">
      <c r="A24" s="284"/>
      <c r="B24" s="163" t="s">
        <v>175</v>
      </c>
      <c r="C24" s="279" t="s">
        <v>182</v>
      </c>
      <c r="D24" s="280"/>
      <c r="E24" s="101">
        <v>47.37</v>
      </c>
      <c r="F24" s="111">
        <v>1697</v>
      </c>
      <c r="G24" s="103">
        <f t="shared" si="11"/>
        <v>80386.89</v>
      </c>
      <c r="H24" s="26"/>
      <c r="I24" s="107">
        <v>21</v>
      </c>
      <c r="J24" s="105">
        <v>2000</v>
      </c>
      <c r="K24" s="106">
        <f t="shared" si="1"/>
        <v>95.238095238095241</v>
      </c>
      <c r="L24" s="107">
        <v>21</v>
      </c>
      <c r="M24" s="105">
        <f>F24/V24*60</f>
        <v>1789.753518478361</v>
      </c>
      <c r="N24" s="106">
        <f t="shared" si="5"/>
        <v>85.226358022779095</v>
      </c>
      <c r="O24" s="108">
        <f t="shared" si="6"/>
        <v>0</v>
      </c>
      <c r="P24" s="109">
        <f t="shared" si="7"/>
        <v>-10.011737215316145</v>
      </c>
      <c r="Q24" s="110">
        <f t="shared" si="8"/>
        <v>0.89487675923918053</v>
      </c>
      <c r="R24" s="290"/>
      <c r="S24" s="47">
        <v>0.36944444444444446</v>
      </c>
      <c r="T24" s="48">
        <v>0.40894675925925927</v>
      </c>
      <c r="U24" s="111">
        <v>5</v>
      </c>
      <c r="V24" s="112">
        <v>56.890515341222418</v>
      </c>
      <c r="W24" s="113"/>
      <c r="X24" s="116"/>
      <c r="Y24" s="12"/>
      <c r="Z24" s="198"/>
      <c r="AA24" s="281"/>
      <c r="AB24" s="282"/>
      <c r="AC24" s="12">
        <v>1</v>
      </c>
      <c r="AD24" s="198"/>
      <c r="AE24" s="117">
        <f t="shared" si="9"/>
        <v>-210.246481521639</v>
      </c>
      <c r="AF24" s="110">
        <f t="shared" si="10"/>
        <v>0.89487675923918053</v>
      </c>
      <c r="AG24" s="362"/>
    </row>
    <row r="25" spans="1:33" ht="15.75" customHeight="1">
      <c r="A25" s="284"/>
      <c r="B25" s="163" t="s">
        <v>175</v>
      </c>
      <c r="C25" s="279" t="s">
        <v>185</v>
      </c>
      <c r="D25" s="280"/>
      <c r="E25" s="101">
        <v>71.55</v>
      </c>
      <c r="F25" s="111">
        <v>2542</v>
      </c>
      <c r="G25" s="103">
        <f t="shared" si="11"/>
        <v>181880.1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1787.0462102904912</v>
      </c>
      <c r="N25" s="106">
        <f t="shared" si="5"/>
        <v>81.229373195022333</v>
      </c>
      <c r="O25" s="108">
        <f t="shared" si="6"/>
        <v>0</v>
      </c>
      <c r="P25" s="109">
        <f t="shared" si="7"/>
        <v>-9.6797177140685733</v>
      </c>
      <c r="Q25" s="110">
        <f t="shared" si="8"/>
        <v>0.89352310514524569</v>
      </c>
      <c r="R25" s="290"/>
      <c r="S25" s="47">
        <v>0.41180555555555554</v>
      </c>
      <c r="T25" s="48">
        <v>0.47106481481481477</v>
      </c>
      <c r="U25" s="111">
        <v>5</v>
      </c>
      <c r="V25" s="112">
        <v>85.34754116694458</v>
      </c>
      <c r="W25" s="113">
        <v>0.47106481481481477</v>
      </c>
      <c r="X25" s="116">
        <v>0.50972222222222219</v>
      </c>
      <c r="Y25" s="12"/>
      <c r="Z25" s="198"/>
      <c r="AA25" s="281"/>
      <c r="AB25" s="282"/>
      <c r="AC25" s="12">
        <v>3</v>
      </c>
      <c r="AD25" s="198"/>
      <c r="AE25" s="117">
        <f t="shared" si="9"/>
        <v>-212.95378970950878</v>
      </c>
      <c r="AF25" s="110">
        <f t="shared" si="10"/>
        <v>0.89352310514524558</v>
      </c>
      <c r="AG25" s="362"/>
    </row>
    <row r="26" spans="1:33" ht="15.75" customHeight="1">
      <c r="A26" s="285"/>
      <c r="B26" s="163" t="s">
        <v>175</v>
      </c>
      <c r="C26" s="279" t="s">
        <v>183</v>
      </c>
      <c r="D26" s="280"/>
      <c r="E26" s="101">
        <v>59.54</v>
      </c>
      <c r="F26" s="111">
        <v>3213</v>
      </c>
      <c r="G26" s="103">
        <f t="shared" si="11"/>
        <v>191302.02</v>
      </c>
      <c r="H26" s="13"/>
      <c r="I26" s="118">
        <v>23</v>
      </c>
      <c r="J26" s="105">
        <v>2000</v>
      </c>
      <c r="K26" s="106">
        <f t="shared" si="1"/>
        <v>86.956521739130437</v>
      </c>
      <c r="L26" s="107">
        <v>23</v>
      </c>
      <c r="M26" s="105">
        <f>F26/V26*60</f>
        <v>1791.6815964524719</v>
      </c>
      <c r="N26" s="106">
        <f t="shared" si="5"/>
        <v>77.899199845759654</v>
      </c>
      <c r="O26" s="108">
        <f t="shared" si="6"/>
        <v>0</v>
      </c>
      <c r="P26" s="109">
        <f t="shared" si="7"/>
        <v>-9.0573218933707835</v>
      </c>
      <c r="Q26" s="110">
        <f t="shared" si="8"/>
        <v>0.89584079822623597</v>
      </c>
      <c r="R26" s="290"/>
      <c r="S26" s="47">
        <v>0.50972222222222219</v>
      </c>
      <c r="T26" s="48">
        <v>0.58443287037037028</v>
      </c>
      <c r="U26" s="111">
        <v>55.666666666666686</v>
      </c>
      <c r="V26" s="112">
        <v>107.59724293741937</v>
      </c>
      <c r="W26" s="113"/>
      <c r="X26" s="116"/>
      <c r="Y26" s="12"/>
      <c r="Z26" s="198"/>
      <c r="AA26" s="281"/>
      <c r="AB26" s="282"/>
      <c r="AC26" s="12">
        <v>4</v>
      </c>
      <c r="AD26" s="198"/>
      <c r="AE26" s="117">
        <f t="shared" si="9"/>
        <v>-208.31840354752808</v>
      </c>
      <c r="AF26" s="110">
        <f t="shared" si="10"/>
        <v>0.89584079822623597</v>
      </c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12">AVERAGE(I22:I37)</f>
        <v>21.2</v>
      </c>
      <c r="J38" s="137">
        <f t="shared" si="12"/>
        <v>2000</v>
      </c>
      <c r="K38" s="138">
        <f t="shared" ref="K38" si="13">J38/I38</f>
        <v>94.339622641509436</v>
      </c>
      <c r="L38" s="136">
        <f t="shared" ref="L38:M38" si="14">AVERAGE(L22:L37)</f>
        <v>21.2</v>
      </c>
      <c r="M38" s="137">
        <f t="shared" si="14"/>
        <v>1789.0747143413023</v>
      </c>
      <c r="N38" s="138">
        <f>M38/L38</f>
        <v>84.390316714212375</v>
      </c>
      <c r="O38" s="139">
        <f>L38-I38</f>
        <v>0</v>
      </c>
      <c r="P38" s="140">
        <f>N38-K38</f>
        <v>-9.9493059272970612</v>
      </c>
      <c r="Q38" s="141">
        <f>N38/K38</f>
        <v>0.89453735717065119</v>
      </c>
      <c r="R38" s="291"/>
      <c r="S38" s="142">
        <v>0.20833333333333334</v>
      </c>
      <c r="T38" s="143">
        <v>0.58443287037037028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14</v>
      </c>
      <c r="AD38" s="180">
        <f>SUM(AD22:AD37)</f>
        <v>0</v>
      </c>
      <c r="AE38" s="168">
        <f>M38-J38</f>
        <v>-210.9252856586977</v>
      </c>
      <c r="AF38" s="141">
        <f>M38/J38</f>
        <v>0.89453735717065119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3552</v>
      </c>
      <c r="G39" s="148">
        <f t="shared" ref="G39:G42" si="15">E39*F39</f>
        <v>69974.399999999994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>F39/V39*60</f>
        <v>1080.2877035037914</v>
      </c>
      <c r="N39" s="152">
        <f>M39/L39</f>
        <v>83.099054115676253</v>
      </c>
      <c r="O39" s="154">
        <f>L39-I39</f>
        <v>0</v>
      </c>
      <c r="P39" s="155">
        <f>N39-K39</f>
        <v>-9.2086381920160534</v>
      </c>
      <c r="Q39" s="156">
        <f>N39/K39</f>
        <v>0.90023975291982605</v>
      </c>
      <c r="R39" s="289">
        <f>Q55</f>
        <v>0.8962484920376842</v>
      </c>
      <c r="S39" s="157">
        <v>0.20833333333333334</v>
      </c>
      <c r="T39" s="158">
        <v>0.34532407407407406</v>
      </c>
      <c r="U39" s="159"/>
      <c r="V39" s="160">
        <v>197.28077928571187</v>
      </c>
      <c r="W39" s="158"/>
      <c r="X39" s="169"/>
      <c r="Y39" s="12"/>
      <c r="Z39" s="198"/>
      <c r="AA39" s="292"/>
      <c r="AB39" s="293"/>
      <c r="AC39" s="12">
        <v>5</v>
      </c>
      <c r="AD39" s="198"/>
      <c r="AE39" s="115">
        <f>M39-J39</f>
        <v>-119.71229649620864</v>
      </c>
      <c r="AF39" s="156">
        <f>M39/J39</f>
        <v>0.90023975291982616</v>
      </c>
      <c r="AG39" s="294">
        <f>AF55</f>
        <v>0.89624849203768442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1566</v>
      </c>
      <c r="G40" s="103">
        <f t="shared" si="15"/>
        <v>121130.09999999999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1791.3662025924173</v>
      </c>
      <c r="N40" s="106">
        <f>M40/L40</f>
        <v>68.89870009970835</v>
      </c>
      <c r="O40" s="108">
        <f>L40-I40</f>
        <v>0</v>
      </c>
      <c r="P40" s="109">
        <f>N40-K40</f>
        <v>-8.0243768233685699</v>
      </c>
      <c r="Q40" s="110">
        <f>N40/K40</f>
        <v>0.89568310129620854</v>
      </c>
      <c r="R40" s="290"/>
      <c r="S40" s="47">
        <v>0.34930555555555554</v>
      </c>
      <c r="T40" s="48">
        <v>0.38572916666666662</v>
      </c>
      <c r="U40" s="111">
        <v>5.7333333333333236</v>
      </c>
      <c r="V40" s="112">
        <v>52.451586874879972</v>
      </c>
      <c r="W40" s="113"/>
      <c r="X40" s="116"/>
      <c r="Y40" s="12"/>
      <c r="Z40" s="198"/>
      <c r="AA40" s="281"/>
      <c r="AB40" s="282"/>
      <c r="AC40" s="12">
        <v>1</v>
      </c>
      <c r="AD40" s="198"/>
      <c r="AE40" s="117">
        <f>M40-J40</f>
        <v>-208.63379740758273</v>
      </c>
      <c r="AF40" s="110">
        <f>M40/J40</f>
        <v>0.89568310129620865</v>
      </c>
      <c r="AG40" s="295"/>
    </row>
    <row r="41" spans="1:33" ht="15.75" customHeight="1">
      <c r="A41" s="298"/>
      <c r="B41" s="163" t="s">
        <v>175</v>
      </c>
      <c r="C41" s="279" t="s">
        <v>177</v>
      </c>
      <c r="D41" s="280"/>
      <c r="E41" s="101">
        <v>58.67</v>
      </c>
      <c r="F41" s="102">
        <v>4041</v>
      </c>
      <c r="G41" s="103">
        <f t="shared" si="15"/>
        <v>237085.47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1790.9270052556105</v>
      </c>
      <c r="N41" s="106">
        <f>M41/L41</f>
        <v>77.866391532852631</v>
      </c>
      <c r="O41" s="108">
        <f>L41-I41</f>
        <v>0</v>
      </c>
      <c r="P41" s="109">
        <f>N41-K41</f>
        <v>-9.0901302062778058</v>
      </c>
      <c r="Q41" s="110">
        <f>N41/K41</f>
        <v>0.89546350262780527</v>
      </c>
      <c r="R41" s="290"/>
      <c r="S41" s="47">
        <v>0.38888888888888884</v>
      </c>
      <c r="T41" s="48">
        <v>0.48289351851851847</v>
      </c>
      <c r="U41" s="111">
        <v>4.5499999999999918</v>
      </c>
      <c r="V41" s="112">
        <v>135.38240212386256</v>
      </c>
      <c r="W41" s="113">
        <v>0.48289351851851847</v>
      </c>
      <c r="X41" s="116">
        <v>0.5215277777777777</v>
      </c>
      <c r="Y41" s="12"/>
      <c r="Z41" s="198"/>
      <c r="AA41" s="281"/>
      <c r="AB41" s="282"/>
      <c r="AC41" s="12">
        <v>3</v>
      </c>
      <c r="AD41" s="198"/>
      <c r="AE41" s="117">
        <f>M41-J41</f>
        <v>-209.07299474438946</v>
      </c>
      <c r="AF41" s="110">
        <f>M41/J41</f>
        <v>0.89546350262780527</v>
      </c>
      <c r="AG41" s="295"/>
    </row>
    <row r="42" spans="1:33" ht="15.75" customHeight="1">
      <c r="A42" s="298"/>
      <c r="B42" s="163" t="s">
        <v>175</v>
      </c>
      <c r="C42" s="279" t="s">
        <v>180</v>
      </c>
      <c r="D42" s="280"/>
      <c r="E42" s="101">
        <v>59.34</v>
      </c>
      <c r="F42" s="102">
        <v>1635</v>
      </c>
      <c r="G42" s="103">
        <f t="shared" si="15"/>
        <v>97020.900000000009</v>
      </c>
      <c r="H42" s="26"/>
      <c r="I42" s="104">
        <v>24</v>
      </c>
      <c r="J42" s="105">
        <v>2000</v>
      </c>
      <c r="K42" s="106">
        <f t="shared" si="1"/>
        <v>83.333333333333329</v>
      </c>
      <c r="L42" s="107">
        <v>24</v>
      </c>
      <c r="M42" s="105">
        <f>F42/V42*60</f>
        <v>1790.4082313195083</v>
      </c>
      <c r="N42" s="106">
        <f>M42/L42</f>
        <v>74.600342971646185</v>
      </c>
      <c r="O42" s="108">
        <f>L42-I42</f>
        <v>0</v>
      </c>
      <c r="P42" s="109">
        <f>N42-K42</f>
        <v>-8.7329903616871434</v>
      </c>
      <c r="Q42" s="110">
        <f>N42/K42</f>
        <v>0.89520411565975422</v>
      </c>
      <c r="R42" s="290"/>
      <c r="S42" s="47">
        <v>0.5215277777777777</v>
      </c>
      <c r="T42" s="48">
        <v>0.55957175925925917</v>
      </c>
      <c r="U42" s="111">
        <v>55.63333333333329</v>
      </c>
      <c r="V42" s="112">
        <v>54.791973296336749</v>
      </c>
      <c r="W42" s="113"/>
      <c r="X42" s="116"/>
      <c r="Y42" s="12"/>
      <c r="Z42" s="198"/>
      <c r="AA42" s="281"/>
      <c r="AB42" s="282"/>
      <c r="AC42" s="12">
        <v>1</v>
      </c>
      <c r="AD42" s="198"/>
      <c r="AE42" s="117">
        <f>M42-J42</f>
        <v>-209.59176868049167</v>
      </c>
      <c r="AF42" s="110">
        <f>M42/J42</f>
        <v>0.89520411565975422</v>
      </c>
      <c r="AG42" s="295"/>
    </row>
    <row r="43" spans="1:33" ht="15.75" customHeight="1">
      <c r="A43" s="298"/>
      <c r="B43" s="163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81"/>
      <c r="AB43" s="282"/>
      <c r="AC43" s="12"/>
      <c r="AD43" s="198"/>
      <c r="AE43" s="117"/>
      <c r="AF43" s="110"/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6">AVERAGE(I39:I54)</f>
        <v>21.5</v>
      </c>
      <c r="J55" s="137">
        <f t="shared" si="16"/>
        <v>1800</v>
      </c>
      <c r="K55" s="138">
        <f t="shared" ref="K55" si="17">J55/I55</f>
        <v>83.720930232558146</v>
      </c>
      <c r="L55" s="136">
        <f t="shared" ref="L55:M55" si="18">AVERAGE(L39:L54)</f>
        <v>21.5</v>
      </c>
      <c r="M55" s="137">
        <f t="shared" si="18"/>
        <v>1613.2472856678319</v>
      </c>
      <c r="N55" s="138">
        <f t="shared" ref="N55:N61" si="19">M55/L55</f>
        <v>75.034757472922408</v>
      </c>
      <c r="O55" s="139">
        <f t="shared" ref="O55:O61" si="20">L55-I55</f>
        <v>0</v>
      </c>
      <c r="P55" s="140">
        <f t="shared" ref="P55:P61" si="21">N55-K55</f>
        <v>-8.6861727596357383</v>
      </c>
      <c r="Q55" s="141">
        <f t="shared" ref="Q55:Q61" si="22">N55/K55</f>
        <v>0.8962484920376842</v>
      </c>
      <c r="R55" s="291"/>
      <c r="S55" s="142">
        <v>0.20833333333333334</v>
      </c>
      <c r="T55" s="143">
        <v>0.55957175925925917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10</v>
      </c>
      <c r="AD55" s="191">
        <f>SUM(AD39:AD54)</f>
        <v>0</v>
      </c>
      <c r="AE55" s="168">
        <f t="shared" ref="AE55:AE61" si="23">M55-J55</f>
        <v>-186.75271433216813</v>
      </c>
      <c r="AF55" s="141">
        <f t="shared" ref="AF55:AF61" si="24">M55/J55</f>
        <v>0.89624849203768442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2489</v>
      </c>
      <c r="G56" s="148">
        <f t="shared" ref="G56:G61" si="25">E56*F56</f>
        <v>71832.539999999994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1" si="26">F56/V56*60</f>
        <v>3183.203914922593</v>
      </c>
      <c r="N56" s="152">
        <f t="shared" si="19"/>
        <v>167.53704815382068</v>
      </c>
      <c r="O56" s="154">
        <f t="shared" si="20"/>
        <v>0</v>
      </c>
      <c r="P56" s="155">
        <f t="shared" si="21"/>
        <v>-21.936636056705652</v>
      </c>
      <c r="Q56" s="156">
        <f t="shared" si="22"/>
        <v>0.88422330970072016</v>
      </c>
      <c r="R56" s="289">
        <f>Q72</f>
        <v>0.89428909087031228</v>
      </c>
      <c r="S56" s="157">
        <v>0.20833333333333334</v>
      </c>
      <c r="T56" s="158">
        <v>0.2409027777777778</v>
      </c>
      <c r="U56" s="159"/>
      <c r="V56" s="160">
        <v>46.914996334324236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23"/>
        <v>-416.79608507740704</v>
      </c>
      <c r="AF56" s="156">
        <f t="shared" si="24"/>
        <v>0.88422330970072027</v>
      </c>
      <c r="AG56" s="294">
        <f>AF72</f>
        <v>0.89428909087031228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3748</v>
      </c>
      <c r="G57" s="103">
        <f t="shared" si="25"/>
        <v>116600.28</v>
      </c>
      <c r="H57" s="26"/>
      <c r="I57" s="104">
        <v>19</v>
      </c>
      <c r="J57" s="105">
        <v>3600</v>
      </c>
      <c r="K57" s="106">
        <f t="shared" ref="K57:K91" si="27">J57/I57</f>
        <v>189.47368421052633</v>
      </c>
      <c r="L57" s="107">
        <v>19</v>
      </c>
      <c r="M57" s="105">
        <f t="shared" si="26"/>
        <v>3181.5970890825615</v>
      </c>
      <c r="N57" s="106">
        <f t="shared" si="19"/>
        <v>167.45247837276639</v>
      </c>
      <c r="O57" s="108">
        <f t="shared" si="20"/>
        <v>0</v>
      </c>
      <c r="P57" s="109">
        <f t="shared" si="21"/>
        <v>-22.021205837759936</v>
      </c>
      <c r="Q57" s="110">
        <f t="shared" si="22"/>
        <v>0.88377696918960036</v>
      </c>
      <c r="R57" s="290"/>
      <c r="S57" s="47">
        <v>0.24374999999999999</v>
      </c>
      <c r="T57" s="48">
        <v>0.29282407407407407</v>
      </c>
      <c r="U57" s="111">
        <v>5</v>
      </c>
      <c r="V57" s="112">
        <v>70.681482822466975</v>
      </c>
      <c r="W57" s="113"/>
      <c r="X57" s="116"/>
      <c r="Y57" s="12"/>
      <c r="Z57" s="198"/>
      <c r="AA57" s="281"/>
      <c r="AB57" s="282"/>
      <c r="AC57" s="12">
        <v>2</v>
      </c>
      <c r="AD57" s="198"/>
      <c r="AE57" s="117">
        <f t="shared" si="23"/>
        <v>-418.40291091743848</v>
      </c>
      <c r="AF57" s="110">
        <f t="shared" si="24"/>
        <v>0.88377696918960047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2125</v>
      </c>
      <c r="G58" s="103">
        <f t="shared" si="25"/>
        <v>82853.75</v>
      </c>
      <c r="H58" s="26"/>
      <c r="I58" s="104">
        <v>19</v>
      </c>
      <c r="J58" s="105">
        <v>3600</v>
      </c>
      <c r="K58" s="106">
        <f t="shared" si="27"/>
        <v>189.47368421052633</v>
      </c>
      <c r="L58" s="107">
        <v>19</v>
      </c>
      <c r="M58" s="105">
        <f t="shared" si="26"/>
        <v>3184.7952992136925</v>
      </c>
      <c r="N58" s="106">
        <f t="shared" si="19"/>
        <v>167.62080522177328</v>
      </c>
      <c r="O58" s="108">
        <f t="shared" si="20"/>
        <v>0</v>
      </c>
      <c r="P58" s="109">
        <f t="shared" si="21"/>
        <v>-21.852878988753048</v>
      </c>
      <c r="Q58" s="110">
        <f t="shared" si="22"/>
        <v>0.88466536089269221</v>
      </c>
      <c r="R58" s="290"/>
      <c r="S58" s="47">
        <v>0.29652777777777778</v>
      </c>
      <c r="T58" s="48">
        <v>0.3243287037037037</v>
      </c>
      <c r="U58" s="111">
        <v>5.333333333333341</v>
      </c>
      <c r="V58" s="112">
        <v>40.033970168029015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23"/>
        <v>-415.20470078630751</v>
      </c>
      <c r="AF58" s="110">
        <f t="shared" si="24"/>
        <v>0.88466536089269232</v>
      </c>
      <c r="AG58" s="295"/>
    </row>
    <row r="59" spans="1:33" ht="15.75" customHeight="1">
      <c r="A59" s="284"/>
      <c r="B59" s="100" t="s">
        <v>212</v>
      </c>
      <c r="C59" s="364" t="s">
        <v>248</v>
      </c>
      <c r="D59" s="364"/>
      <c r="E59" s="101">
        <v>46.93</v>
      </c>
      <c r="F59" s="102">
        <v>3297</v>
      </c>
      <c r="G59" s="103">
        <f t="shared" si="25"/>
        <v>154728.21</v>
      </c>
      <c r="H59" s="26"/>
      <c r="I59" s="104">
        <v>24</v>
      </c>
      <c r="J59" s="105">
        <v>3600</v>
      </c>
      <c r="K59" s="106">
        <f t="shared" si="27"/>
        <v>150</v>
      </c>
      <c r="L59" s="107">
        <v>24</v>
      </c>
      <c r="M59" s="105">
        <f t="shared" si="26"/>
        <v>3256.1042505538367</v>
      </c>
      <c r="N59" s="106">
        <f t="shared" si="19"/>
        <v>135.67101043974318</v>
      </c>
      <c r="O59" s="108">
        <f t="shared" si="20"/>
        <v>0</v>
      </c>
      <c r="P59" s="109">
        <f t="shared" si="21"/>
        <v>-14.328989560256815</v>
      </c>
      <c r="Q59" s="110">
        <f t="shared" si="22"/>
        <v>0.90447340293162126</v>
      </c>
      <c r="R59" s="290"/>
      <c r="S59" s="47">
        <v>0.32847222222222222</v>
      </c>
      <c r="T59" s="48">
        <v>0.37065972222222221</v>
      </c>
      <c r="U59" s="111">
        <v>5.9666666666666668</v>
      </c>
      <c r="V59" s="112">
        <v>60.753583048316841</v>
      </c>
      <c r="W59" s="113"/>
      <c r="X59" s="116"/>
      <c r="Y59" s="12"/>
      <c r="Z59" s="198"/>
      <c r="AA59" s="281"/>
      <c r="AB59" s="282"/>
      <c r="AC59" s="12">
        <v>3</v>
      </c>
      <c r="AD59" s="198"/>
      <c r="AE59" s="199">
        <f t="shared" si="23"/>
        <v>-343.89574944616334</v>
      </c>
      <c r="AF59" s="200">
        <f t="shared" si="24"/>
        <v>0.90447340293162126</v>
      </c>
      <c r="AG59" s="295"/>
    </row>
    <row r="60" spans="1:33" ht="15.75" customHeight="1">
      <c r="A60" s="285"/>
      <c r="B60" s="100" t="s">
        <v>212</v>
      </c>
      <c r="C60" s="364" t="s">
        <v>214</v>
      </c>
      <c r="D60" s="364"/>
      <c r="E60" s="101">
        <v>38.479999999999997</v>
      </c>
      <c r="F60" s="105">
        <v>5695</v>
      </c>
      <c r="G60" s="103">
        <f t="shared" si="25"/>
        <v>219143.59999999998</v>
      </c>
      <c r="H60" s="13"/>
      <c r="I60" s="104">
        <v>20</v>
      </c>
      <c r="J60" s="105">
        <v>3600</v>
      </c>
      <c r="K60" s="106">
        <f t="shared" si="27"/>
        <v>180</v>
      </c>
      <c r="L60" s="107">
        <v>20</v>
      </c>
      <c r="M60" s="105">
        <f t="shared" si="26"/>
        <v>3254.6114299206984</v>
      </c>
      <c r="N60" s="106">
        <f t="shared" si="19"/>
        <v>162.73057149603491</v>
      </c>
      <c r="O60" s="108">
        <f t="shared" si="20"/>
        <v>0</v>
      </c>
      <c r="P60" s="109">
        <f t="shared" si="21"/>
        <v>-17.269428503965088</v>
      </c>
      <c r="Q60" s="110">
        <f t="shared" si="22"/>
        <v>0.90405873053352725</v>
      </c>
      <c r="R60" s="290"/>
      <c r="S60" s="47">
        <v>0.37430555555555556</v>
      </c>
      <c r="T60" s="48">
        <v>0.44721064814814815</v>
      </c>
      <c r="U60" s="111">
        <v>5.2500000000000213</v>
      </c>
      <c r="V60" s="112">
        <v>104.98949178960078</v>
      </c>
      <c r="W60" s="113">
        <v>0.44721064814814815</v>
      </c>
      <c r="X60" s="116">
        <v>0.48611111111111105</v>
      </c>
      <c r="Y60" s="12"/>
      <c r="Z60" s="198"/>
      <c r="AA60" s="281"/>
      <c r="AB60" s="282"/>
      <c r="AC60" s="12">
        <v>3</v>
      </c>
      <c r="AD60" s="198"/>
      <c r="AE60" s="199">
        <f t="shared" si="23"/>
        <v>-345.38857007930164</v>
      </c>
      <c r="AF60" s="200">
        <f t="shared" si="24"/>
        <v>0.90405873053352737</v>
      </c>
      <c r="AG60" s="295"/>
    </row>
    <row r="61" spans="1:33" ht="15.75" customHeight="1">
      <c r="A61" s="285"/>
      <c r="B61" s="100" t="s">
        <v>212</v>
      </c>
      <c r="C61" s="364" t="s">
        <v>215</v>
      </c>
      <c r="D61" s="364"/>
      <c r="E61" s="101">
        <v>37.799999999999997</v>
      </c>
      <c r="F61" s="105">
        <v>7067</v>
      </c>
      <c r="G61" s="121">
        <f t="shared" si="25"/>
        <v>267132.59999999998</v>
      </c>
      <c r="H61" s="122"/>
      <c r="I61" s="104">
        <v>21</v>
      </c>
      <c r="J61" s="105">
        <v>3600</v>
      </c>
      <c r="K61" s="106">
        <f t="shared" si="27"/>
        <v>171.42857142857142</v>
      </c>
      <c r="L61" s="107">
        <v>21</v>
      </c>
      <c r="M61" s="105">
        <f t="shared" si="26"/>
        <v>3256.3323791053649</v>
      </c>
      <c r="N61" s="106">
        <f t="shared" si="19"/>
        <v>155.06344662406499</v>
      </c>
      <c r="O61" s="108">
        <f t="shared" si="20"/>
        <v>0</v>
      </c>
      <c r="P61" s="109">
        <f t="shared" si="21"/>
        <v>-16.365124804506422</v>
      </c>
      <c r="Q61" s="110">
        <f t="shared" si="22"/>
        <v>0.90453677197371252</v>
      </c>
      <c r="R61" s="290"/>
      <c r="S61" s="47">
        <v>0.48611111111111105</v>
      </c>
      <c r="T61" s="120">
        <v>0.57652777777777775</v>
      </c>
      <c r="U61" s="111">
        <v>56.01666666666658</v>
      </c>
      <c r="V61" s="112">
        <v>130.2139802192103</v>
      </c>
      <c r="W61" s="113"/>
      <c r="X61" s="116"/>
      <c r="Y61" s="12"/>
      <c r="Z61" s="198"/>
      <c r="AA61" s="281"/>
      <c r="AB61" s="282"/>
      <c r="AC61" s="12">
        <v>3</v>
      </c>
      <c r="AD61" s="198"/>
      <c r="AE61" s="199">
        <f t="shared" si="23"/>
        <v>-343.66762089463509</v>
      </c>
      <c r="AF61" s="200">
        <f t="shared" si="24"/>
        <v>0.90453677197371252</v>
      </c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8">AVERAGE(I56:I71)</f>
        <v>20.333333333333332</v>
      </c>
      <c r="J72" s="137">
        <f t="shared" si="28"/>
        <v>3600</v>
      </c>
      <c r="K72" s="138">
        <f t="shared" ref="K72:K75" si="29">J72/I72</f>
        <v>177.04918032786887</v>
      </c>
      <c r="L72" s="136">
        <f t="shared" ref="L72:M72" si="30">AVERAGE(L56:L71)</f>
        <v>20.333333333333332</v>
      </c>
      <c r="M72" s="137">
        <f t="shared" si="30"/>
        <v>3219.4407271331243</v>
      </c>
      <c r="N72" s="138">
        <f>M72/L72</f>
        <v>158.33315051474383</v>
      </c>
      <c r="O72" s="139">
        <f>L72-I72</f>
        <v>0</v>
      </c>
      <c r="P72" s="140">
        <f>N72-K72</f>
        <v>-18.716029813125033</v>
      </c>
      <c r="Q72" s="141">
        <f>N72/K72</f>
        <v>0.89428909087031228</v>
      </c>
      <c r="R72" s="291"/>
      <c r="S72" s="142">
        <v>0.20833333333333334</v>
      </c>
      <c r="T72" s="143">
        <v>0.57652777777777775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13</v>
      </c>
      <c r="AD72" s="191">
        <f>SUM(AD56:AD71)</f>
        <v>0</v>
      </c>
      <c r="AE72" s="168">
        <f>M72-J72</f>
        <v>-380.55927286687574</v>
      </c>
      <c r="AF72" s="141">
        <f>M72/J72</f>
        <v>0.89428909087031228</v>
      </c>
      <c r="AG72" s="296"/>
    </row>
    <row r="73" spans="1:33" ht="15.75" customHeight="1">
      <c r="A73" s="297" t="s">
        <v>116</v>
      </c>
      <c r="B73" s="100" t="s">
        <v>197</v>
      </c>
      <c r="C73" s="279" t="s">
        <v>216</v>
      </c>
      <c r="D73" s="280"/>
      <c r="E73" s="101">
        <v>23.19</v>
      </c>
      <c r="F73" s="102">
        <v>669</v>
      </c>
      <c r="G73" s="103">
        <f t="shared" ref="G73:G75" si="31">E73*F73</f>
        <v>15514.11</v>
      </c>
      <c r="H73" s="13"/>
      <c r="I73" s="104">
        <v>6</v>
      </c>
      <c r="J73" s="105">
        <v>2500</v>
      </c>
      <c r="K73" s="106">
        <f t="shared" si="29"/>
        <v>416.66666666666669</v>
      </c>
      <c r="L73" s="107">
        <v>6</v>
      </c>
      <c r="M73" s="105">
        <f>F73/V73*60</f>
        <v>2264.2498740968108</v>
      </c>
      <c r="N73" s="106">
        <f>M73/L73</f>
        <v>377.37497901613511</v>
      </c>
      <c r="O73" s="108">
        <f>L73-I73</f>
        <v>0</v>
      </c>
      <c r="P73" s="109">
        <f>N73-K73</f>
        <v>-39.291687650531571</v>
      </c>
      <c r="Q73" s="110">
        <f>N73/K73</f>
        <v>0.90569994963872424</v>
      </c>
      <c r="R73" s="289">
        <f>Q89</f>
        <v>0.90504622068927054</v>
      </c>
      <c r="S73" s="47">
        <v>0.36736111111111108</v>
      </c>
      <c r="T73" s="48">
        <v>0.37966435185185182</v>
      </c>
      <c r="U73" s="111">
        <v>5</v>
      </c>
      <c r="V73" s="112">
        <v>17.727725397803759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-235.7501259031892</v>
      </c>
      <c r="AF73" s="156">
        <f>M73/J73</f>
        <v>0.90569994963872436</v>
      </c>
      <c r="AG73" s="294">
        <f>AF89</f>
        <v>0.90504622068927054</v>
      </c>
    </row>
    <row r="74" spans="1:33" ht="15.75" customHeight="1">
      <c r="A74" s="298"/>
      <c r="B74" s="100" t="s">
        <v>197</v>
      </c>
      <c r="C74" s="279" t="s">
        <v>220</v>
      </c>
      <c r="D74" s="280"/>
      <c r="E74" s="101">
        <v>23.55</v>
      </c>
      <c r="F74" s="102">
        <v>1146</v>
      </c>
      <c r="G74" s="121">
        <f t="shared" si="31"/>
        <v>26988.3</v>
      </c>
      <c r="H74" s="122"/>
      <c r="I74" s="104">
        <v>6</v>
      </c>
      <c r="J74" s="105">
        <v>2500</v>
      </c>
      <c r="K74" s="106">
        <f t="shared" si="29"/>
        <v>416.66666666666669</v>
      </c>
      <c r="L74" s="107">
        <v>6</v>
      </c>
      <c r="M74" s="105">
        <f>F74/V74*60</f>
        <v>2265.4832320733371</v>
      </c>
      <c r="N74" s="106">
        <f>M74/L74</f>
        <v>377.58053867888952</v>
      </c>
      <c r="O74" s="108">
        <f>L74-I74</f>
        <v>0</v>
      </c>
      <c r="P74" s="109">
        <f>N74-K74</f>
        <v>-39.086127987777161</v>
      </c>
      <c r="Q74" s="110">
        <f>N74/K74</f>
        <v>0.90619329282933481</v>
      </c>
      <c r="R74" s="290"/>
      <c r="S74" s="47">
        <v>0.38263888888888886</v>
      </c>
      <c r="T74" s="120">
        <v>0.40371527777777777</v>
      </c>
      <c r="U74" s="111">
        <v>5</v>
      </c>
      <c r="V74" s="112">
        <v>30.351140554270117</v>
      </c>
      <c r="W74" s="113"/>
      <c r="X74" s="116"/>
      <c r="Y74" s="12"/>
      <c r="Z74" s="198"/>
      <c r="AA74" s="281"/>
      <c r="AB74" s="282"/>
      <c r="AC74" s="12">
        <v>1</v>
      </c>
      <c r="AD74" s="198"/>
      <c r="AE74" s="117">
        <f>M74-J74</f>
        <v>-234.51676792666285</v>
      </c>
      <c r="AF74" s="110">
        <f>M74/J74</f>
        <v>0.90619329282933481</v>
      </c>
      <c r="AG74" s="295"/>
    </row>
    <row r="75" spans="1:33" ht="15.75" customHeight="1">
      <c r="A75" s="298"/>
      <c r="B75" s="100" t="s">
        <v>197</v>
      </c>
      <c r="C75" s="279" t="s">
        <v>249</v>
      </c>
      <c r="D75" s="280"/>
      <c r="E75" s="101">
        <v>27.05</v>
      </c>
      <c r="F75" s="102">
        <v>3382</v>
      </c>
      <c r="G75" s="121">
        <f t="shared" si="31"/>
        <v>91483.1</v>
      </c>
      <c r="H75" s="62"/>
      <c r="I75" s="104">
        <v>6</v>
      </c>
      <c r="J75" s="105">
        <v>3273</v>
      </c>
      <c r="K75" s="106">
        <f t="shared" si="29"/>
        <v>545.5</v>
      </c>
      <c r="L75" s="107">
        <v>6</v>
      </c>
      <c r="M75" s="105">
        <f>F75/V75*60</f>
        <v>2957.7142775921875</v>
      </c>
      <c r="N75" s="106">
        <f>M75/L75</f>
        <v>492.95237959869792</v>
      </c>
      <c r="O75" s="123">
        <f>L75-I75</f>
        <v>0</v>
      </c>
      <c r="P75" s="124">
        <f>N75-K75</f>
        <v>-52.547620401302083</v>
      </c>
      <c r="Q75" s="125">
        <f>N75/K75</f>
        <v>0.90367072337066534</v>
      </c>
      <c r="R75" s="290"/>
      <c r="S75" s="47">
        <v>0.40694444444444439</v>
      </c>
      <c r="T75" s="120">
        <v>0.45458333333333328</v>
      </c>
      <c r="U75" s="111">
        <v>4.6499999999999275</v>
      </c>
      <c r="V75" s="112">
        <v>68.607032645896027</v>
      </c>
      <c r="W75" s="113"/>
      <c r="X75" s="116"/>
      <c r="Y75" s="12"/>
      <c r="Z75" s="198"/>
      <c r="AA75" s="281"/>
      <c r="AB75" s="282"/>
      <c r="AC75" s="12">
        <v>2</v>
      </c>
      <c r="AD75" s="198"/>
      <c r="AE75" s="117">
        <f>M75-J75</f>
        <v>-315.2857224078125</v>
      </c>
      <c r="AF75" s="110">
        <f>M75/J75</f>
        <v>0.90367072337066534</v>
      </c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2757.6666666666665</v>
      </c>
      <c r="K89" s="138">
        <f t="shared" ref="K89" si="33">J89/I89</f>
        <v>459.61111111111109</v>
      </c>
      <c r="L89" s="136">
        <f t="shared" ref="L89:M89" si="34">AVERAGE(L73:L88)</f>
        <v>6</v>
      </c>
      <c r="M89" s="137">
        <f t="shared" si="34"/>
        <v>2495.815794587445</v>
      </c>
      <c r="N89" s="138">
        <f>M89/L89</f>
        <v>415.96929909790748</v>
      </c>
      <c r="O89" s="139">
        <f>L89-I89</f>
        <v>0</v>
      </c>
      <c r="P89" s="140">
        <f>N89-K89</f>
        <v>-43.641812013203605</v>
      </c>
      <c r="Q89" s="141">
        <f>N89/K89</f>
        <v>0.90504622068927054</v>
      </c>
      <c r="R89" s="291"/>
      <c r="S89" s="142">
        <v>0.20833333333333334</v>
      </c>
      <c r="T89" s="143">
        <v>0.45458333333333328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4</v>
      </c>
      <c r="AD89" s="191">
        <f>SUM(AD73:AD88)</f>
        <v>0</v>
      </c>
      <c r="AE89" s="168">
        <f>M89-J89</f>
        <v>-261.85087207922152</v>
      </c>
      <c r="AF89" s="141">
        <f>M89/J89</f>
        <v>0.90504622068927054</v>
      </c>
      <c r="AG89" s="296"/>
    </row>
    <row r="90" spans="1:33" ht="15.75" customHeight="1">
      <c r="A90" s="283" t="s">
        <v>120</v>
      </c>
      <c r="B90" s="114" t="s">
        <v>197</v>
      </c>
      <c r="C90" s="287" t="s">
        <v>238</v>
      </c>
      <c r="D90" s="288"/>
      <c r="E90" s="147">
        <v>15.51</v>
      </c>
      <c r="F90" s="97">
        <v>3934</v>
      </c>
      <c r="G90" s="148">
        <f t="shared" ref="G90:G91" si="35">E90*F90</f>
        <v>61016.34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2350.3787562395396</v>
      </c>
      <c r="N90" s="152">
        <f>M90/L90</f>
        <v>391.72979270658993</v>
      </c>
      <c r="O90" s="154">
        <f>L90-I90</f>
        <v>0</v>
      </c>
      <c r="P90" s="155">
        <f>N90-K90</f>
        <v>-41.603540626743381</v>
      </c>
      <c r="Q90" s="156">
        <f>N90/K90</f>
        <v>0.9039918293228999</v>
      </c>
      <c r="R90" s="289">
        <f>Q106</f>
        <v>0.90384998354625268</v>
      </c>
      <c r="S90" s="157">
        <v>0.20833333333333334</v>
      </c>
      <c r="T90" s="158">
        <v>0.27806712962962965</v>
      </c>
      <c r="U90" s="159"/>
      <c r="V90" s="160">
        <v>100.42636718587832</v>
      </c>
      <c r="W90" s="158"/>
      <c r="X90" s="169"/>
      <c r="Y90" s="12"/>
      <c r="Z90" s="198"/>
      <c r="AA90" s="292"/>
      <c r="AB90" s="293"/>
      <c r="AC90" s="12">
        <v>3</v>
      </c>
      <c r="AD90" s="198"/>
      <c r="AE90" s="115">
        <f>M90-J90</f>
        <v>-249.6212437604604</v>
      </c>
      <c r="AF90" s="156">
        <f>M90/J90</f>
        <v>0.9039918293228999</v>
      </c>
      <c r="AG90" s="294">
        <f>AF106</f>
        <v>0.90384998354625257</v>
      </c>
    </row>
    <row r="91" spans="1:33" ht="15.75" customHeight="1">
      <c r="A91" s="284"/>
      <c r="B91" s="100" t="s">
        <v>197</v>
      </c>
      <c r="C91" s="279" t="s">
        <v>239</v>
      </c>
      <c r="D91" s="280"/>
      <c r="E91" s="101">
        <v>15.01</v>
      </c>
      <c r="F91" s="102">
        <v>3949</v>
      </c>
      <c r="G91" s="103">
        <f t="shared" si="35"/>
        <v>59274.49</v>
      </c>
      <c r="H91" s="26"/>
      <c r="I91" s="104">
        <v>6</v>
      </c>
      <c r="J91" s="105">
        <v>2600</v>
      </c>
      <c r="K91" s="106">
        <f t="shared" si="27"/>
        <v>433.33333333333331</v>
      </c>
      <c r="L91" s="107">
        <v>6</v>
      </c>
      <c r="M91" s="105">
        <f>F91/V91*60</f>
        <v>2349.6411582009737</v>
      </c>
      <c r="N91" s="106">
        <f>M91/L91</f>
        <v>391.60685970016226</v>
      </c>
      <c r="O91" s="108">
        <f>L91-I91</f>
        <v>0</v>
      </c>
      <c r="P91" s="109">
        <f>N91-K91</f>
        <v>-41.726473633171054</v>
      </c>
      <c r="Q91" s="110">
        <f>N91/K91</f>
        <v>0.90370813776960524</v>
      </c>
      <c r="R91" s="290"/>
      <c r="S91" s="47">
        <v>0.28194444444444444</v>
      </c>
      <c r="T91" s="48">
        <v>0.35196759259259258</v>
      </c>
      <c r="U91" s="111">
        <v>5.5833333333333002</v>
      </c>
      <c r="V91" s="112">
        <v>100.84093018757618</v>
      </c>
      <c r="W91" s="113"/>
      <c r="X91" s="13"/>
      <c r="Y91" s="12"/>
      <c r="Z91" s="198"/>
      <c r="AA91" s="281"/>
      <c r="AB91" s="282"/>
      <c r="AC91" s="12">
        <v>3</v>
      </c>
      <c r="AD91" s="198"/>
      <c r="AE91" s="117">
        <f>M91-J91</f>
        <v>-250.35884179902632</v>
      </c>
      <c r="AF91" s="110">
        <f>M91/J91</f>
        <v>0.90370813776960524</v>
      </c>
      <c r="AG91" s="295"/>
    </row>
    <row r="92" spans="1:33" ht="15.75" customHeight="1">
      <c r="A92" s="284"/>
      <c r="B92" s="100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3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3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31"/>
      <c r="W98" s="113"/>
      <c r="X98" s="116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31"/>
      <c r="W99" s="126"/>
      <c r="X99" s="127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31"/>
      <c r="W100" s="126"/>
      <c r="X100" s="127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31"/>
      <c r="W101" s="126"/>
      <c r="X101" s="127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31"/>
      <c r="W102" s="126"/>
      <c r="X102" s="127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31"/>
      <c r="W103" s="126"/>
      <c r="X103" s="127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31"/>
      <c r="W104" s="126"/>
      <c r="X104" s="127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6">AVERAGE(I90:I105)</f>
        <v>6</v>
      </c>
      <c r="J106" s="137">
        <f t="shared" si="36"/>
        <v>2600</v>
      </c>
      <c r="K106" s="138">
        <f t="shared" ref="K106" si="37">J106/I106</f>
        <v>433.33333333333331</v>
      </c>
      <c r="L106" s="136">
        <f t="shared" ref="L106:M106" si="38">AVERAGE(L90:L105)</f>
        <v>6</v>
      </c>
      <c r="M106" s="137">
        <f t="shared" si="38"/>
        <v>2350.0099572202566</v>
      </c>
      <c r="N106" s="138">
        <f>M106/L106</f>
        <v>391.66832620337613</v>
      </c>
      <c r="O106" s="139">
        <f>L106-I106</f>
        <v>0</v>
      </c>
      <c r="P106" s="140">
        <f>N106-K106</f>
        <v>-41.665007129957189</v>
      </c>
      <c r="Q106" s="141">
        <f>N106/K106</f>
        <v>0.90384998354625268</v>
      </c>
      <c r="R106" s="291"/>
      <c r="S106" s="142">
        <v>0.20833333333333334</v>
      </c>
      <c r="T106" s="143">
        <v>0.35196759259259258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277"/>
      <c r="AB106" s="278"/>
      <c r="AC106" s="179">
        <f>SUM(AC90:AC105)</f>
        <v>6</v>
      </c>
      <c r="AD106" s="191">
        <f>SUM(AD90:AD105)</f>
        <v>0</v>
      </c>
      <c r="AE106" s="168">
        <f>M106-J106</f>
        <v>-249.99004277974336</v>
      </c>
      <c r="AF106" s="141">
        <f>M106/J106</f>
        <v>0.90384998354625257</v>
      </c>
      <c r="AG106" s="296"/>
    </row>
    <row r="107" spans="1:33" ht="15.75" customHeight="1">
      <c r="A107" s="297" t="s">
        <v>199</v>
      </c>
      <c r="B107" s="146" t="s">
        <v>173</v>
      </c>
      <c r="C107" s="287" t="s">
        <v>200</v>
      </c>
      <c r="D107" s="288"/>
      <c r="E107" s="147">
        <v>44.98</v>
      </c>
      <c r="F107" s="97">
        <v>1617</v>
      </c>
      <c r="G107" s="148">
        <f t="shared" ref="G107:G109" si="39">E107*F107</f>
        <v>72732.659999999989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1611.6533572074056</v>
      </c>
      <c r="N107" s="152">
        <f>M107/L107</f>
        <v>76.745397962257414</v>
      </c>
      <c r="O107" s="154">
        <f>L107-I107</f>
        <v>0</v>
      </c>
      <c r="P107" s="155">
        <f>N107-K107</f>
        <v>-8.9688877520282944</v>
      </c>
      <c r="Q107" s="156">
        <f>N107/K107</f>
        <v>0.89536297622633654</v>
      </c>
      <c r="R107" s="289">
        <f>Q123</f>
        <v>0.92580625552098306</v>
      </c>
      <c r="S107" s="157">
        <v>0.70833333333333337</v>
      </c>
      <c r="T107" s="158">
        <v>0.75012731481481487</v>
      </c>
      <c r="U107" s="159"/>
      <c r="V107" s="160">
        <v>60.1990493589214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-188.34664279259437</v>
      </c>
      <c r="AF107" s="156">
        <f>M107/J107</f>
        <v>0.89536297622633643</v>
      </c>
      <c r="AG107" s="294">
        <f>AF123</f>
        <v>0.89442299262196656</v>
      </c>
    </row>
    <row r="108" spans="1:33" ht="15.75" customHeight="1">
      <c r="A108" s="298"/>
      <c r="B108" s="163" t="s">
        <v>173</v>
      </c>
      <c r="C108" s="279" t="s">
        <v>201</v>
      </c>
      <c r="D108" s="280"/>
      <c r="E108" s="101">
        <v>50.67</v>
      </c>
      <c r="F108" s="102">
        <v>1691</v>
      </c>
      <c r="G108" s="103">
        <f t="shared" si="39"/>
        <v>85682.97</v>
      </c>
      <c r="H108" s="26"/>
      <c r="I108" s="104">
        <v>20</v>
      </c>
      <c r="J108" s="105">
        <v>2000</v>
      </c>
      <c r="K108" s="106">
        <f t="shared" ref="K108:K109" si="40">J108/I108</f>
        <v>100</v>
      </c>
      <c r="L108" s="107">
        <v>19</v>
      </c>
      <c r="M108" s="105">
        <f>F108/V108*60</f>
        <v>1788.0000000000002</v>
      </c>
      <c r="N108" s="106">
        <f>M108/L108</f>
        <v>94.105263157894754</v>
      </c>
      <c r="O108" s="108">
        <f>L108-I108</f>
        <v>-1</v>
      </c>
      <c r="P108" s="109">
        <f>N108-K108</f>
        <v>-5.894736842105246</v>
      </c>
      <c r="Q108" s="110">
        <f>N108/K108</f>
        <v>0.94105263157894758</v>
      </c>
      <c r="R108" s="290"/>
      <c r="S108" s="47">
        <v>0.75416666666666665</v>
      </c>
      <c r="T108" s="48">
        <v>0.79356481481481478</v>
      </c>
      <c r="U108" s="111">
        <v>5.8166666666665634</v>
      </c>
      <c r="V108" s="112">
        <v>56.744966442953015</v>
      </c>
      <c r="W108" s="113"/>
      <c r="X108" s="116"/>
      <c r="Y108" s="12"/>
      <c r="Z108" s="198"/>
      <c r="AA108" s="281"/>
      <c r="AB108" s="282"/>
      <c r="AC108" s="12">
        <v>2</v>
      </c>
      <c r="AD108" s="198"/>
      <c r="AE108" s="117">
        <f>M108-J108</f>
        <v>-211.99999999999977</v>
      </c>
      <c r="AF108" s="110">
        <f>M108/J108</f>
        <v>0.89400000000000013</v>
      </c>
      <c r="AG108" s="295"/>
    </row>
    <row r="109" spans="1:33" ht="15.75" customHeight="1">
      <c r="A109" s="298"/>
      <c r="B109" s="163" t="s">
        <v>173</v>
      </c>
      <c r="C109" s="279" t="s">
        <v>234</v>
      </c>
      <c r="D109" s="280"/>
      <c r="E109" s="101">
        <v>58.17</v>
      </c>
      <c r="F109" s="102">
        <v>2933</v>
      </c>
      <c r="G109" s="103">
        <f t="shared" si="39"/>
        <v>170612.61000000002</v>
      </c>
      <c r="H109" s="26"/>
      <c r="I109" s="104">
        <v>18</v>
      </c>
      <c r="J109" s="105">
        <v>2000</v>
      </c>
      <c r="K109" s="106">
        <f t="shared" si="40"/>
        <v>111.11111111111111</v>
      </c>
      <c r="L109" s="107">
        <v>17</v>
      </c>
      <c r="M109" s="105">
        <f>F109/V109*60</f>
        <v>1788.0000000000002</v>
      </c>
      <c r="N109" s="106">
        <f>M109/L109</f>
        <v>105.1764705882353</v>
      </c>
      <c r="O109" s="108">
        <f>L109-I109</f>
        <v>-1</v>
      </c>
      <c r="P109" s="109">
        <f>N109-K109</f>
        <v>-5.9346405228758101</v>
      </c>
      <c r="Q109" s="110">
        <f>N109/K109</f>
        <v>0.94658823529411773</v>
      </c>
      <c r="R109" s="290"/>
      <c r="S109" s="47">
        <v>0.79722222222222217</v>
      </c>
      <c r="T109" s="48">
        <v>0.86556712962962956</v>
      </c>
      <c r="U109" s="111">
        <v>5.2666666666666373</v>
      </c>
      <c r="V109" s="112">
        <v>98.422818791946298</v>
      </c>
      <c r="W109" s="113"/>
      <c r="X109" s="116"/>
      <c r="Y109" s="12"/>
      <c r="Z109" s="198"/>
      <c r="AA109" s="281"/>
      <c r="AB109" s="282"/>
      <c r="AC109" s="12">
        <v>3</v>
      </c>
      <c r="AD109" s="198"/>
      <c r="AE109" s="117">
        <f>M109-J109</f>
        <v>-211.99999999999977</v>
      </c>
      <c r="AF109" s="110">
        <f>M109/J109</f>
        <v>0.89400000000000013</v>
      </c>
      <c r="AG109" s="295"/>
    </row>
    <row r="110" spans="1:33" ht="15.75" customHeight="1">
      <c r="A110" s="298"/>
      <c r="B110" s="163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295"/>
    </row>
    <row r="111" spans="1:33" ht="15.75" customHeight="1">
      <c r="A111" s="298"/>
      <c r="B111" s="163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295"/>
    </row>
    <row r="112" spans="1:33" ht="15.75" customHeight="1">
      <c r="A112" s="298"/>
      <c r="B112" s="163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295"/>
    </row>
    <row r="113" spans="1:33" ht="15.75" customHeight="1">
      <c r="A113" s="298"/>
      <c r="B113" s="163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81"/>
      <c r="AB113" s="282"/>
      <c r="AC113" s="12"/>
      <c r="AD113" s="198"/>
      <c r="AE113" s="117"/>
      <c r="AF113" s="110"/>
      <c r="AG113" s="295"/>
    </row>
    <row r="114" spans="1:33" ht="15.75" customHeight="1">
      <c r="A114" s="298"/>
      <c r="B114" s="163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81"/>
      <c r="AB114" s="282"/>
      <c r="AC114" s="12"/>
      <c r="AD114" s="198"/>
      <c r="AE114" s="117"/>
      <c r="AF114" s="110"/>
      <c r="AG114" s="295"/>
    </row>
    <row r="115" spans="1:33" ht="15.75" customHeight="1">
      <c r="A115" s="298"/>
      <c r="B115" s="163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81"/>
      <c r="AB115" s="282"/>
      <c r="AC115" s="12"/>
      <c r="AD115" s="198"/>
      <c r="AE115" s="117"/>
      <c r="AF115" s="110"/>
      <c r="AG115" s="295"/>
    </row>
    <row r="116" spans="1:33" ht="15.75" customHeight="1">
      <c r="A116" s="298"/>
      <c r="B116" s="163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81"/>
      <c r="AB116" s="282"/>
      <c r="AC116" s="12"/>
      <c r="AD116" s="198"/>
      <c r="AE116" s="117"/>
      <c r="AF116" s="110"/>
      <c r="AG116" s="295"/>
    </row>
    <row r="117" spans="1:33" ht="15.75" customHeight="1">
      <c r="A117" s="298"/>
      <c r="B117" s="163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81"/>
      <c r="AB117" s="282"/>
      <c r="AC117" s="12"/>
      <c r="AD117" s="198"/>
      <c r="AE117" s="117"/>
      <c r="AF117" s="110"/>
      <c r="AG117" s="295"/>
    </row>
    <row r="118" spans="1:33" ht="15.75" customHeight="1">
      <c r="A118" s="298"/>
      <c r="B118" s="163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81"/>
      <c r="AB118" s="282"/>
      <c r="AC118" s="12"/>
      <c r="AD118" s="198"/>
      <c r="AE118" s="117"/>
      <c r="AF118" s="110"/>
      <c r="AG118" s="295"/>
    </row>
    <row r="119" spans="1:33" ht="15.75" customHeight="1">
      <c r="A119" s="298"/>
      <c r="B119" s="163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81"/>
      <c r="AB119" s="282"/>
      <c r="AC119" s="12"/>
      <c r="AD119" s="198"/>
      <c r="AE119" s="117"/>
      <c r="AF119" s="110"/>
      <c r="AG119" s="295"/>
    </row>
    <row r="120" spans="1:33" ht="15.75" customHeight="1">
      <c r="A120" s="298"/>
      <c r="B120" s="163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81"/>
      <c r="AB120" s="282"/>
      <c r="AC120" s="12"/>
      <c r="AD120" s="198"/>
      <c r="AE120" s="117"/>
      <c r="AF120" s="110"/>
      <c r="AG120" s="295"/>
    </row>
    <row r="121" spans="1:33" ht="15.75" customHeight="1">
      <c r="A121" s="298"/>
      <c r="B121" s="163"/>
      <c r="C121" s="279"/>
      <c r="D121" s="280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81"/>
      <c r="AB121" s="282"/>
      <c r="AC121" s="12"/>
      <c r="AD121" s="198"/>
      <c r="AE121" s="117"/>
      <c r="AF121" s="110"/>
      <c r="AG121" s="295"/>
    </row>
    <row r="122" spans="1:33" ht="15.75" customHeight="1">
      <c r="A122" s="298"/>
      <c r="B122" s="163"/>
      <c r="C122" s="279"/>
      <c r="D122" s="280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81"/>
      <c r="AB122" s="282"/>
      <c r="AC122" s="12"/>
      <c r="AD122" s="198"/>
      <c r="AE122" s="165"/>
      <c r="AF122" s="125"/>
      <c r="AG122" s="295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41">AVERAGE(I107:I122)</f>
        <v>19.666666666666668</v>
      </c>
      <c r="J123" s="137">
        <f t="shared" si="41"/>
        <v>1933.3333333333333</v>
      </c>
      <c r="K123" s="138">
        <f t="shared" ref="K123" si="42">J123/I123</f>
        <v>98.305084745762699</v>
      </c>
      <c r="L123" s="136">
        <f t="shared" ref="L123:M123" si="43">AVERAGE(L107:L122)</f>
        <v>19</v>
      </c>
      <c r="M123" s="137">
        <f t="shared" si="43"/>
        <v>1729.217785735802</v>
      </c>
      <c r="N123" s="138">
        <f>M123/L123</f>
        <v>91.011462407147476</v>
      </c>
      <c r="O123" s="139">
        <f>L123-I123</f>
        <v>-0.66666666666666785</v>
      </c>
      <c r="P123" s="140">
        <f>N123-K123</f>
        <v>-7.2936223386152221</v>
      </c>
      <c r="Q123" s="141">
        <f>N123/K123</f>
        <v>0.92580625552098306</v>
      </c>
      <c r="R123" s="291"/>
      <c r="S123" s="142">
        <v>0.70833333333333337</v>
      </c>
      <c r="T123" s="143">
        <v>0.86556712962962956</v>
      </c>
      <c r="U123" s="144"/>
      <c r="V123" s="166"/>
      <c r="W123" s="167"/>
      <c r="X123" s="138"/>
      <c r="Y123" s="179">
        <f t="shared" ref="Y123:Z123" si="44">SUM(Y107:Y122)</f>
        <v>0</v>
      </c>
      <c r="Z123" s="180">
        <f t="shared" si="44"/>
        <v>0</v>
      </c>
      <c r="AA123" s="277"/>
      <c r="AB123" s="278"/>
      <c r="AC123" s="179">
        <f t="shared" ref="AC123" si="45">SUM(AC107:AC122)</f>
        <v>6</v>
      </c>
      <c r="AD123" s="180">
        <f t="shared" ref="AD123" si="46">SUM(AD107:AD122)</f>
        <v>0</v>
      </c>
      <c r="AE123" s="168">
        <f>M123-J123</f>
        <v>-204.1155475975313</v>
      </c>
      <c r="AF123" s="141">
        <f>M123/J123</f>
        <v>0.89442299262196656</v>
      </c>
      <c r="AG123" s="296"/>
    </row>
    <row r="124" spans="1:33" ht="15.75" customHeight="1">
      <c r="A124" s="283" t="s">
        <v>225</v>
      </c>
      <c r="B124" s="146" t="s">
        <v>173</v>
      </c>
      <c r="C124" s="287" t="s">
        <v>189</v>
      </c>
      <c r="D124" s="288"/>
      <c r="E124" s="147">
        <v>47.6</v>
      </c>
      <c r="F124" s="97">
        <v>1843</v>
      </c>
      <c r="G124" s="148">
        <f t="shared" ref="G124:G126" si="47">E124*F124</f>
        <v>87726.8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1788.7999999999997</v>
      </c>
      <c r="N124" s="152">
        <f>M124/L124</f>
        <v>77.773913043478245</v>
      </c>
      <c r="O124" s="154">
        <f>L124-I124</f>
        <v>0</v>
      </c>
      <c r="P124" s="155">
        <f>N124-K124</f>
        <v>-9.182608695652192</v>
      </c>
      <c r="Q124" s="156">
        <f>N124/K124</f>
        <v>0.89439999999999975</v>
      </c>
      <c r="R124" s="289">
        <f>Q140</f>
        <v>0.89459346019010855</v>
      </c>
      <c r="S124" s="157">
        <v>0.70833333333333337</v>
      </c>
      <c r="T124" s="158">
        <v>0.75126157407407412</v>
      </c>
      <c r="U124" s="159"/>
      <c r="V124" s="160">
        <v>61.817978533094823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-211.20000000000027</v>
      </c>
      <c r="AF124" s="156">
        <f>M124/J124</f>
        <v>0.89439999999999986</v>
      </c>
      <c r="AG124" s="294">
        <f>AF140</f>
        <v>0.89459346019010866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02">
        <v>1560</v>
      </c>
      <c r="G125" s="103">
        <f t="shared" si="47"/>
        <v>88717.2</v>
      </c>
      <c r="H125" s="26"/>
      <c r="I125" s="104">
        <v>23</v>
      </c>
      <c r="J125" s="105">
        <v>2000</v>
      </c>
      <c r="K125" s="106">
        <f t="shared" ref="K125:K126" si="48">J125/I125</f>
        <v>86.956521739130437</v>
      </c>
      <c r="L125" s="107">
        <v>23</v>
      </c>
      <c r="M125" s="105">
        <f>F125/V125*60</f>
        <v>1790.160761140655</v>
      </c>
      <c r="N125" s="106">
        <f>M125/L125</f>
        <v>77.833076571332825</v>
      </c>
      <c r="O125" s="108">
        <f>L125-I125</f>
        <v>0</v>
      </c>
      <c r="P125" s="109">
        <f>N125-K125</f>
        <v>-9.1234451677976125</v>
      </c>
      <c r="Q125" s="110">
        <f>N125/K125</f>
        <v>0.89508038057032746</v>
      </c>
      <c r="R125" s="290"/>
      <c r="S125" s="47">
        <v>0.75486111111111109</v>
      </c>
      <c r="T125" s="48">
        <v>0.79116898148148151</v>
      </c>
      <c r="U125" s="111">
        <v>5.1833333333332376</v>
      </c>
      <c r="V125" s="112">
        <v>52.285806968732757</v>
      </c>
      <c r="W125" s="113"/>
      <c r="X125" s="116"/>
      <c r="Y125" s="12"/>
      <c r="Z125" s="198"/>
      <c r="AA125" s="281"/>
      <c r="AB125" s="282"/>
      <c r="AC125" s="12">
        <v>1</v>
      </c>
      <c r="AD125" s="198"/>
      <c r="AE125" s="117">
        <f>M125-J125</f>
        <v>-209.83923885934496</v>
      </c>
      <c r="AF125" s="110">
        <f>M125/J125</f>
        <v>0.89508038057032757</v>
      </c>
      <c r="AG125" s="295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02">
        <v>2179</v>
      </c>
      <c r="G126" s="103">
        <f t="shared" si="47"/>
        <v>123745.41</v>
      </c>
      <c r="H126" s="26"/>
      <c r="I126" s="104">
        <v>23</v>
      </c>
      <c r="J126" s="105">
        <v>2000</v>
      </c>
      <c r="K126" s="106">
        <f t="shared" si="48"/>
        <v>86.956521739130437</v>
      </c>
      <c r="L126" s="107">
        <v>23</v>
      </c>
      <c r="M126" s="105">
        <f>F126/V126*60</f>
        <v>1788.5999999999976</v>
      </c>
      <c r="N126" s="106">
        <f>M126/L126</f>
        <v>77.765217391304247</v>
      </c>
      <c r="O126" s="108">
        <f>L126-I126</f>
        <v>0</v>
      </c>
      <c r="P126" s="109">
        <f>N126-K126</f>
        <v>-9.1913043478261898</v>
      </c>
      <c r="Q126" s="110">
        <f>N126/K126</f>
        <v>0.89429999999999887</v>
      </c>
      <c r="R126" s="290"/>
      <c r="S126" s="47">
        <v>0.7944444444444444</v>
      </c>
      <c r="T126" s="48">
        <v>0.84519675925925919</v>
      </c>
      <c r="U126" s="111">
        <v>4.7166666666665513</v>
      </c>
      <c r="V126" s="112">
        <v>73.096276417309724</v>
      </c>
      <c r="W126" s="113"/>
      <c r="X126" s="116"/>
      <c r="Y126" s="12"/>
      <c r="Z126" s="198"/>
      <c r="AA126" s="281"/>
      <c r="AB126" s="282"/>
      <c r="AC126" s="12">
        <v>2</v>
      </c>
      <c r="AD126" s="198"/>
      <c r="AE126" s="117">
        <f>M126-J126</f>
        <v>-211.40000000000236</v>
      </c>
      <c r="AF126" s="110">
        <f>M126/J126</f>
        <v>0.89429999999999876</v>
      </c>
      <c r="AG126" s="295"/>
    </row>
    <row r="127" spans="1:33" ht="15.75" customHeight="1">
      <c r="A127" s="284"/>
      <c r="B127" s="163"/>
      <c r="C127" s="279"/>
      <c r="D127" s="280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295"/>
    </row>
    <row r="128" spans="1:33" ht="15.75" customHeight="1">
      <c r="A128" s="285"/>
      <c r="B128" s="163"/>
      <c r="C128" s="279"/>
      <c r="D128" s="280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295"/>
    </row>
    <row r="129" spans="1:33" ht="15.75" customHeight="1">
      <c r="A129" s="285"/>
      <c r="B129" s="163"/>
      <c r="C129" s="279"/>
      <c r="D129" s="280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295"/>
    </row>
    <row r="130" spans="1:33" ht="15.75" customHeight="1">
      <c r="A130" s="285"/>
      <c r="B130" s="163"/>
      <c r="C130" s="279"/>
      <c r="D130" s="280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81"/>
      <c r="AB130" s="282"/>
      <c r="AC130" s="12"/>
      <c r="AD130" s="198"/>
      <c r="AE130" s="117"/>
      <c r="AF130" s="110"/>
      <c r="AG130" s="295"/>
    </row>
    <row r="131" spans="1:33" ht="15.75" customHeight="1">
      <c r="A131" s="285"/>
      <c r="B131" s="163"/>
      <c r="C131" s="279"/>
      <c r="D131" s="280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81"/>
      <c r="AB131" s="282"/>
      <c r="AC131" s="12"/>
      <c r="AD131" s="198"/>
      <c r="AE131" s="117"/>
      <c r="AF131" s="110"/>
      <c r="AG131" s="295"/>
    </row>
    <row r="132" spans="1:33" ht="15.75" customHeight="1">
      <c r="A132" s="285"/>
      <c r="B132" s="163"/>
      <c r="C132" s="279"/>
      <c r="D132" s="280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81"/>
      <c r="AB132" s="282"/>
      <c r="AC132" s="12"/>
      <c r="AD132" s="198"/>
      <c r="AE132" s="117"/>
      <c r="AF132" s="110"/>
      <c r="AG132" s="295"/>
    </row>
    <row r="133" spans="1:33" ht="15.75" customHeight="1">
      <c r="A133" s="285"/>
      <c r="B133" s="163"/>
      <c r="C133" s="279"/>
      <c r="D133" s="280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81"/>
      <c r="AB133" s="282"/>
      <c r="AC133" s="12"/>
      <c r="AD133" s="198"/>
      <c r="AE133" s="117"/>
      <c r="AF133" s="110"/>
      <c r="AG133" s="295"/>
    </row>
    <row r="134" spans="1:33" ht="15.75" customHeight="1">
      <c r="A134" s="285"/>
      <c r="B134" s="163"/>
      <c r="C134" s="279"/>
      <c r="D134" s="280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81"/>
      <c r="AB134" s="282"/>
      <c r="AC134" s="12"/>
      <c r="AD134" s="198"/>
      <c r="AE134" s="117"/>
      <c r="AF134" s="110"/>
      <c r="AG134" s="295"/>
    </row>
    <row r="135" spans="1:33" ht="15.75" customHeight="1">
      <c r="A135" s="285"/>
      <c r="B135" s="163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81"/>
      <c r="AB135" s="282"/>
      <c r="AC135" s="12"/>
      <c r="AD135" s="198"/>
      <c r="AE135" s="117"/>
      <c r="AF135" s="110"/>
      <c r="AG135" s="295"/>
    </row>
    <row r="136" spans="1:33" ht="15.75" customHeight="1">
      <c r="A136" s="285"/>
      <c r="B136" s="163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81"/>
      <c r="AB136" s="282"/>
      <c r="AC136" s="12"/>
      <c r="AD136" s="198"/>
      <c r="AE136" s="117"/>
      <c r="AF136" s="110"/>
      <c r="AG136" s="295"/>
    </row>
    <row r="137" spans="1:33" ht="15.75" customHeight="1">
      <c r="A137" s="285"/>
      <c r="B137" s="163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81"/>
      <c r="AB137" s="282"/>
      <c r="AC137" s="12"/>
      <c r="AD137" s="198"/>
      <c r="AE137" s="117"/>
      <c r="AF137" s="110"/>
      <c r="AG137" s="295"/>
    </row>
    <row r="138" spans="1:33" ht="15.75" customHeight="1">
      <c r="A138" s="285"/>
      <c r="B138" s="163"/>
      <c r="C138" s="279"/>
      <c r="D138" s="280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81"/>
      <c r="AB138" s="282"/>
      <c r="AC138" s="12"/>
      <c r="AD138" s="198"/>
      <c r="AE138" s="117"/>
      <c r="AF138" s="110"/>
      <c r="AG138" s="295"/>
    </row>
    <row r="139" spans="1:33" ht="15.75" customHeight="1">
      <c r="A139" s="285"/>
      <c r="B139" s="163"/>
      <c r="C139" s="279"/>
      <c r="D139" s="280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81"/>
      <c r="AB139" s="282"/>
      <c r="AC139" s="12"/>
      <c r="AD139" s="198"/>
      <c r="AE139" s="165"/>
      <c r="AF139" s="125"/>
      <c r="AG139" s="295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49">AVERAGE(I124:I139)</f>
        <v>23</v>
      </c>
      <c r="J140" s="137">
        <f t="shared" si="49"/>
        <v>2000</v>
      </c>
      <c r="K140" s="138">
        <f t="shared" ref="K140" si="50">J140/I140</f>
        <v>86.956521739130437</v>
      </c>
      <c r="L140" s="136">
        <f t="shared" ref="L140:M140" si="51">AVERAGE(L124:L139)</f>
        <v>23</v>
      </c>
      <c r="M140" s="137">
        <f t="shared" si="51"/>
        <v>1789.1869203802173</v>
      </c>
      <c r="N140" s="138">
        <f>M140/L140</f>
        <v>77.790735668705096</v>
      </c>
      <c r="O140" s="139">
        <f>L140-I140</f>
        <v>0</v>
      </c>
      <c r="P140" s="140">
        <f>N140-K140</f>
        <v>-9.1657860704253409</v>
      </c>
      <c r="Q140" s="141">
        <f>N140/K140</f>
        <v>0.89459346019010855</v>
      </c>
      <c r="R140" s="291"/>
      <c r="S140" s="142">
        <v>0.70833333333333337</v>
      </c>
      <c r="T140" s="143">
        <v>0.84519675925925919</v>
      </c>
      <c r="U140" s="144"/>
      <c r="V140" s="166"/>
      <c r="W140" s="167"/>
      <c r="X140" s="138"/>
      <c r="Y140" s="179">
        <f t="shared" ref="Y140:Z140" si="52">SUM(Y124:Y139)</f>
        <v>0</v>
      </c>
      <c r="Z140" s="180">
        <f t="shared" si="52"/>
        <v>0</v>
      </c>
      <c r="AA140" s="277"/>
      <c r="AB140" s="278"/>
      <c r="AC140" s="179">
        <f t="shared" ref="AC140" si="53">SUM(AC124:AC139)</f>
        <v>4</v>
      </c>
      <c r="AD140" s="180">
        <f t="shared" ref="AD140" si="54">SUM(AD124:AD139)</f>
        <v>0</v>
      </c>
      <c r="AE140" s="168">
        <f>M140-J140</f>
        <v>-210.81307961978268</v>
      </c>
      <c r="AF140" s="141">
        <f>M140/J140</f>
        <v>0.89459346019010866</v>
      </c>
      <c r="AG140" s="296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571" priority="2" operator="greaterThan">
      <formula>0</formula>
    </cfRule>
  </conditionalFormatting>
  <conditionalFormatting sqref="P5:P140 AE5:AE140">
    <cfRule type="cellIs" dxfId="570" priority="5" operator="lessThan">
      <formula>0</formula>
    </cfRule>
  </conditionalFormatting>
  <conditionalFormatting sqref="Q5:Q140 AF5:AF140">
    <cfRule type="cellIs" dxfId="569" priority="3" operator="greaterThan">
      <formula>1</formula>
    </cfRule>
    <cfRule type="cellIs" dxfId="568" priority="4" operator="lessThan">
      <formula>0.8</formula>
    </cfRule>
  </conditionalFormatting>
  <conditionalFormatting sqref="AG5 R5:R140">
    <cfRule type="cellIs" dxfId="567" priority="6" operator="lessThan">
      <formula>0.8</formula>
    </cfRule>
  </conditionalFormatting>
  <conditionalFormatting sqref="AG22">
    <cfRule type="cellIs" dxfId="566" priority="11" operator="lessThan">
      <formula>0.8</formula>
    </cfRule>
  </conditionalFormatting>
  <conditionalFormatting sqref="AG37">
    <cfRule type="cellIs" dxfId="565" priority="10" operator="lessThan">
      <formula>0.8</formula>
    </cfRule>
  </conditionalFormatting>
  <conditionalFormatting sqref="AG39:AG74">
    <cfRule type="cellIs" dxfId="564" priority="8" operator="lessThan">
      <formula>0.8</formula>
    </cfRule>
  </conditionalFormatting>
  <conditionalFormatting sqref="AG80:AG88">
    <cfRule type="cellIs" dxfId="563" priority="9" operator="lessThan">
      <formula>0.8</formula>
    </cfRule>
  </conditionalFormatting>
  <conditionalFormatting sqref="AG90:AG95">
    <cfRule type="cellIs" dxfId="562" priority="7" operator="lessThan">
      <formula>0.8</formula>
    </cfRule>
  </conditionalFormatting>
  <conditionalFormatting sqref="AG107:AG140">
    <cfRule type="cellIs" dxfId="561" priority="1" operator="lessThan">
      <formula>0.8</formula>
    </cfRule>
  </conditionalFormatting>
  <dataValidations count="1">
    <dataValidation type="list" allowBlank="1" showInputMessage="1" showErrorMessage="1" sqref="AA5:AB140" xr:uid="{8F6412D9-1A55-4438-83FC-05569FDFE0D0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00C07-7D35-4C33-8773-8766D82434B6}">
  <sheetPr>
    <tabColor theme="9" tint="0.59999389629810485"/>
  </sheetPr>
  <dimension ref="B1:AR42"/>
  <sheetViews>
    <sheetView zoomScale="70" zoomScaleNormal="70" workbookViewId="0">
      <selection activeCell="R33" sqref="R3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254</v>
      </c>
      <c r="D3" s="265"/>
      <c r="E3" s="3" t="s">
        <v>2</v>
      </c>
      <c r="F3" s="266">
        <f>'0524(18度C)'!D1+'0524(4度C)'!D1</f>
        <v>221134</v>
      </c>
      <c r="G3" s="267"/>
      <c r="H3" s="3" t="s">
        <v>3</v>
      </c>
      <c r="I3" s="268">
        <f>'0524(18度C)'!F1+'0524(4度C)'!F1</f>
        <v>6678766.4800000004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479.18318388987603</v>
      </c>
      <c r="F6" s="241" t="e">
        <f>AVERAGE(#REF!,D14:K14)</f>
        <v>#REF!</v>
      </c>
      <c r="G6" s="242">
        <f>AVERAGE(D14:K14)</f>
        <v>223.93294265120838</v>
      </c>
      <c r="H6" s="243"/>
      <c r="I6" s="242">
        <f>AVERAGE(L14:O14)</f>
        <v>92.630803242446575</v>
      </c>
      <c r="J6" s="243"/>
      <c r="K6" s="242">
        <f>AVERAGE(D32:O32)</f>
        <v>808.85263929618759</v>
      </c>
      <c r="L6" s="243"/>
      <c r="M6" s="242">
        <f>AVERAGE(P32:X32)</f>
        <v>725.66528066528065</v>
      </c>
      <c r="N6" s="243"/>
      <c r="O6" s="231">
        <f>'0524(4度C)'!Y2</f>
        <v>0</v>
      </c>
      <c r="P6" s="231">
        <f>'0524(4度C)'!Z2</f>
        <v>0</v>
      </c>
      <c r="Q6" s="231">
        <f>'0524(4度C)'!AC2</f>
        <v>68</v>
      </c>
      <c r="R6" s="231">
        <f>'0524(4度C)'!AD2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429.01318361818107</v>
      </c>
      <c r="F7" s="237" t="e">
        <f>AVERAGE(#REF!,D15:K15)</f>
        <v>#REF!</v>
      </c>
      <c r="G7" s="238">
        <f>AVERAGE(D15:K15)</f>
        <v>202.03080993128984</v>
      </c>
      <c r="H7" s="239"/>
      <c r="I7" s="238">
        <f>AVERAGE(L15:O15)</f>
        <v>84.399001402533457</v>
      </c>
      <c r="J7" s="239"/>
      <c r="K7" s="238">
        <f>AVERAGE(D33:O33)</f>
        <v>722.17347384320431</v>
      </c>
      <c r="L7" s="239"/>
      <c r="M7" s="238">
        <f>AVERAGE(P33:X33)</f>
        <v>648.63354503131836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0.89729286287883825</v>
      </c>
      <c r="F8" s="245" t="e">
        <f>AVERAGE(D16:K16,#REF!)</f>
        <v>#REF!</v>
      </c>
      <c r="G8" s="224">
        <f>AVERAGE(D16:K16)</f>
        <v>0.90046618193486394</v>
      </c>
      <c r="H8" s="225"/>
      <c r="I8" s="224">
        <f>AVERAGE(L16:O16)</f>
        <v>0.91018621599226701</v>
      </c>
      <c r="J8" s="225"/>
      <c r="K8" s="224">
        <f>AVERAGE(D34:O34)</f>
        <v>0.88958935189168664</v>
      </c>
      <c r="L8" s="225"/>
      <c r="M8" s="224">
        <f>AVERAGE(P34:X34)</f>
        <v>0.8937897187252366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95.543478260869563</v>
      </c>
      <c r="F14" s="28">
        <v>94.339622641509436</v>
      </c>
      <c r="G14" s="28">
        <v>83.720930232558146</v>
      </c>
      <c r="H14" s="28">
        <v>177.04918032786887</v>
      </c>
      <c r="I14" s="28">
        <v>459.61111111111109</v>
      </c>
      <c r="J14" s="28">
        <v>433.33333333333331</v>
      </c>
      <c r="K14" s="29" t="s">
        <v>42</v>
      </c>
      <c r="L14" s="27" t="s">
        <v>42</v>
      </c>
      <c r="M14" s="30">
        <v>98.305084745762699</v>
      </c>
      <c r="N14" s="28" t="s">
        <v>42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86.839311761497655</v>
      </c>
      <c r="F15" s="35">
        <v>84.392203506665211</v>
      </c>
      <c r="G15" s="35">
        <v>75.032431891527068</v>
      </c>
      <c r="H15" s="35">
        <v>158.34495379343235</v>
      </c>
      <c r="I15" s="35">
        <v>415.88596576457417</v>
      </c>
      <c r="J15" s="35">
        <v>391.68999287004272</v>
      </c>
      <c r="K15" s="36" t="s">
        <v>42</v>
      </c>
      <c r="L15" s="34" t="s">
        <v>42</v>
      </c>
      <c r="M15" s="37">
        <v>90.995672933463254</v>
      </c>
      <c r="N15" s="35" t="s">
        <v>42</v>
      </c>
      <c r="O15" s="38">
        <v>77.802329871603675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J16" si="0">E15/E14</f>
        <v>0.90889837111010063</v>
      </c>
      <c r="F16" s="43">
        <f t="shared" si="0"/>
        <v>0.89455735717065121</v>
      </c>
      <c r="G16" s="43">
        <f t="shared" si="0"/>
        <v>0.89622071425990657</v>
      </c>
      <c r="H16" s="43">
        <f t="shared" si="0"/>
        <v>0.89435575753697893</v>
      </c>
      <c r="I16" s="43">
        <f t="shared" si="0"/>
        <v>0.90486490798529373</v>
      </c>
      <c r="J16" s="43">
        <f t="shared" si="0"/>
        <v>0.90389998354625245</v>
      </c>
      <c r="K16" s="44" t="s">
        <v>42</v>
      </c>
      <c r="L16" s="42" t="s">
        <v>42</v>
      </c>
      <c r="M16" s="45">
        <f t="shared" ref="M16:O16" si="1">M15/M14</f>
        <v>0.92564563846109182</v>
      </c>
      <c r="N16" s="43" t="s">
        <v>42</v>
      </c>
      <c r="O16" s="46">
        <f t="shared" si="1"/>
        <v>0.8947267935234422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0.20833333333333334</v>
      </c>
      <c r="F17" s="48">
        <v>0.20833333333333334</v>
      </c>
      <c r="G17" s="48">
        <v>0.20833333333333334</v>
      </c>
      <c r="H17" s="48">
        <v>0.20833333333333334</v>
      </c>
      <c r="I17" s="48">
        <v>0.20833333333333334</v>
      </c>
      <c r="J17" s="48">
        <v>0.20833333333333334</v>
      </c>
      <c r="K17" s="48" t="s">
        <v>42</v>
      </c>
      <c r="L17" s="47" t="s">
        <v>42</v>
      </c>
      <c r="M17" s="49">
        <v>0.70833333333333337</v>
      </c>
      <c r="N17" s="48" t="s">
        <v>42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0.57614583333333336</v>
      </c>
      <c r="F18" s="48">
        <v>0.58761574074074074</v>
      </c>
      <c r="G18" s="48">
        <v>0.55221064814814813</v>
      </c>
      <c r="H18" s="48">
        <v>0.58553240740740731</v>
      </c>
      <c r="I18" s="48">
        <v>0.46979166666666661</v>
      </c>
      <c r="J18" s="48">
        <v>0.34320601851851851</v>
      </c>
      <c r="K18" s="48" t="s">
        <v>42</v>
      </c>
      <c r="L18" s="47" t="s">
        <v>42</v>
      </c>
      <c r="M18" s="49">
        <v>0.87258101851851844</v>
      </c>
      <c r="N18" s="48" t="s">
        <v>42</v>
      </c>
      <c r="O18" s="50">
        <v>0.84339120370370368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12</v>
      </c>
      <c r="F21" s="52">
        <v>11</v>
      </c>
      <c r="G21" s="52">
        <v>11</v>
      </c>
      <c r="H21" s="52">
        <v>14</v>
      </c>
      <c r="I21" s="52">
        <v>5</v>
      </c>
      <c r="J21" s="52">
        <v>5</v>
      </c>
      <c r="K21" s="53"/>
      <c r="L21" s="54"/>
      <c r="M21" s="55">
        <v>6</v>
      </c>
      <c r="N21" s="52"/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24</v>
      </c>
      <c r="F23" s="58">
        <v>21.2</v>
      </c>
      <c r="G23" s="58">
        <v>21.5</v>
      </c>
      <c r="H23" s="58">
        <v>20.333333333333332</v>
      </c>
      <c r="I23" s="58">
        <v>6</v>
      </c>
      <c r="J23" s="58">
        <v>6</v>
      </c>
      <c r="K23" s="59" t="s">
        <v>42</v>
      </c>
      <c r="L23" s="57" t="s">
        <v>42</v>
      </c>
      <c r="M23" s="60">
        <v>19</v>
      </c>
      <c r="N23" s="58" t="s">
        <v>42</v>
      </c>
      <c r="O23" s="61">
        <v>23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996.77419354838707</v>
      </c>
      <c r="O32" s="28">
        <v>811.36363636363626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1005</v>
      </c>
      <c r="X32" s="31">
        <v>830.76923076923083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286.94951718032382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994.23542224646587</v>
      </c>
      <c r="N33" s="35">
        <v>887.76752576058391</v>
      </c>
      <c r="O33" s="35">
        <v>719.74143018544385</v>
      </c>
      <c r="P33" s="34">
        <v>260.54244217587876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699.70853762720947</v>
      </c>
      <c r="W33" s="35">
        <v>898.42702959352982</v>
      </c>
      <c r="X33" s="38">
        <v>735.85617072865546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0.8767901913843229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0.90385038386042349</v>
      </c>
      <c r="N34" s="43">
        <f>N33/N32</f>
        <v>0.89064055982453405</v>
      </c>
      <c r="O34" s="43">
        <f>O33/O32</f>
        <v>0.8870762724974659</v>
      </c>
      <c r="P34" s="42">
        <f>P33/P32</f>
        <v>0.89259910745439952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0.90284972597059288</v>
      </c>
      <c r="W34" s="43">
        <f>W33/W32</f>
        <v>0.89395724337664662</v>
      </c>
      <c r="X34" s="46">
        <f>X33/X32</f>
        <v>0.8857527980993074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0.20833333333333334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0.375</v>
      </c>
      <c r="N35" s="48">
        <v>0.20833333333333334</v>
      </c>
      <c r="O35" s="48">
        <v>0.20833333333333334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0.46979166666666661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0.41813657407407406</v>
      </c>
      <c r="N36" s="48">
        <v>0.66024305555555551</v>
      </c>
      <c r="O36" s="48">
        <v>0.62550925925925926</v>
      </c>
      <c r="P36" s="47">
        <v>0.75856481481481486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0.79842592592592598</v>
      </c>
      <c r="W36" s="48">
        <v>1.2077777777777774</v>
      </c>
      <c r="X36" s="50">
        <v>1.181597222222222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3.4444444444444446</v>
      </c>
      <c r="O37" s="58">
        <v>4.4000000000000004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3.3333333333333335</v>
      </c>
      <c r="X37" s="61">
        <v>4.333333333333333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E9F3-581B-4715-8D55-F4517A6B9E9A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130387</v>
      </c>
      <c r="E1" s="88" t="s">
        <v>3</v>
      </c>
      <c r="F1" s="89">
        <f>SUM(G5:G140)</f>
        <v>2591397.6599999997</v>
      </c>
      <c r="G1" s="90" t="s">
        <v>84</v>
      </c>
      <c r="H1" s="91">
        <f>L21+L38+L55+L72+L89+L106+L123+L140</f>
        <v>45.844444444444449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46166</v>
      </c>
      <c r="B2" s="335"/>
      <c r="C2" s="92" t="s">
        <v>40</v>
      </c>
      <c r="D2" s="93">
        <f>AVERAGE(N21,N38,N55,N72,N89,N106,N123,N140)</f>
        <v>685.40350943726139</v>
      </c>
      <c r="E2" s="93" t="s">
        <v>91</v>
      </c>
      <c r="F2" s="94">
        <f>F1/D1</f>
        <v>19.8746628114766</v>
      </c>
      <c r="G2" s="95" t="s">
        <v>92</v>
      </c>
      <c r="H2" s="96">
        <f>COUNT(H5:H140)</f>
        <v>16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1738</v>
      </c>
      <c r="G5" s="148">
        <f t="shared" ref="G5:G8" si="0">E5*F5</f>
        <v>44562.32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3205.3936945970067</v>
      </c>
      <c r="N5" s="152">
        <f>M5/L5</f>
        <v>320.53936945970065</v>
      </c>
      <c r="O5" s="154">
        <f>L5-I5</f>
        <v>0</v>
      </c>
      <c r="P5" s="155">
        <f>N5-K5</f>
        <v>-39.460630540299348</v>
      </c>
      <c r="Q5" s="156">
        <f>N5/K5</f>
        <v>0.89038713738805741</v>
      </c>
      <c r="R5" s="289">
        <f>Q21</f>
        <v>0.8767901913843229</v>
      </c>
      <c r="S5" s="157">
        <v>0.20833333333333334</v>
      </c>
      <c r="T5" s="158">
        <v>0.23091435185185186</v>
      </c>
      <c r="U5" s="159"/>
      <c r="V5" s="160">
        <v>32.532665231036603</v>
      </c>
      <c r="W5" s="161"/>
      <c r="X5" s="162"/>
      <c r="Y5" s="292"/>
      <c r="Z5" s="293"/>
      <c r="AA5" s="115">
        <f>M5-J5</f>
        <v>-394.60630540299326</v>
      </c>
      <c r="AB5" s="156">
        <f>M5/J5</f>
        <v>0.89038713738805741</v>
      </c>
      <c r="AC5" s="294">
        <f>AB21</f>
        <v>0.87679019138432279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3216</v>
      </c>
      <c r="G6" s="103">
        <f t="shared" si="0"/>
        <v>94936.319999999992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3151.0379899710633</v>
      </c>
      <c r="N6" s="106">
        <f>M6/L6</f>
        <v>286.45799908827848</v>
      </c>
      <c r="O6" s="108">
        <f>L6-I6</f>
        <v>0</v>
      </c>
      <c r="P6" s="109">
        <f>N6-K6</f>
        <v>-40.814728184448768</v>
      </c>
      <c r="Q6" s="110">
        <f>N6/K6</f>
        <v>0.87528833054751765</v>
      </c>
      <c r="R6" s="290"/>
      <c r="S6" s="47">
        <v>0.23472222222222225</v>
      </c>
      <c r="T6" s="48">
        <v>0.27724537037037039</v>
      </c>
      <c r="U6" s="111">
        <v>5.4833333333333645</v>
      </c>
      <c r="V6" s="112">
        <v>61.236964014442748</v>
      </c>
      <c r="W6" s="113"/>
      <c r="X6" s="116"/>
      <c r="Y6" s="281"/>
      <c r="Z6" s="282"/>
      <c r="AA6" s="117">
        <f>M6-J6</f>
        <v>-448.96201002893667</v>
      </c>
      <c r="AB6" s="110">
        <f>M6/J6</f>
        <v>0.87528833054751765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3607</v>
      </c>
      <c r="G7" s="103">
        <f t="shared" si="0"/>
        <v>107668.95000000001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3152.8635951957376</v>
      </c>
      <c r="N7" s="106">
        <f>M7/L7</f>
        <v>286.62396319961249</v>
      </c>
      <c r="O7" s="108">
        <f>L7-I7</f>
        <v>0</v>
      </c>
      <c r="P7" s="109">
        <f>N7-K7</f>
        <v>-40.648764073114762</v>
      </c>
      <c r="Q7" s="110">
        <f>N7/K7</f>
        <v>0.87579544310992707</v>
      </c>
      <c r="R7" s="290"/>
      <c r="S7" s="47">
        <v>0.28055555555555556</v>
      </c>
      <c r="T7" s="48">
        <v>0.32821759259259259</v>
      </c>
      <c r="U7" s="111">
        <v>4.7666666666666391</v>
      </c>
      <c r="V7" s="112">
        <v>68.642360655810137</v>
      </c>
      <c r="W7" s="113"/>
      <c r="X7" s="116"/>
      <c r="Y7" s="281"/>
      <c r="Z7" s="282"/>
      <c r="AA7" s="117">
        <f>M7-J7</f>
        <v>-447.13640480426238</v>
      </c>
      <c r="AB7" s="110">
        <f>M7/J7</f>
        <v>0.87579544310992707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2315</v>
      </c>
      <c r="G8" s="103">
        <f t="shared" si="0"/>
        <v>66139.55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3116.4834761704424</v>
      </c>
      <c r="N8" s="106">
        <f>M8/L8</f>
        <v>259.70695634753685</v>
      </c>
      <c r="O8" s="108">
        <f>L8-I8</f>
        <v>0</v>
      </c>
      <c r="P8" s="109">
        <f>N8-K8</f>
        <v>-40.293043652463155</v>
      </c>
      <c r="Q8" s="110">
        <f>N8/K8</f>
        <v>0.86568985449178948</v>
      </c>
      <c r="R8" s="290"/>
      <c r="S8" s="47">
        <v>0.33194444444444443</v>
      </c>
      <c r="T8" s="48">
        <v>0.36289351851851848</v>
      </c>
      <c r="U8" s="111">
        <v>5.3666666666666529</v>
      </c>
      <c r="V8" s="112">
        <v>44.569464610375967</v>
      </c>
      <c r="W8" s="113"/>
      <c r="X8" s="116"/>
      <c r="Y8" s="281"/>
      <c r="Z8" s="282"/>
      <c r="AA8" s="117">
        <f>M8-J8</f>
        <v>-483.51652382955763</v>
      </c>
      <c r="AB8" s="110">
        <f>M8/J8</f>
        <v>0.86568985449178959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3156.4446889835622</v>
      </c>
      <c r="N21" s="138">
        <f>M21/L21</f>
        <v>286.94951718032382</v>
      </c>
      <c r="O21" s="139">
        <f>L21-I21</f>
        <v>0</v>
      </c>
      <c r="P21" s="140">
        <f>N21-K21</f>
        <v>-40.323210092403428</v>
      </c>
      <c r="Q21" s="141">
        <f>N21/K21</f>
        <v>0.8767901913843229</v>
      </c>
      <c r="R21" s="291"/>
      <c r="S21" s="142">
        <v>0.20833333333333334</v>
      </c>
      <c r="T21" s="143">
        <v>0.46979166666666661</v>
      </c>
      <c r="U21" s="144"/>
      <c r="V21" s="166"/>
      <c r="W21" s="167"/>
      <c r="X21" s="138"/>
      <c r="Y21" s="277"/>
      <c r="Z21" s="278"/>
      <c r="AA21" s="168">
        <f>M21-J21</f>
        <v>-443.55531101643783</v>
      </c>
      <c r="AB21" s="141">
        <f>M21/J21</f>
        <v>0.87679019138432279</v>
      </c>
      <c r="AC21" s="296"/>
    </row>
    <row r="22" spans="1:29" ht="15.75" customHeight="1">
      <c r="A22" s="283" t="s">
        <v>123</v>
      </c>
      <c r="B22" s="114" t="s">
        <v>118</v>
      </c>
      <c r="C22" s="287" t="s">
        <v>191</v>
      </c>
      <c r="D22" s="288"/>
      <c r="E22" s="147">
        <v>18.53</v>
      </c>
      <c r="F22" s="97">
        <v>3088</v>
      </c>
      <c r="G22" s="148">
        <f t="shared" ref="G22" si="5">E22*F22</f>
        <v>57220.640000000007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2982.7062667393975</v>
      </c>
      <c r="N22" s="152">
        <f>M22/L22</f>
        <v>994.23542224646587</v>
      </c>
      <c r="O22" s="154">
        <f>L22-I22</f>
        <v>0</v>
      </c>
      <c r="P22" s="155">
        <f>N22-K22</f>
        <v>-105.76457775353413</v>
      </c>
      <c r="Q22" s="156">
        <f>N22/K22</f>
        <v>0.90385038386042349</v>
      </c>
      <c r="R22" s="289">
        <f>Q38</f>
        <v>0.90385038386042349</v>
      </c>
      <c r="S22" s="157">
        <v>0.375</v>
      </c>
      <c r="T22" s="158">
        <v>0.41813657407407406</v>
      </c>
      <c r="U22" s="159"/>
      <c r="V22" s="112">
        <v>62.118084528163209</v>
      </c>
      <c r="W22" s="161"/>
      <c r="X22" s="162"/>
      <c r="Y22" s="292"/>
      <c r="Z22" s="293"/>
      <c r="AA22" s="115">
        <f>M22-J22</f>
        <v>-317.29373326060249</v>
      </c>
      <c r="AB22" s="156">
        <f>M22/J22</f>
        <v>0.90385038386042349</v>
      </c>
      <c r="AC22" s="294">
        <f>AB38</f>
        <v>0.90385038386042349</v>
      </c>
    </row>
    <row r="23" spans="1:29" ht="15.75" customHeight="1">
      <c r="A23" s="284"/>
      <c r="B23" s="100"/>
      <c r="C23" s="279"/>
      <c r="D23" s="280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290"/>
      <c r="S23" s="47"/>
      <c r="T23" s="48"/>
      <c r="U23" s="111"/>
      <c r="V23" s="112"/>
      <c r="W23" s="113"/>
      <c r="X23" s="116"/>
      <c r="Y23" s="281"/>
      <c r="Z23" s="282"/>
      <c r="AA23" s="117"/>
      <c r="AB23" s="110"/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16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13"/>
      <c r="X35" s="116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13"/>
      <c r="X36" s="116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2982.7062667393975</v>
      </c>
      <c r="N38" s="138">
        <f t="shared" ref="N38:N47" si="9">M38/L38</f>
        <v>994.23542224646587</v>
      </c>
      <c r="O38" s="139">
        <f t="shared" ref="O38:O47" si="10">L38-I38</f>
        <v>0</v>
      </c>
      <c r="P38" s="140">
        <f t="shared" ref="P38:P47" si="11">N38-K38</f>
        <v>-105.76457775353413</v>
      </c>
      <c r="Q38" s="141">
        <f t="shared" ref="Q38:Q47" si="12">N38/K38</f>
        <v>0.90385038386042349</v>
      </c>
      <c r="R38" s="291"/>
      <c r="S38" s="142">
        <v>0.375</v>
      </c>
      <c r="T38" s="143">
        <v>0.41813657407407406</v>
      </c>
      <c r="U38" s="144"/>
      <c r="V38" s="166"/>
      <c r="W38" s="99"/>
      <c r="X38" s="69"/>
      <c r="Y38" s="277"/>
      <c r="Z38" s="278"/>
      <c r="AA38" s="168">
        <f t="shared" ref="AA38:AA47" si="13">M38-J38</f>
        <v>-317.29373326060249</v>
      </c>
      <c r="AB38" s="141">
        <f t="shared" ref="AB38:AB47" si="14">M38/J38</f>
        <v>0.90385038386042349</v>
      </c>
      <c r="AC38" s="296"/>
    </row>
    <row r="39" spans="1:29" ht="15.75" customHeight="1">
      <c r="A39" s="297" t="s">
        <v>71</v>
      </c>
      <c r="B39" s="114" t="s">
        <v>118</v>
      </c>
      <c r="C39" s="287" t="s">
        <v>128</v>
      </c>
      <c r="D39" s="288"/>
      <c r="E39" s="147">
        <v>14.03</v>
      </c>
      <c r="F39" s="97">
        <v>1543</v>
      </c>
      <c r="G39" s="148">
        <f t="shared" ref="G39:G47" si="15">E39*F39</f>
        <v>21648.289999999997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2711.8100337544761</v>
      </c>
      <c r="N39" s="152">
        <f t="shared" si="9"/>
        <v>903.93667791815869</v>
      </c>
      <c r="O39" s="154">
        <f t="shared" si="10"/>
        <v>0</v>
      </c>
      <c r="P39" s="155">
        <f t="shared" si="11"/>
        <v>-96.063322081841306</v>
      </c>
      <c r="Q39" s="156">
        <f t="shared" si="12"/>
        <v>0.90393667791815868</v>
      </c>
      <c r="R39" s="289">
        <f>Q55</f>
        <v>0.89064055982453405</v>
      </c>
      <c r="S39" s="157">
        <v>0.20833333333333334</v>
      </c>
      <c r="T39" s="158">
        <v>0.23203703703703704</v>
      </c>
      <c r="U39" s="159"/>
      <c r="V39" s="160">
        <v>34.139559499978631</v>
      </c>
      <c r="W39" s="161"/>
      <c r="X39" s="162"/>
      <c r="Y39" s="292"/>
      <c r="Z39" s="293"/>
      <c r="AA39" s="115">
        <f t="shared" si="13"/>
        <v>-288.18996624552392</v>
      </c>
      <c r="AB39" s="156">
        <f t="shared" si="14"/>
        <v>0.90393667791815868</v>
      </c>
      <c r="AC39" s="294">
        <f>AB55</f>
        <v>0.89064055982453394</v>
      </c>
    </row>
    <row r="40" spans="1:29" ht="15.75" customHeight="1">
      <c r="A40" s="298"/>
      <c r="B40" s="100" t="s">
        <v>118</v>
      </c>
      <c r="C40" s="279" t="s">
        <v>130</v>
      </c>
      <c r="D40" s="280"/>
      <c r="E40" s="101">
        <v>14.28</v>
      </c>
      <c r="F40" s="102">
        <v>2269</v>
      </c>
      <c r="G40" s="103">
        <f t="shared" si="15"/>
        <v>32401.32</v>
      </c>
      <c r="H40" s="26">
        <v>2</v>
      </c>
      <c r="I40" s="104">
        <v>3</v>
      </c>
      <c r="J40" s="105">
        <v>3600</v>
      </c>
      <c r="K40" s="106">
        <f t="shared" ref="K40:K75" si="17">J40/I40</f>
        <v>1200</v>
      </c>
      <c r="L40" s="107">
        <v>3</v>
      </c>
      <c r="M40" s="105">
        <f t="shared" si="16"/>
        <v>3187.5640921512008</v>
      </c>
      <c r="N40" s="106">
        <f t="shared" si="9"/>
        <v>1062.5213640504003</v>
      </c>
      <c r="O40" s="108">
        <f t="shared" si="10"/>
        <v>0</v>
      </c>
      <c r="P40" s="109">
        <f t="shared" si="11"/>
        <v>-137.47863594959972</v>
      </c>
      <c r="Q40" s="110">
        <f t="shared" si="12"/>
        <v>0.88543447004200027</v>
      </c>
      <c r="R40" s="290"/>
      <c r="S40" s="47">
        <v>0.24236111111111111</v>
      </c>
      <c r="T40" s="48">
        <v>0.27201388888888889</v>
      </c>
      <c r="U40" s="111">
        <v>14.86666666666666</v>
      </c>
      <c r="V40" s="112">
        <v>42.709729456176298</v>
      </c>
      <c r="W40" s="113"/>
      <c r="X40" s="116"/>
      <c r="Y40" s="281"/>
      <c r="Z40" s="282"/>
      <c r="AA40" s="117">
        <f t="shared" si="13"/>
        <v>-412.43590784879916</v>
      </c>
      <c r="AB40" s="110">
        <f t="shared" si="14"/>
        <v>0.88543447004200027</v>
      </c>
      <c r="AC40" s="295"/>
    </row>
    <row r="41" spans="1:29" ht="15.75" customHeight="1">
      <c r="A41" s="298"/>
      <c r="B41" s="100" t="s">
        <v>118</v>
      </c>
      <c r="C41" s="279" t="s">
        <v>127</v>
      </c>
      <c r="D41" s="280"/>
      <c r="E41" s="101">
        <v>18.18</v>
      </c>
      <c r="F41" s="102">
        <v>1254</v>
      </c>
      <c r="G41" s="103">
        <f t="shared" si="15"/>
        <v>22797.72</v>
      </c>
      <c r="H41" s="26"/>
      <c r="I41" s="104">
        <v>3</v>
      </c>
      <c r="J41" s="105">
        <v>3600</v>
      </c>
      <c r="K41" s="106">
        <f t="shared" si="17"/>
        <v>1200</v>
      </c>
      <c r="L41" s="107">
        <v>3</v>
      </c>
      <c r="M41" s="105">
        <f t="shared" si="16"/>
        <v>3190.9459073571734</v>
      </c>
      <c r="N41" s="106">
        <f t="shared" si="9"/>
        <v>1063.6486357857245</v>
      </c>
      <c r="O41" s="108">
        <f t="shared" si="10"/>
        <v>0</v>
      </c>
      <c r="P41" s="109">
        <f t="shared" si="11"/>
        <v>-136.35136421427546</v>
      </c>
      <c r="Q41" s="110">
        <f t="shared" si="12"/>
        <v>0.8863738631547704</v>
      </c>
      <c r="R41" s="290"/>
      <c r="S41" s="47">
        <v>0.28194444444444444</v>
      </c>
      <c r="T41" s="48">
        <v>0.29831018518518521</v>
      </c>
      <c r="U41" s="111">
        <v>15</v>
      </c>
      <c r="V41" s="112">
        <v>23.579215124431794</v>
      </c>
      <c r="W41" s="113"/>
      <c r="X41" s="116"/>
      <c r="Y41" s="281"/>
      <c r="Z41" s="282"/>
      <c r="AA41" s="117">
        <f t="shared" si="13"/>
        <v>-409.05409264282662</v>
      </c>
      <c r="AB41" s="110">
        <f t="shared" si="14"/>
        <v>0.8863738631547704</v>
      </c>
      <c r="AC41" s="295"/>
    </row>
    <row r="42" spans="1:29" ht="15.75" customHeight="1">
      <c r="A42" s="298"/>
      <c r="B42" s="100" t="s">
        <v>118</v>
      </c>
      <c r="C42" s="279" t="s">
        <v>131</v>
      </c>
      <c r="D42" s="280"/>
      <c r="E42" s="101">
        <v>25.03</v>
      </c>
      <c r="F42" s="102">
        <v>1698</v>
      </c>
      <c r="G42" s="103">
        <f t="shared" si="15"/>
        <v>42500.94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3184.5420141427157</v>
      </c>
      <c r="N42" s="106">
        <f t="shared" si="9"/>
        <v>636.9084028285431</v>
      </c>
      <c r="O42" s="108">
        <f t="shared" si="10"/>
        <v>0</v>
      </c>
      <c r="P42" s="109">
        <f t="shared" si="11"/>
        <v>-83.091597171456897</v>
      </c>
      <c r="Q42" s="110">
        <f t="shared" si="12"/>
        <v>0.88459500392853208</v>
      </c>
      <c r="R42" s="290"/>
      <c r="S42" s="47">
        <v>0.30833333333333335</v>
      </c>
      <c r="T42" s="48">
        <v>0.33054398148148151</v>
      </c>
      <c r="U42" s="111">
        <v>15</v>
      </c>
      <c r="V42" s="112">
        <v>31.992041413661887</v>
      </c>
      <c r="W42" s="113"/>
      <c r="X42" s="116"/>
      <c r="Y42" s="281"/>
      <c r="Z42" s="282"/>
      <c r="AA42" s="117">
        <f t="shared" si="13"/>
        <v>-415.45798585728426</v>
      </c>
      <c r="AB42" s="110">
        <f t="shared" si="14"/>
        <v>0.88459500392853219</v>
      </c>
      <c r="AC42" s="295"/>
    </row>
    <row r="43" spans="1:29" ht="15.75" customHeight="1">
      <c r="A43" s="298"/>
      <c r="B43" s="100" t="s">
        <v>118</v>
      </c>
      <c r="C43" s="279" t="s">
        <v>132</v>
      </c>
      <c r="D43" s="280"/>
      <c r="E43" s="101">
        <v>24.82</v>
      </c>
      <c r="F43" s="102">
        <v>2065</v>
      </c>
      <c r="G43" s="103">
        <f t="shared" si="15"/>
        <v>51253.3</v>
      </c>
      <c r="H43" s="13"/>
      <c r="I43" s="104">
        <v>5</v>
      </c>
      <c r="J43" s="105">
        <v>3600</v>
      </c>
      <c r="K43" s="106">
        <f t="shared" si="17"/>
        <v>720</v>
      </c>
      <c r="L43" s="107">
        <v>5</v>
      </c>
      <c r="M43" s="105">
        <f t="shared" si="16"/>
        <v>3184.943328754624</v>
      </c>
      <c r="N43" s="106">
        <f t="shared" si="9"/>
        <v>636.98866575092484</v>
      </c>
      <c r="O43" s="108">
        <f t="shared" si="10"/>
        <v>0</v>
      </c>
      <c r="P43" s="109">
        <f t="shared" si="11"/>
        <v>-83.011334249075162</v>
      </c>
      <c r="Q43" s="110">
        <f t="shared" si="12"/>
        <v>0.88470648020961784</v>
      </c>
      <c r="R43" s="290"/>
      <c r="S43" s="47">
        <v>0.34027777777777779</v>
      </c>
      <c r="T43" s="48">
        <v>0.36729166666666668</v>
      </c>
      <c r="U43" s="111">
        <v>15</v>
      </c>
      <c r="V43" s="112">
        <v>38.901791087267902</v>
      </c>
      <c r="W43" s="113"/>
      <c r="X43" s="116"/>
      <c r="Y43" s="281"/>
      <c r="Z43" s="282"/>
      <c r="AA43" s="117">
        <f t="shared" si="13"/>
        <v>-415.05667124537604</v>
      </c>
      <c r="AB43" s="110">
        <f t="shared" si="14"/>
        <v>0.88470648020961773</v>
      </c>
      <c r="AC43" s="295"/>
    </row>
    <row r="44" spans="1:29" ht="15.75" customHeight="1">
      <c r="A44" s="298"/>
      <c r="B44" s="100" t="s">
        <v>118</v>
      </c>
      <c r="C44" s="279" t="s">
        <v>247</v>
      </c>
      <c r="D44" s="280"/>
      <c r="E44" s="101">
        <v>20.72</v>
      </c>
      <c r="F44" s="102">
        <v>5418</v>
      </c>
      <c r="G44" s="121">
        <f t="shared" si="15"/>
        <v>112260.95999999999</v>
      </c>
      <c r="H44" s="122"/>
      <c r="I44" s="104">
        <v>3</v>
      </c>
      <c r="J44" s="105">
        <v>3600</v>
      </c>
      <c r="K44" s="106">
        <f t="shared" si="17"/>
        <v>1200</v>
      </c>
      <c r="L44" s="107">
        <v>3</v>
      </c>
      <c r="M44" s="105">
        <f t="shared" si="16"/>
        <v>3187.117982169384</v>
      </c>
      <c r="N44" s="106">
        <f t="shared" si="9"/>
        <v>1062.3726607231281</v>
      </c>
      <c r="O44" s="108">
        <f t="shared" si="10"/>
        <v>0</v>
      </c>
      <c r="P44" s="109">
        <f t="shared" si="11"/>
        <v>-137.62733927687191</v>
      </c>
      <c r="Q44" s="110">
        <f t="shared" si="12"/>
        <v>0.88531055060260677</v>
      </c>
      <c r="R44" s="290"/>
      <c r="S44" s="47">
        <v>0.37708333333333338</v>
      </c>
      <c r="T44" s="120">
        <v>0.44790509259259265</v>
      </c>
      <c r="U44" s="111">
        <v>15</v>
      </c>
      <c r="V44" s="112">
        <v>101.99810669661088</v>
      </c>
      <c r="W44" s="113"/>
      <c r="X44" s="116"/>
      <c r="Y44" s="281"/>
      <c r="Z44" s="282"/>
      <c r="AA44" s="117">
        <f t="shared" si="13"/>
        <v>-412.88201783061595</v>
      </c>
      <c r="AB44" s="110">
        <f t="shared" si="14"/>
        <v>0.88531055060260666</v>
      </c>
      <c r="AC44" s="295"/>
    </row>
    <row r="45" spans="1:29" ht="15.75" customHeight="1">
      <c r="A45" s="298"/>
      <c r="B45" s="100" t="s">
        <v>118</v>
      </c>
      <c r="C45" s="279" t="s">
        <v>236</v>
      </c>
      <c r="D45" s="280"/>
      <c r="E45" s="101">
        <v>17.07</v>
      </c>
      <c r="F45" s="102">
        <v>4603</v>
      </c>
      <c r="G45" s="121">
        <f t="shared" si="15"/>
        <v>78573.210000000006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2978.2231111857986</v>
      </c>
      <c r="N45" s="106">
        <f t="shared" si="9"/>
        <v>992.74103706193284</v>
      </c>
      <c r="O45" s="123">
        <f t="shared" si="10"/>
        <v>0</v>
      </c>
      <c r="P45" s="124">
        <f t="shared" si="11"/>
        <v>-107.25896293806716</v>
      </c>
      <c r="Q45" s="125">
        <f t="shared" si="12"/>
        <v>0.90249185187448444</v>
      </c>
      <c r="R45" s="290"/>
      <c r="S45" s="47">
        <v>0.45763888888888898</v>
      </c>
      <c r="T45" s="120">
        <v>0.52202546296296304</v>
      </c>
      <c r="U45" s="111">
        <v>15</v>
      </c>
      <c r="V45" s="112">
        <v>92.733146473380614</v>
      </c>
      <c r="W45" s="113"/>
      <c r="X45" s="116"/>
      <c r="Y45" s="281"/>
      <c r="Z45" s="282"/>
      <c r="AA45" s="117">
        <f t="shared" si="13"/>
        <v>-321.77688881420136</v>
      </c>
      <c r="AB45" s="110">
        <f t="shared" si="14"/>
        <v>0.90249185187448444</v>
      </c>
      <c r="AC45" s="295"/>
    </row>
    <row r="46" spans="1:29" ht="15.75" customHeight="1">
      <c r="A46" s="298"/>
      <c r="B46" s="100" t="s">
        <v>118</v>
      </c>
      <c r="C46" s="279" t="s">
        <v>128</v>
      </c>
      <c r="D46" s="280"/>
      <c r="E46" s="101">
        <v>14.03</v>
      </c>
      <c r="F46" s="102">
        <v>3377</v>
      </c>
      <c r="G46" s="121">
        <f t="shared" si="15"/>
        <v>47379.31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2711.8100337544765</v>
      </c>
      <c r="N46" s="106">
        <f t="shared" si="9"/>
        <v>903.93667791815881</v>
      </c>
      <c r="O46" s="123">
        <f t="shared" si="10"/>
        <v>0</v>
      </c>
      <c r="P46" s="124">
        <f t="shared" si="11"/>
        <v>-96.063322081841193</v>
      </c>
      <c r="Q46" s="125">
        <f t="shared" si="12"/>
        <v>0.90393667791815879</v>
      </c>
      <c r="R46" s="290"/>
      <c r="S46" s="47">
        <v>0.53194444444444444</v>
      </c>
      <c r="T46" s="120">
        <v>0.58383101851851849</v>
      </c>
      <c r="U46" s="111">
        <v>15</v>
      </c>
      <c r="V46" s="112">
        <v>74.717623092305786</v>
      </c>
      <c r="W46" s="113"/>
      <c r="X46" s="116"/>
      <c r="Y46" s="281"/>
      <c r="Z46" s="282"/>
      <c r="AA46" s="117">
        <f t="shared" si="13"/>
        <v>-288.18996624552346</v>
      </c>
      <c r="AB46" s="110">
        <f t="shared" si="14"/>
        <v>0.90393667791815879</v>
      </c>
      <c r="AC46" s="295"/>
    </row>
    <row r="47" spans="1:29" ht="15.75" customHeight="1">
      <c r="A47" s="298"/>
      <c r="B47" s="100" t="s">
        <v>118</v>
      </c>
      <c r="C47" s="279" t="s">
        <v>130</v>
      </c>
      <c r="D47" s="280"/>
      <c r="E47" s="101">
        <v>14.28</v>
      </c>
      <c r="F47" s="102">
        <v>5081</v>
      </c>
      <c r="G47" s="121">
        <f t="shared" si="15"/>
        <v>72556.679999999993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3183.8367953082479</v>
      </c>
      <c r="N47" s="106">
        <f t="shared" si="9"/>
        <v>1061.278931769416</v>
      </c>
      <c r="O47" s="123">
        <f t="shared" si="10"/>
        <v>0</v>
      </c>
      <c r="P47" s="124">
        <f t="shared" si="11"/>
        <v>-138.72106823058402</v>
      </c>
      <c r="Q47" s="125">
        <f t="shared" si="12"/>
        <v>0.88439910980784664</v>
      </c>
      <c r="R47" s="290"/>
      <c r="S47" s="47">
        <v>0.59375</v>
      </c>
      <c r="T47" s="120">
        <v>0.66024305555555551</v>
      </c>
      <c r="U47" s="111">
        <v>15</v>
      </c>
      <c r="V47" s="112">
        <v>95.752395490009576</v>
      </c>
      <c r="W47" s="113"/>
      <c r="X47" s="116"/>
      <c r="Y47" s="281"/>
      <c r="Z47" s="282"/>
      <c r="AA47" s="117">
        <f t="shared" si="13"/>
        <v>-416.16320469175207</v>
      </c>
      <c r="AB47" s="110">
        <f t="shared" si="14"/>
        <v>0.88439910980784664</v>
      </c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26"/>
      <c r="X49" s="127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26"/>
      <c r="X50" s="127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26"/>
      <c r="X51" s="127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26"/>
      <c r="X52" s="127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26"/>
      <c r="X53" s="127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8">AVERAGE(I39:I54)</f>
        <v>3.4444444444444446</v>
      </c>
      <c r="J55" s="137">
        <f t="shared" si="18"/>
        <v>3433.3333333333335</v>
      </c>
      <c r="K55" s="138">
        <f t="shared" ref="K55" si="19">J55/I55</f>
        <v>996.77419354838707</v>
      </c>
      <c r="L55" s="136">
        <f t="shared" ref="L55:M55" si="20">AVERAGE(L39:L54)</f>
        <v>3.4444444444444446</v>
      </c>
      <c r="M55" s="137">
        <f t="shared" si="20"/>
        <v>3057.8659220642335</v>
      </c>
      <c r="N55" s="138">
        <f t="shared" ref="N55:N65" si="21">M55/L55</f>
        <v>887.76752576058391</v>
      </c>
      <c r="O55" s="139">
        <f t="shared" ref="O55:O65" si="22">L55-I55</f>
        <v>0</v>
      </c>
      <c r="P55" s="140">
        <f t="shared" ref="P55:P65" si="23">N55-K55</f>
        <v>-109.00666778780317</v>
      </c>
      <c r="Q55" s="141">
        <f t="shared" ref="Q55:Q65" si="24">N55/K55</f>
        <v>0.89064055982453405</v>
      </c>
      <c r="R55" s="291"/>
      <c r="S55" s="142">
        <v>0.20833333333333334</v>
      </c>
      <c r="T55" s="143">
        <v>0.66024305555555551</v>
      </c>
      <c r="U55" s="144"/>
      <c r="V55" s="166"/>
      <c r="W55" s="99"/>
      <c r="X55" s="69"/>
      <c r="Y55" s="277"/>
      <c r="Z55" s="278"/>
      <c r="AA55" s="168">
        <f t="shared" ref="AA55:AA65" si="25">M55-J55</f>
        <v>-375.46741126910001</v>
      </c>
      <c r="AB55" s="141">
        <f t="shared" ref="AB55:AB65" si="26">M55/J55</f>
        <v>0.89064055982453394</v>
      </c>
      <c r="AC55" s="296"/>
    </row>
    <row r="56" spans="1:29" ht="15.75" customHeight="1">
      <c r="A56" s="283" t="s">
        <v>78</v>
      </c>
      <c r="B56" s="114" t="s">
        <v>118</v>
      </c>
      <c r="C56" s="287" t="s">
        <v>210</v>
      </c>
      <c r="D56" s="288"/>
      <c r="E56" s="147">
        <v>27.48</v>
      </c>
      <c r="F56" s="97">
        <v>1152</v>
      </c>
      <c r="G56" s="148">
        <f t="shared" ref="G56:G65" si="27">E56*F56</f>
        <v>31656.959999999999</v>
      </c>
      <c r="H56" s="149">
        <v>2</v>
      </c>
      <c r="I56" s="150">
        <v>5</v>
      </c>
      <c r="J56" s="151">
        <v>3600</v>
      </c>
      <c r="K56" s="152">
        <f>J56/I56</f>
        <v>720</v>
      </c>
      <c r="L56" s="153">
        <v>5</v>
      </c>
      <c r="M56" s="151">
        <f t="shared" ref="M56:M65" si="28">F56/V56*60</f>
        <v>3188.2560533891988</v>
      </c>
      <c r="N56" s="152">
        <f t="shared" si="21"/>
        <v>637.6512106778398</v>
      </c>
      <c r="O56" s="154">
        <f t="shared" si="22"/>
        <v>0</v>
      </c>
      <c r="P56" s="155">
        <f t="shared" si="23"/>
        <v>-82.348789322160201</v>
      </c>
      <c r="Q56" s="156">
        <f t="shared" si="24"/>
        <v>0.88562668149699975</v>
      </c>
      <c r="R56" s="289">
        <f>Q72</f>
        <v>0.8870762724974659</v>
      </c>
      <c r="S56" s="157">
        <v>0.20833333333333334</v>
      </c>
      <c r="T56" s="158">
        <v>0.22337962962962965</v>
      </c>
      <c r="U56" s="159"/>
      <c r="V56" s="160">
        <v>21.679563636842673</v>
      </c>
      <c r="W56" s="158"/>
      <c r="X56" s="169"/>
      <c r="Y56" s="292"/>
      <c r="Z56" s="293"/>
      <c r="AA56" s="115">
        <f t="shared" si="25"/>
        <v>-411.74394661080123</v>
      </c>
      <c r="AB56" s="156">
        <f t="shared" si="26"/>
        <v>0.88562668149699963</v>
      </c>
      <c r="AC56" s="294">
        <f>AB72</f>
        <v>0.88707627249746579</v>
      </c>
    </row>
    <row r="57" spans="1:29" ht="15.75" customHeight="1">
      <c r="A57" s="284"/>
      <c r="B57" s="100" t="s">
        <v>118</v>
      </c>
      <c r="C57" s="279" t="s">
        <v>126</v>
      </c>
      <c r="D57" s="280"/>
      <c r="E57" s="101">
        <v>16.66</v>
      </c>
      <c r="F57" s="102">
        <v>1876</v>
      </c>
      <c r="G57" s="103">
        <f t="shared" si="27"/>
        <v>31254.16</v>
      </c>
      <c r="H57" s="26">
        <v>2</v>
      </c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3189.7358276693367</v>
      </c>
      <c r="N57" s="106">
        <f t="shared" si="21"/>
        <v>637.94716553386729</v>
      </c>
      <c r="O57" s="108">
        <f t="shared" si="22"/>
        <v>0</v>
      </c>
      <c r="P57" s="109">
        <f t="shared" si="23"/>
        <v>-82.052834466132708</v>
      </c>
      <c r="Q57" s="110">
        <f t="shared" si="24"/>
        <v>0.886037729908149</v>
      </c>
      <c r="R57" s="290"/>
      <c r="S57" s="47">
        <v>0.23333333333333334</v>
      </c>
      <c r="T57" s="48">
        <v>0.25783564814814813</v>
      </c>
      <c r="U57" s="111">
        <v>15</v>
      </c>
      <c r="V57" s="112">
        <v>35.288188765853029</v>
      </c>
      <c r="W57" s="113"/>
      <c r="X57" s="13"/>
      <c r="Y57" s="281"/>
      <c r="Z57" s="282"/>
      <c r="AA57" s="117">
        <f t="shared" si="25"/>
        <v>-410.26417233066331</v>
      </c>
      <c r="AB57" s="110">
        <f t="shared" si="26"/>
        <v>0.88603772990814911</v>
      </c>
      <c r="AC57" s="295"/>
    </row>
    <row r="58" spans="1:29" ht="15.75" customHeight="1">
      <c r="A58" s="284"/>
      <c r="B58" s="100" t="s">
        <v>118</v>
      </c>
      <c r="C58" s="279" t="s">
        <v>124</v>
      </c>
      <c r="D58" s="280"/>
      <c r="E58" s="101">
        <v>22.28</v>
      </c>
      <c r="F58" s="102">
        <v>1196</v>
      </c>
      <c r="G58" s="103">
        <f t="shared" si="27"/>
        <v>26646.880000000001</v>
      </c>
      <c r="H58" s="26"/>
      <c r="I58" s="104">
        <v>5</v>
      </c>
      <c r="J58" s="105">
        <v>3300</v>
      </c>
      <c r="K58" s="106">
        <f t="shared" si="17"/>
        <v>660</v>
      </c>
      <c r="L58" s="107">
        <v>5</v>
      </c>
      <c r="M58" s="105">
        <f t="shared" si="28"/>
        <v>2979.7550897444571</v>
      </c>
      <c r="N58" s="106">
        <f t="shared" si="21"/>
        <v>595.95101794889138</v>
      </c>
      <c r="O58" s="108">
        <f t="shared" si="22"/>
        <v>0</v>
      </c>
      <c r="P58" s="109">
        <f t="shared" si="23"/>
        <v>-64.048982051108624</v>
      </c>
      <c r="Q58" s="110">
        <f t="shared" si="24"/>
        <v>0.90295608780135062</v>
      </c>
      <c r="R58" s="290"/>
      <c r="S58" s="47">
        <v>0.2680555555555556</v>
      </c>
      <c r="T58" s="48">
        <v>0.28476851851851859</v>
      </c>
      <c r="U58" s="111">
        <v>14.716666666666756</v>
      </c>
      <c r="V58" s="112">
        <v>24.082516125898831</v>
      </c>
      <c r="W58" s="113"/>
      <c r="X58" s="13"/>
      <c r="Y58" s="281"/>
      <c r="Z58" s="282"/>
      <c r="AA58" s="117">
        <f t="shared" si="25"/>
        <v>-320.24491025554289</v>
      </c>
      <c r="AB58" s="110">
        <f t="shared" si="26"/>
        <v>0.90295608780135062</v>
      </c>
      <c r="AC58" s="295"/>
    </row>
    <row r="59" spans="1:29" ht="15.75" customHeight="1">
      <c r="A59" s="284"/>
      <c r="B59" s="100" t="s">
        <v>118</v>
      </c>
      <c r="C59" s="279" t="s">
        <v>129</v>
      </c>
      <c r="D59" s="280"/>
      <c r="E59" s="101">
        <v>18.18</v>
      </c>
      <c r="F59" s="102">
        <v>2418</v>
      </c>
      <c r="G59" s="103">
        <f t="shared" si="27"/>
        <v>43959.24</v>
      </c>
      <c r="H59" s="26"/>
      <c r="I59" s="104">
        <v>3</v>
      </c>
      <c r="J59" s="105">
        <v>3600</v>
      </c>
      <c r="K59" s="106">
        <f t="shared" si="17"/>
        <v>1200</v>
      </c>
      <c r="L59" s="107">
        <v>3</v>
      </c>
      <c r="M59" s="105">
        <f t="shared" si="28"/>
        <v>3189.4782864460008</v>
      </c>
      <c r="N59" s="106">
        <f t="shared" si="21"/>
        <v>1063.1594288153335</v>
      </c>
      <c r="O59" s="108">
        <f t="shared" si="22"/>
        <v>0</v>
      </c>
      <c r="P59" s="109">
        <f t="shared" si="23"/>
        <v>-136.84057118466649</v>
      </c>
      <c r="Q59" s="110">
        <f t="shared" si="24"/>
        <v>0.8859661906794446</v>
      </c>
      <c r="R59" s="290"/>
      <c r="S59" s="47">
        <v>0.29513888888888895</v>
      </c>
      <c r="T59" s="48">
        <v>0.32672453703703708</v>
      </c>
      <c r="U59" s="111">
        <v>14.933333333333323</v>
      </c>
      <c r="V59" s="112">
        <v>45.487063077535787</v>
      </c>
      <c r="W59" s="113"/>
      <c r="X59" s="116"/>
      <c r="Y59" s="281"/>
      <c r="Z59" s="282"/>
      <c r="AA59" s="117">
        <f t="shared" si="25"/>
        <v>-410.52171355399923</v>
      </c>
      <c r="AB59" s="110">
        <f t="shared" si="26"/>
        <v>0.88596619067944471</v>
      </c>
      <c r="AC59" s="295"/>
    </row>
    <row r="60" spans="1:29" ht="15.75" customHeight="1">
      <c r="A60" s="285"/>
      <c r="B60" s="100" t="s">
        <v>118</v>
      </c>
      <c r="C60" s="279" t="s">
        <v>133</v>
      </c>
      <c r="D60" s="280"/>
      <c r="E60" s="101">
        <v>30</v>
      </c>
      <c r="F60" s="102">
        <v>2834</v>
      </c>
      <c r="G60" s="103">
        <f t="shared" si="27"/>
        <v>85020</v>
      </c>
      <c r="H60" s="13"/>
      <c r="I60" s="104">
        <v>4</v>
      </c>
      <c r="J60" s="105">
        <v>3600</v>
      </c>
      <c r="K60" s="106">
        <f t="shared" si="17"/>
        <v>900</v>
      </c>
      <c r="L60" s="107">
        <v>4</v>
      </c>
      <c r="M60" s="105">
        <f t="shared" si="28"/>
        <v>3187.8000000000025</v>
      </c>
      <c r="N60" s="106">
        <f t="shared" si="21"/>
        <v>796.95000000000061</v>
      </c>
      <c r="O60" s="108">
        <f t="shared" si="22"/>
        <v>0</v>
      </c>
      <c r="P60" s="109">
        <f t="shared" si="23"/>
        <v>-103.04999999999939</v>
      </c>
      <c r="Q60" s="110">
        <f t="shared" si="24"/>
        <v>0.88550000000000073</v>
      </c>
      <c r="R60" s="290"/>
      <c r="S60" s="47">
        <v>0.33680555555555564</v>
      </c>
      <c r="T60" s="48">
        <v>0.37384259259259267</v>
      </c>
      <c r="U60" s="111">
        <v>14.516666666666724</v>
      </c>
      <c r="V60" s="112">
        <v>53.340862036514174</v>
      </c>
      <c r="W60" s="113"/>
      <c r="X60" s="116"/>
      <c r="Y60" s="281"/>
      <c r="Z60" s="282"/>
      <c r="AA60" s="117">
        <f t="shared" si="25"/>
        <v>-412.19999999999754</v>
      </c>
      <c r="AB60" s="110">
        <f t="shared" si="26"/>
        <v>0.88550000000000073</v>
      </c>
      <c r="AC60" s="295"/>
    </row>
    <row r="61" spans="1:29" ht="15.75" customHeight="1">
      <c r="A61" s="285"/>
      <c r="B61" s="100" t="s">
        <v>118</v>
      </c>
      <c r="C61" s="279" t="s">
        <v>218</v>
      </c>
      <c r="D61" s="280"/>
      <c r="E61" s="101">
        <v>25.2</v>
      </c>
      <c r="F61" s="102">
        <v>2615</v>
      </c>
      <c r="G61" s="121">
        <f t="shared" si="27"/>
        <v>65898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3185.1624020844038</v>
      </c>
      <c r="N61" s="106">
        <f t="shared" si="21"/>
        <v>1061.7208006948013</v>
      </c>
      <c r="O61" s="108">
        <f t="shared" si="22"/>
        <v>0</v>
      </c>
      <c r="P61" s="109">
        <f t="shared" si="23"/>
        <v>-138.27919930519874</v>
      </c>
      <c r="Q61" s="110">
        <f t="shared" si="24"/>
        <v>0.88476733391233442</v>
      </c>
      <c r="R61" s="290"/>
      <c r="S61" s="47">
        <v>0.38402777777777786</v>
      </c>
      <c r="T61" s="120">
        <v>0.41822916666666676</v>
      </c>
      <c r="U61" s="111">
        <v>14.666666666666668</v>
      </c>
      <c r="V61" s="112">
        <v>49.259654671712497</v>
      </c>
      <c r="W61" s="113"/>
      <c r="X61" s="50"/>
      <c r="Y61" s="281"/>
      <c r="Z61" s="282"/>
      <c r="AA61" s="117">
        <f t="shared" si="25"/>
        <v>-414.83759791559623</v>
      </c>
      <c r="AB61" s="110">
        <f t="shared" si="26"/>
        <v>0.88476733391233442</v>
      </c>
      <c r="AC61" s="295"/>
    </row>
    <row r="62" spans="1:29" ht="15.75" customHeight="1">
      <c r="A62" s="285"/>
      <c r="B62" s="100" t="s">
        <v>118</v>
      </c>
      <c r="C62" s="279" t="s">
        <v>211</v>
      </c>
      <c r="D62" s="280"/>
      <c r="E62" s="101">
        <v>23.72</v>
      </c>
      <c r="F62" s="102">
        <v>2651</v>
      </c>
      <c r="G62" s="121">
        <f t="shared" si="27"/>
        <v>62881.719999999994</v>
      </c>
      <c r="H62" s="62"/>
      <c r="I62" s="104">
        <v>5</v>
      </c>
      <c r="J62" s="105">
        <v>3600</v>
      </c>
      <c r="K62" s="106">
        <f t="shared" si="17"/>
        <v>720</v>
      </c>
      <c r="L62" s="107">
        <v>5</v>
      </c>
      <c r="M62" s="105">
        <f t="shared" si="28"/>
        <v>3185.7647171221179</v>
      </c>
      <c r="N62" s="106">
        <f t="shared" si="21"/>
        <v>637.1529434244236</v>
      </c>
      <c r="O62" s="123">
        <f t="shared" si="22"/>
        <v>0</v>
      </c>
      <c r="P62" s="124">
        <f t="shared" si="23"/>
        <v>-82.847056575576403</v>
      </c>
      <c r="Q62" s="125">
        <f t="shared" si="24"/>
        <v>0.88493464364503283</v>
      </c>
      <c r="R62" s="290"/>
      <c r="S62" s="47">
        <v>0.42847222222222231</v>
      </c>
      <c r="T62" s="120">
        <v>0.46313657407407416</v>
      </c>
      <c r="U62" s="111">
        <v>14.749999999999988</v>
      </c>
      <c r="V62" s="112">
        <v>49.928357591858799</v>
      </c>
      <c r="W62" s="113"/>
      <c r="X62" s="116"/>
      <c r="Y62" s="281"/>
      <c r="Z62" s="282"/>
      <c r="AA62" s="117">
        <f t="shared" si="25"/>
        <v>-414.23528287788213</v>
      </c>
      <c r="AB62" s="110">
        <f t="shared" si="26"/>
        <v>0.88493464364503271</v>
      </c>
      <c r="AC62" s="295"/>
    </row>
    <row r="63" spans="1:29" ht="15.75" customHeight="1">
      <c r="A63" s="285"/>
      <c r="B63" s="100" t="s">
        <v>118</v>
      </c>
      <c r="C63" s="279" t="s">
        <v>125</v>
      </c>
      <c r="D63" s="280"/>
      <c r="E63" s="101">
        <v>17.89</v>
      </c>
      <c r="F63" s="102">
        <v>3369</v>
      </c>
      <c r="G63" s="121">
        <f t="shared" si="27"/>
        <v>60271.41</v>
      </c>
      <c r="H63" s="62"/>
      <c r="I63" s="104">
        <v>4</v>
      </c>
      <c r="J63" s="105">
        <v>3600</v>
      </c>
      <c r="K63" s="106">
        <f t="shared" si="17"/>
        <v>900</v>
      </c>
      <c r="L63" s="118">
        <v>4</v>
      </c>
      <c r="M63" s="105">
        <f t="shared" si="28"/>
        <v>3184.678670645475</v>
      </c>
      <c r="N63" s="106">
        <f t="shared" si="21"/>
        <v>796.16966766136875</v>
      </c>
      <c r="O63" s="123">
        <f t="shared" si="22"/>
        <v>0</v>
      </c>
      <c r="P63" s="124">
        <f t="shared" si="23"/>
        <v>-103.83033233863125</v>
      </c>
      <c r="Q63" s="125">
        <f t="shared" si="24"/>
        <v>0.88463296406818748</v>
      </c>
      <c r="R63" s="290"/>
      <c r="S63" s="47">
        <v>0.47291666666666676</v>
      </c>
      <c r="T63" s="120">
        <v>0.51699074074074081</v>
      </c>
      <c r="U63" s="111">
        <v>15</v>
      </c>
      <c r="V63" s="112">
        <v>63.472651687973901</v>
      </c>
      <c r="W63" s="113"/>
      <c r="X63" s="116"/>
      <c r="Y63" s="281"/>
      <c r="Z63" s="282"/>
      <c r="AA63" s="117">
        <f t="shared" si="25"/>
        <v>-415.32132935452501</v>
      </c>
      <c r="AB63" s="110">
        <f t="shared" si="26"/>
        <v>0.88463296406818748</v>
      </c>
      <c r="AC63" s="295"/>
    </row>
    <row r="64" spans="1:29" ht="15.75" customHeight="1">
      <c r="A64" s="285"/>
      <c r="B64" s="100" t="s">
        <v>118</v>
      </c>
      <c r="C64" s="279" t="s">
        <v>210</v>
      </c>
      <c r="D64" s="280"/>
      <c r="E64" s="101">
        <v>27.48</v>
      </c>
      <c r="F64" s="102">
        <v>2757</v>
      </c>
      <c r="G64" s="121">
        <f t="shared" si="27"/>
        <v>75762.36</v>
      </c>
      <c r="H64" s="62"/>
      <c r="I64" s="104">
        <v>5</v>
      </c>
      <c r="J64" s="105">
        <v>3600</v>
      </c>
      <c r="K64" s="106">
        <f t="shared" si="17"/>
        <v>720</v>
      </c>
      <c r="L64" s="118">
        <v>5</v>
      </c>
      <c r="M64" s="105">
        <f t="shared" si="28"/>
        <v>3188.2560533891988</v>
      </c>
      <c r="N64" s="106">
        <f t="shared" si="21"/>
        <v>637.6512106778398</v>
      </c>
      <c r="O64" s="123">
        <f t="shared" si="22"/>
        <v>0</v>
      </c>
      <c r="P64" s="124">
        <f t="shared" si="23"/>
        <v>-82.348789322160201</v>
      </c>
      <c r="Q64" s="125">
        <f t="shared" si="24"/>
        <v>0.88562668149699975</v>
      </c>
      <c r="R64" s="290"/>
      <c r="S64" s="47">
        <v>0.52708333333333335</v>
      </c>
      <c r="T64" s="120">
        <v>0.56311342592592595</v>
      </c>
      <c r="U64" s="111">
        <v>14.53333333333326</v>
      </c>
      <c r="V64" s="112">
        <v>51.884164016297959</v>
      </c>
      <c r="W64" s="126"/>
      <c r="X64" s="127"/>
      <c r="Y64" s="281"/>
      <c r="Z64" s="282"/>
      <c r="AA64" s="117">
        <f t="shared" si="25"/>
        <v>-411.74394661080123</v>
      </c>
      <c r="AB64" s="110">
        <f t="shared" si="26"/>
        <v>0.88562668149699963</v>
      </c>
      <c r="AC64" s="295"/>
    </row>
    <row r="65" spans="1:29" ht="15.75" customHeight="1">
      <c r="A65" s="285"/>
      <c r="B65" s="100" t="s">
        <v>118</v>
      </c>
      <c r="C65" s="279" t="s">
        <v>126</v>
      </c>
      <c r="D65" s="280"/>
      <c r="E65" s="101">
        <v>16.66</v>
      </c>
      <c r="F65" s="102">
        <v>4027</v>
      </c>
      <c r="G65" s="121">
        <f t="shared" si="27"/>
        <v>67089.820000000007</v>
      </c>
      <c r="H65" s="62"/>
      <c r="I65" s="104">
        <v>5</v>
      </c>
      <c r="J65" s="105">
        <v>3600</v>
      </c>
      <c r="K65" s="106">
        <f t="shared" si="17"/>
        <v>720</v>
      </c>
      <c r="L65" s="118">
        <v>5</v>
      </c>
      <c r="M65" s="105">
        <f t="shared" si="28"/>
        <v>3189.7358276693367</v>
      </c>
      <c r="N65" s="106">
        <f t="shared" si="21"/>
        <v>637.94716553386729</v>
      </c>
      <c r="O65" s="123">
        <f t="shared" si="22"/>
        <v>0</v>
      </c>
      <c r="P65" s="124">
        <f t="shared" si="23"/>
        <v>-82.052834466132708</v>
      </c>
      <c r="Q65" s="125">
        <f t="shared" si="24"/>
        <v>0.886037729908149</v>
      </c>
      <c r="R65" s="290"/>
      <c r="S65" s="47">
        <v>0.57291666666666663</v>
      </c>
      <c r="T65" s="120">
        <v>0.62550925925925926</v>
      </c>
      <c r="U65" s="111">
        <v>15</v>
      </c>
      <c r="V65" s="112">
        <v>75.749219701540596</v>
      </c>
      <c r="W65" s="126"/>
      <c r="X65" s="127"/>
      <c r="Y65" s="281"/>
      <c r="Z65" s="282"/>
      <c r="AA65" s="117">
        <f t="shared" si="25"/>
        <v>-410.26417233066331</v>
      </c>
      <c r="AB65" s="110">
        <f t="shared" si="26"/>
        <v>0.88603772990814911</v>
      </c>
      <c r="AC65" s="295"/>
    </row>
    <row r="66" spans="1:29" ht="15.75" customHeight="1">
      <c r="A66" s="285"/>
      <c r="B66" s="100"/>
      <c r="C66" s="279"/>
      <c r="D66" s="280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26"/>
      <c r="X66" s="127"/>
      <c r="Y66" s="281"/>
      <c r="Z66" s="282"/>
      <c r="AA66" s="117"/>
      <c r="AB66" s="110"/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9">AVERAGE(I56:I71)</f>
        <v>4.4000000000000004</v>
      </c>
      <c r="J72" s="137">
        <f t="shared" si="29"/>
        <v>3570</v>
      </c>
      <c r="K72" s="138">
        <f t="shared" ref="K72" si="30">J72/I72</f>
        <v>811.36363636363626</v>
      </c>
      <c r="L72" s="136">
        <f t="shared" ref="L72:M72" si="31">AVERAGE(L56:L71)</f>
        <v>4.4000000000000004</v>
      </c>
      <c r="M72" s="137">
        <f t="shared" si="31"/>
        <v>3166.862292815953</v>
      </c>
      <c r="N72" s="138">
        <f>M72/L72</f>
        <v>719.74143018544385</v>
      </c>
      <c r="O72" s="139">
        <f>L72-I72</f>
        <v>0</v>
      </c>
      <c r="P72" s="140">
        <f>N72-K72</f>
        <v>-91.622206178192414</v>
      </c>
      <c r="Q72" s="141">
        <f>N72/K72</f>
        <v>0.8870762724974659</v>
      </c>
      <c r="R72" s="291"/>
      <c r="S72" s="142">
        <v>0.20833333333333334</v>
      </c>
      <c r="T72" s="143">
        <v>0.62550925925925926</v>
      </c>
      <c r="U72" s="144"/>
      <c r="V72" s="166"/>
      <c r="W72" s="167"/>
      <c r="X72" s="138"/>
      <c r="Y72" s="277"/>
      <c r="Z72" s="278"/>
      <c r="AA72" s="168">
        <f>M72-J72</f>
        <v>-403.13770718404703</v>
      </c>
      <c r="AB72" s="141">
        <f>M72/J72</f>
        <v>0.88707627249746579</v>
      </c>
      <c r="AC72" s="296"/>
    </row>
    <row r="73" spans="1:29" ht="15.75" customHeight="1">
      <c r="A73" s="297" t="s">
        <v>134</v>
      </c>
      <c r="B73" s="114" t="s">
        <v>118</v>
      </c>
      <c r="C73" s="287" t="s">
        <v>135</v>
      </c>
      <c r="D73" s="288"/>
      <c r="E73" s="147">
        <v>28.57</v>
      </c>
      <c r="F73" s="97">
        <v>2026</v>
      </c>
      <c r="G73" s="148">
        <f t="shared" ref="G73:G75" si="32">E73*F73</f>
        <v>57882.82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3116.0829290740717</v>
      </c>
      <c r="N73" s="152">
        <f>M73/L73</f>
        <v>259.67357742283929</v>
      </c>
      <c r="O73" s="154">
        <f>L73-I73</f>
        <v>0</v>
      </c>
      <c r="P73" s="155">
        <f>N73-K73</f>
        <v>-40.326422577160713</v>
      </c>
      <c r="Q73" s="156">
        <f>N73/K73</f>
        <v>0.86557859140946425</v>
      </c>
      <c r="R73" s="289">
        <f>Q89</f>
        <v>0.89259910745439952</v>
      </c>
      <c r="S73" s="157">
        <v>0.70833333333333337</v>
      </c>
      <c r="T73" s="158">
        <v>0.73541666666666672</v>
      </c>
      <c r="U73" s="159"/>
      <c r="V73" s="160">
        <v>39.010515049456963</v>
      </c>
      <c r="W73" s="158"/>
      <c r="X73" s="169"/>
      <c r="Y73" s="292"/>
      <c r="Z73" s="293"/>
      <c r="AA73" s="115">
        <f>M73-J73</f>
        <v>-483.91707092592833</v>
      </c>
      <c r="AB73" s="156">
        <f>M73/J73</f>
        <v>0.86557859140946436</v>
      </c>
      <c r="AC73" s="294">
        <f>AB89</f>
        <v>0.89259910745439952</v>
      </c>
    </row>
    <row r="74" spans="1:29" ht="15.75" customHeight="1">
      <c r="A74" s="298"/>
      <c r="B74" s="100" t="s">
        <v>118</v>
      </c>
      <c r="C74" s="279" t="s">
        <v>202</v>
      </c>
      <c r="D74" s="280"/>
      <c r="E74" s="101">
        <v>20.170000000000002</v>
      </c>
      <c r="F74" s="102">
        <v>58</v>
      </c>
      <c r="G74" s="103">
        <f t="shared" si="32"/>
        <v>1169.8600000000001</v>
      </c>
      <c r="H74" s="26"/>
      <c r="I74" s="104">
        <v>12</v>
      </c>
      <c r="J74" s="105">
        <v>3600</v>
      </c>
      <c r="K74" s="106">
        <f t="shared" si="17"/>
        <v>300</v>
      </c>
      <c r="L74" s="107">
        <v>12</v>
      </c>
      <c r="M74" s="105">
        <f>F74/V74*60</f>
        <v>3260.7541458530627</v>
      </c>
      <c r="N74" s="106">
        <f>M74/L74</f>
        <v>271.72951215442191</v>
      </c>
      <c r="O74" s="108">
        <f>L74-I74</f>
        <v>0</v>
      </c>
      <c r="P74" s="109">
        <f>N74-K74</f>
        <v>-28.270487845578089</v>
      </c>
      <c r="Q74" s="110">
        <f>N74/K74</f>
        <v>0.90576504051473972</v>
      </c>
      <c r="R74" s="290"/>
      <c r="S74" s="47">
        <v>0.73958333333333337</v>
      </c>
      <c r="T74" s="48">
        <v>0.74032407407407408</v>
      </c>
      <c r="U74" s="111">
        <v>5.9999999999999787</v>
      </c>
      <c r="V74" s="112">
        <v>1.06723777517105</v>
      </c>
      <c r="W74" s="113"/>
      <c r="X74" s="13"/>
      <c r="Y74" s="281"/>
      <c r="Z74" s="282"/>
      <c r="AA74" s="117">
        <f>M74-J74</f>
        <v>-339.24585414693729</v>
      </c>
      <c r="AB74" s="110">
        <f>M74/J74</f>
        <v>0.90576504051473961</v>
      </c>
      <c r="AC74" s="295"/>
    </row>
    <row r="75" spans="1:29" ht="15.75" customHeight="1">
      <c r="A75" s="298"/>
      <c r="B75" s="100" t="s">
        <v>118</v>
      </c>
      <c r="C75" s="279" t="s">
        <v>203</v>
      </c>
      <c r="D75" s="280"/>
      <c r="E75" s="101">
        <v>20.420000000000002</v>
      </c>
      <c r="F75" s="102">
        <v>1106</v>
      </c>
      <c r="G75" s="103">
        <f t="shared" si="32"/>
        <v>22584.52</v>
      </c>
      <c r="H75" s="26"/>
      <c r="I75" s="104">
        <v>13</v>
      </c>
      <c r="J75" s="105">
        <v>3600</v>
      </c>
      <c r="K75" s="106">
        <f t="shared" si="17"/>
        <v>276.92307692307691</v>
      </c>
      <c r="L75" s="107">
        <v>13</v>
      </c>
      <c r="M75" s="105">
        <f>F75/V75*60</f>
        <v>3263.2332855803807</v>
      </c>
      <c r="N75" s="106">
        <f>M75/L75</f>
        <v>251.01794504464468</v>
      </c>
      <c r="O75" s="108">
        <f>L75-I75</f>
        <v>0</v>
      </c>
      <c r="P75" s="109">
        <f>N75-K75</f>
        <v>-25.905131878432229</v>
      </c>
      <c r="Q75" s="110">
        <f>N75/K75</f>
        <v>0.90645369043899471</v>
      </c>
      <c r="R75" s="290"/>
      <c r="S75" s="47">
        <v>0.74444444444444446</v>
      </c>
      <c r="T75" s="48">
        <v>0.75856481481481486</v>
      </c>
      <c r="U75" s="111">
        <v>5.9333333333333549</v>
      </c>
      <c r="V75" s="112">
        <v>20.335659204394751</v>
      </c>
      <c r="W75" s="113"/>
      <c r="X75" s="13"/>
      <c r="Y75" s="281"/>
      <c r="Z75" s="282"/>
      <c r="AA75" s="117">
        <f>M75-J75</f>
        <v>-336.76671441961935</v>
      </c>
      <c r="AB75" s="110">
        <f>M75/J75</f>
        <v>0.9064536904389946</v>
      </c>
      <c r="AC75" s="295"/>
    </row>
    <row r="76" spans="1:29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81"/>
      <c r="Z76" s="282"/>
      <c r="AA76" s="117"/>
      <c r="AB76" s="110"/>
      <c r="AC76" s="295"/>
    </row>
    <row r="77" spans="1:29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81"/>
      <c r="Z77" s="282"/>
      <c r="AA77" s="117"/>
      <c r="AB77" s="110"/>
      <c r="AC77" s="295"/>
    </row>
    <row r="78" spans="1:29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50"/>
      <c r="Y78" s="281"/>
      <c r="Z78" s="282"/>
      <c r="AA78" s="117"/>
      <c r="AB78" s="110"/>
      <c r="AC78" s="295"/>
    </row>
    <row r="79" spans="1:29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281"/>
      <c r="Z79" s="282"/>
      <c r="AA79" s="117"/>
      <c r="AB79" s="110"/>
      <c r="AC79" s="295"/>
    </row>
    <row r="80" spans="1:29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281"/>
      <c r="Z80" s="282"/>
      <c r="AA80" s="117"/>
      <c r="AB80" s="110"/>
      <c r="AC80" s="295"/>
    </row>
    <row r="81" spans="1:29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26"/>
      <c r="X81" s="127"/>
      <c r="Y81" s="281"/>
      <c r="Z81" s="282"/>
      <c r="AA81" s="117"/>
      <c r="AB81" s="110"/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12.333333333333334</v>
      </c>
      <c r="J89" s="137">
        <f t="shared" si="33"/>
        <v>3600</v>
      </c>
      <c r="K89" s="138">
        <f t="shared" ref="K89" si="34">J89/I89</f>
        <v>291.89189189189187</v>
      </c>
      <c r="L89" s="136">
        <f t="shared" ref="L89:M89" si="35">AVERAGE(L73:L88)</f>
        <v>12.333333333333334</v>
      </c>
      <c r="M89" s="137">
        <f t="shared" si="35"/>
        <v>3213.3567868358382</v>
      </c>
      <c r="N89" s="138">
        <f>M89/L89</f>
        <v>260.54244217587876</v>
      </c>
      <c r="O89" s="139">
        <f>L89-I89</f>
        <v>0</v>
      </c>
      <c r="P89" s="140">
        <f>N89-K89</f>
        <v>-31.349449716013112</v>
      </c>
      <c r="Q89" s="141">
        <f>N89/K89</f>
        <v>0.89259910745439952</v>
      </c>
      <c r="R89" s="291"/>
      <c r="S89" s="142">
        <v>0.70833333333333337</v>
      </c>
      <c r="T89" s="143">
        <v>0.75856481481481486</v>
      </c>
      <c r="U89" s="144"/>
      <c r="V89" s="166"/>
      <c r="W89" s="167"/>
      <c r="X89" s="138"/>
      <c r="Y89" s="277"/>
      <c r="Z89" s="278"/>
      <c r="AA89" s="168">
        <f>M89-J89</f>
        <v>-386.64321316416181</v>
      </c>
      <c r="AB89" s="141">
        <f>M89/J89</f>
        <v>0.89259910745439952</v>
      </c>
      <c r="AC89" s="296"/>
    </row>
    <row r="90" spans="1:29" ht="15.75" customHeight="1">
      <c r="A90" s="283" t="s">
        <v>139</v>
      </c>
      <c r="B90" s="114" t="s">
        <v>118</v>
      </c>
      <c r="C90" s="287" t="s">
        <v>208</v>
      </c>
      <c r="D90" s="288"/>
      <c r="E90" s="147">
        <v>17.22</v>
      </c>
      <c r="F90" s="97">
        <v>1902</v>
      </c>
      <c r="G90" s="148">
        <f t="shared" ref="G90:G92" si="36">E90*F90</f>
        <v>32752.44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2984.5908047833386</v>
      </c>
      <c r="N90" s="152">
        <f>M90/L90</f>
        <v>994.86360159444621</v>
      </c>
      <c r="O90" s="154">
        <f>L90-I90</f>
        <v>0</v>
      </c>
      <c r="P90" s="155">
        <f>N90-K90</f>
        <v>-105.13639840555379</v>
      </c>
      <c r="Q90" s="156">
        <f>N90/K90</f>
        <v>0.90442145599495105</v>
      </c>
      <c r="R90" s="289">
        <f>Q106</f>
        <v>0.90284972597059288</v>
      </c>
      <c r="S90" s="157">
        <v>0.70833333333333337</v>
      </c>
      <c r="T90" s="158">
        <v>0.73488425925925926</v>
      </c>
      <c r="U90" s="159"/>
      <c r="V90" s="160">
        <v>38.2363973704879</v>
      </c>
      <c r="W90" s="161"/>
      <c r="X90" s="162"/>
      <c r="Y90" s="292"/>
      <c r="Z90" s="293"/>
      <c r="AA90" s="115">
        <f>M90-J90</f>
        <v>-315.40919521666137</v>
      </c>
      <c r="AB90" s="156">
        <f>M90/J90</f>
        <v>0.90442145599495105</v>
      </c>
      <c r="AC90" s="294">
        <f>AB106</f>
        <v>0.90284972597059288</v>
      </c>
    </row>
    <row r="91" spans="1:29" ht="15.75" customHeight="1">
      <c r="A91" s="284"/>
      <c r="B91" s="100" t="s">
        <v>118</v>
      </c>
      <c r="C91" s="279" t="s">
        <v>138</v>
      </c>
      <c r="D91" s="280"/>
      <c r="E91" s="101">
        <v>24.54</v>
      </c>
      <c r="F91" s="102">
        <v>1843</v>
      </c>
      <c r="G91" s="103">
        <f t="shared" si="36"/>
        <v>45227.22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2705.919898560549</v>
      </c>
      <c r="N91" s="106">
        <f>M91/L91</f>
        <v>676.47997464013724</v>
      </c>
      <c r="O91" s="108">
        <f>L91-I91</f>
        <v>0</v>
      </c>
      <c r="P91" s="109">
        <f>N91-K91</f>
        <v>-73.520025359862757</v>
      </c>
      <c r="Q91" s="110">
        <f>N91/K91</f>
        <v>0.90197329952018301</v>
      </c>
      <c r="R91" s="290"/>
      <c r="S91" s="47">
        <v>0.73888888888888893</v>
      </c>
      <c r="T91" s="48">
        <v>0.76725694444444448</v>
      </c>
      <c r="U91" s="111">
        <v>5.7666666666667155</v>
      </c>
      <c r="V91" s="112">
        <v>40.865954701328945</v>
      </c>
      <c r="W91" s="113"/>
      <c r="X91" s="116"/>
      <c r="Y91" s="281"/>
      <c r="Z91" s="282"/>
      <c r="AA91" s="117">
        <f>M91-J91</f>
        <v>-294.08010143945103</v>
      </c>
      <c r="AB91" s="110">
        <f>M91/J91</f>
        <v>0.90197329952018301</v>
      </c>
      <c r="AC91" s="295"/>
    </row>
    <row r="92" spans="1:29" ht="15.75" customHeight="1">
      <c r="A92" s="284"/>
      <c r="B92" s="100" t="s">
        <v>118</v>
      </c>
      <c r="C92" s="279" t="s">
        <v>205</v>
      </c>
      <c r="D92" s="280"/>
      <c r="E92" s="101">
        <v>23.27</v>
      </c>
      <c r="F92" s="102">
        <v>1792</v>
      </c>
      <c r="G92" s="103">
        <f t="shared" si="36"/>
        <v>41699.839999999997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2705.9917481826265</v>
      </c>
      <c r="N92" s="106">
        <f>M92/L92</f>
        <v>541.19834963652534</v>
      </c>
      <c r="O92" s="108">
        <f>L92-I92</f>
        <v>0</v>
      </c>
      <c r="P92" s="109">
        <f>N92-K92</f>
        <v>-58.801650363474664</v>
      </c>
      <c r="Q92" s="110">
        <f>N92/K92</f>
        <v>0.90199724939420889</v>
      </c>
      <c r="R92" s="290"/>
      <c r="S92" s="47">
        <v>0.77083333333333337</v>
      </c>
      <c r="T92" s="48">
        <v>0.79842592592592598</v>
      </c>
      <c r="U92" s="111">
        <v>5.1500000000000057</v>
      </c>
      <c r="V92" s="112">
        <v>39.734045779042603</v>
      </c>
      <c r="W92" s="113"/>
      <c r="X92" s="116"/>
      <c r="Y92" s="281"/>
      <c r="Z92" s="282"/>
      <c r="AA92" s="117">
        <f>M92-J92</f>
        <v>-294.00825181737355</v>
      </c>
      <c r="AB92" s="110">
        <f>M92/J92</f>
        <v>0.90199724939420878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13"/>
      <c r="X98" s="116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13"/>
      <c r="X99" s="116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2798.8341505088379</v>
      </c>
      <c r="N106" s="138">
        <f t="shared" ref="N106:N118" si="41">M106/L106</f>
        <v>699.70853762720947</v>
      </c>
      <c r="O106" s="139">
        <f t="shared" ref="O106:O118" si="42">L106-I106</f>
        <v>0</v>
      </c>
      <c r="P106" s="140">
        <f t="shared" ref="P106:P118" si="43">N106-K106</f>
        <v>-75.291462372790534</v>
      </c>
      <c r="Q106" s="141">
        <f t="shared" ref="Q106:Q118" si="44">N106/K106</f>
        <v>0.90284972597059288</v>
      </c>
      <c r="R106" s="291"/>
      <c r="S106" s="142">
        <v>0.70833333333333337</v>
      </c>
      <c r="T106" s="143">
        <v>0.79842592592592598</v>
      </c>
      <c r="U106" s="144"/>
      <c r="V106" s="166"/>
      <c r="W106" s="99"/>
      <c r="X106" s="69"/>
      <c r="Y106" s="277"/>
      <c r="Z106" s="278"/>
      <c r="AA106" s="168">
        <f t="shared" ref="AA106:AA118" si="45">M106-J106</f>
        <v>-301.16584949116213</v>
      </c>
      <c r="AB106" s="141">
        <f t="shared" ref="AB106:AB118" si="46">M106/J106</f>
        <v>0.90284972597059288</v>
      </c>
      <c r="AC106" s="296"/>
    </row>
    <row r="107" spans="1:29" ht="15.75" customHeight="1">
      <c r="A107" s="297" t="s">
        <v>142</v>
      </c>
      <c r="B107" s="114" t="s">
        <v>118</v>
      </c>
      <c r="C107" s="287" t="s">
        <v>137</v>
      </c>
      <c r="D107" s="288"/>
      <c r="E107" s="147">
        <v>22.28</v>
      </c>
      <c r="F107" s="97">
        <v>485</v>
      </c>
      <c r="G107" s="148">
        <f t="shared" ref="G107:G118" si="47">E107*F107</f>
        <v>10805.800000000001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2976.984754340077</v>
      </c>
      <c r="N107" s="152">
        <f t="shared" si="41"/>
        <v>595.39695086801544</v>
      </c>
      <c r="O107" s="154">
        <f t="shared" si="42"/>
        <v>0</v>
      </c>
      <c r="P107" s="155">
        <f t="shared" si="43"/>
        <v>-64.603049131984562</v>
      </c>
      <c r="Q107" s="156">
        <f t="shared" si="44"/>
        <v>0.90211659222426577</v>
      </c>
      <c r="R107" s="289">
        <f>Q123</f>
        <v>0.89395724337664662</v>
      </c>
      <c r="S107" s="157">
        <v>0.70833333333333337</v>
      </c>
      <c r="T107" s="158">
        <v>0.7151157407407408</v>
      </c>
      <c r="U107" s="159"/>
      <c r="V107" s="160">
        <v>9.7749912751739103</v>
      </c>
      <c r="W107" s="161"/>
      <c r="X107" s="162"/>
      <c r="Y107" s="292"/>
      <c r="Z107" s="293"/>
      <c r="AA107" s="115">
        <f t="shared" si="45"/>
        <v>-323.01524565992304</v>
      </c>
      <c r="AB107" s="156">
        <f t="shared" si="46"/>
        <v>0.90211659222426577</v>
      </c>
      <c r="AC107" s="294">
        <f>AB123</f>
        <v>0.89395724337664662</v>
      </c>
    </row>
    <row r="108" spans="1:29" ht="15.75" customHeight="1">
      <c r="A108" s="298"/>
      <c r="B108" s="100" t="s">
        <v>118</v>
      </c>
      <c r="C108" s="279" t="s">
        <v>136</v>
      </c>
      <c r="D108" s="280"/>
      <c r="E108" s="101">
        <v>16.7</v>
      </c>
      <c r="F108" s="102">
        <v>459</v>
      </c>
      <c r="G108" s="103">
        <f t="shared" si="47"/>
        <v>7665.2999999999993</v>
      </c>
      <c r="H108" s="26">
        <v>2</v>
      </c>
      <c r="I108" s="104">
        <v>3</v>
      </c>
      <c r="J108" s="105">
        <v>3600</v>
      </c>
      <c r="K108" s="106">
        <f t="shared" si="37"/>
        <v>1200</v>
      </c>
      <c r="L108" s="107">
        <v>3</v>
      </c>
      <c r="M108" s="105">
        <f t="shared" si="48"/>
        <v>3194.7223507222047</v>
      </c>
      <c r="N108" s="106">
        <f t="shared" si="41"/>
        <v>1064.907450240735</v>
      </c>
      <c r="O108" s="108">
        <f t="shared" si="42"/>
        <v>0</v>
      </c>
      <c r="P108" s="109">
        <f t="shared" si="43"/>
        <v>-135.09254975926501</v>
      </c>
      <c r="Q108" s="110">
        <f t="shared" si="44"/>
        <v>0.88742287520061247</v>
      </c>
      <c r="R108" s="290"/>
      <c r="S108" s="47">
        <v>0.72499999999999998</v>
      </c>
      <c r="T108" s="48">
        <v>0.73098379629629628</v>
      </c>
      <c r="U108" s="111">
        <v>15</v>
      </c>
      <c r="V108" s="112">
        <v>8.62046743867249</v>
      </c>
      <c r="W108" s="113"/>
      <c r="X108" s="116"/>
      <c r="Y108" s="281"/>
      <c r="Z108" s="282"/>
      <c r="AA108" s="117">
        <f t="shared" si="45"/>
        <v>-405.27764927779526</v>
      </c>
      <c r="AB108" s="110">
        <f t="shared" si="46"/>
        <v>0.88742287520061247</v>
      </c>
      <c r="AC108" s="295"/>
    </row>
    <row r="109" spans="1:29" ht="15.75" customHeight="1">
      <c r="A109" s="298"/>
      <c r="B109" s="100" t="s">
        <v>118</v>
      </c>
      <c r="C109" s="279" t="s">
        <v>148</v>
      </c>
      <c r="D109" s="280"/>
      <c r="E109" s="101">
        <v>18.18</v>
      </c>
      <c r="F109" s="102">
        <v>438</v>
      </c>
      <c r="G109" s="103">
        <f t="shared" si="47"/>
        <v>7962.84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3189.8360598015247</v>
      </c>
      <c r="N109" s="106">
        <f t="shared" si="41"/>
        <v>1063.2786866005083</v>
      </c>
      <c r="O109" s="108">
        <f t="shared" si="42"/>
        <v>0</v>
      </c>
      <c r="P109" s="109">
        <f t="shared" si="43"/>
        <v>-136.72131339949169</v>
      </c>
      <c r="Q109" s="110">
        <f t="shared" si="44"/>
        <v>0.88606557216709025</v>
      </c>
      <c r="R109" s="290"/>
      <c r="S109" s="47">
        <v>0.74097222222222214</v>
      </c>
      <c r="T109" s="48">
        <v>0.74668981481481478</v>
      </c>
      <c r="U109" s="111">
        <v>15</v>
      </c>
      <c r="V109" s="112">
        <v>8.23866791500099</v>
      </c>
      <c r="W109" s="113"/>
      <c r="X109" s="116"/>
      <c r="Y109" s="281"/>
      <c r="Z109" s="282"/>
      <c r="AA109" s="117">
        <f t="shared" si="45"/>
        <v>-410.1639401984753</v>
      </c>
      <c r="AB109" s="110">
        <f t="shared" si="46"/>
        <v>0.88606557216709014</v>
      </c>
      <c r="AC109" s="295"/>
    </row>
    <row r="110" spans="1:29" ht="15.75" customHeight="1">
      <c r="A110" s="298"/>
      <c r="B110" s="100" t="s">
        <v>118</v>
      </c>
      <c r="C110" s="279" t="s">
        <v>144</v>
      </c>
      <c r="D110" s="280"/>
      <c r="E110" s="101">
        <v>18.18</v>
      </c>
      <c r="F110" s="102">
        <v>662</v>
      </c>
      <c r="G110" s="103">
        <f t="shared" si="47"/>
        <v>12035.16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2711.1417673468286</v>
      </c>
      <c r="N110" s="106">
        <f t="shared" si="41"/>
        <v>903.71392244894287</v>
      </c>
      <c r="O110" s="108">
        <f t="shared" si="42"/>
        <v>0</v>
      </c>
      <c r="P110" s="109">
        <f t="shared" si="43"/>
        <v>-96.286077551057133</v>
      </c>
      <c r="Q110" s="110">
        <f t="shared" si="44"/>
        <v>0.90371392244894289</v>
      </c>
      <c r="R110" s="290"/>
      <c r="S110" s="47">
        <v>0.75694444444444431</v>
      </c>
      <c r="T110" s="48">
        <v>0.76711805555555546</v>
      </c>
      <c r="U110" s="111">
        <v>14.766666666666524</v>
      </c>
      <c r="V110" s="112">
        <v>14.650654007986715</v>
      </c>
      <c r="W110" s="113"/>
      <c r="X110" s="116"/>
      <c r="Y110" s="281"/>
      <c r="Z110" s="282"/>
      <c r="AA110" s="117">
        <f t="shared" si="45"/>
        <v>-288.8582326531714</v>
      </c>
      <c r="AB110" s="110">
        <f t="shared" si="46"/>
        <v>0.90371392244894289</v>
      </c>
      <c r="AC110" s="295"/>
    </row>
    <row r="111" spans="1:29" ht="15.75" customHeight="1">
      <c r="A111" s="298"/>
      <c r="B111" s="100" t="s">
        <v>118</v>
      </c>
      <c r="C111" s="279" t="s">
        <v>143</v>
      </c>
      <c r="D111" s="280"/>
      <c r="E111" s="101">
        <v>14.03</v>
      </c>
      <c r="F111" s="102">
        <v>2463</v>
      </c>
      <c r="G111" s="103">
        <f t="shared" si="47"/>
        <v>34555.89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2711.125036106509</v>
      </c>
      <c r="N111" s="106">
        <f t="shared" si="41"/>
        <v>903.70834536883638</v>
      </c>
      <c r="O111" s="108">
        <f t="shared" si="42"/>
        <v>0</v>
      </c>
      <c r="P111" s="109">
        <f t="shared" si="43"/>
        <v>-96.291654631163624</v>
      </c>
      <c r="Q111" s="110">
        <f t="shared" si="44"/>
        <v>0.90370834536883637</v>
      </c>
      <c r="R111" s="290"/>
      <c r="S111" s="47">
        <v>0.77708333333333313</v>
      </c>
      <c r="T111" s="48">
        <v>0.81493055555555538</v>
      </c>
      <c r="U111" s="111">
        <v>15</v>
      </c>
      <c r="V111" s="112">
        <v>54.508736421920723</v>
      </c>
      <c r="W111" s="113"/>
      <c r="X111" s="116"/>
      <c r="Y111" s="281"/>
      <c r="Z111" s="282"/>
      <c r="AA111" s="117">
        <f t="shared" si="45"/>
        <v>-288.87496389349099</v>
      </c>
      <c r="AB111" s="110">
        <f t="shared" si="46"/>
        <v>0.90370834536883637</v>
      </c>
      <c r="AC111" s="295"/>
    </row>
    <row r="112" spans="1:29" ht="15.75" customHeight="1">
      <c r="A112" s="298"/>
      <c r="B112" s="100" t="s">
        <v>118</v>
      </c>
      <c r="C112" s="279" t="s">
        <v>145</v>
      </c>
      <c r="D112" s="280"/>
      <c r="E112" s="101">
        <v>14.28</v>
      </c>
      <c r="F112" s="102">
        <v>3300</v>
      </c>
      <c r="G112" s="121">
        <f t="shared" si="47"/>
        <v>47124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3181.5244846451683</v>
      </c>
      <c r="N112" s="106">
        <f t="shared" si="41"/>
        <v>1060.5081615483894</v>
      </c>
      <c r="O112" s="108">
        <f t="shared" si="42"/>
        <v>0</v>
      </c>
      <c r="P112" s="109">
        <f t="shared" si="43"/>
        <v>-139.49183845161065</v>
      </c>
      <c r="Q112" s="110">
        <f t="shared" si="44"/>
        <v>0.88375680129032441</v>
      </c>
      <c r="R112" s="290"/>
      <c r="S112" s="47">
        <v>0.82499999999999973</v>
      </c>
      <c r="T112" s="120">
        <v>0.86821759259259235</v>
      </c>
      <c r="U112" s="111">
        <v>15</v>
      </c>
      <c r="V112" s="112">
        <v>62.234315956264822</v>
      </c>
      <c r="W112" s="113"/>
      <c r="X112" s="116"/>
      <c r="Y112" s="281"/>
      <c r="Z112" s="282"/>
      <c r="AA112" s="117">
        <f t="shared" si="45"/>
        <v>-418.47551535483171</v>
      </c>
      <c r="AB112" s="110">
        <f t="shared" si="46"/>
        <v>0.88375680129032452</v>
      </c>
      <c r="AC112" s="295"/>
    </row>
    <row r="113" spans="1:29" ht="15.75" customHeight="1">
      <c r="A113" s="298"/>
      <c r="B113" s="100" t="s">
        <v>118</v>
      </c>
      <c r="C113" s="279" t="s">
        <v>137</v>
      </c>
      <c r="D113" s="280"/>
      <c r="E113" s="101">
        <v>22.28</v>
      </c>
      <c r="F113" s="102">
        <v>1360</v>
      </c>
      <c r="G113" s="121">
        <f t="shared" si="47"/>
        <v>30300.800000000003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2976.9847543400774</v>
      </c>
      <c r="N113" s="106">
        <f t="shared" si="41"/>
        <v>595.39695086801544</v>
      </c>
      <c r="O113" s="123">
        <f t="shared" si="42"/>
        <v>0</v>
      </c>
      <c r="P113" s="124">
        <f t="shared" si="43"/>
        <v>-64.603049131984562</v>
      </c>
      <c r="Q113" s="125">
        <f t="shared" si="44"/>
        <v>0.90211659222426577</v>
      </c>
      <c r="R113" s="290"/>
      <c r="S113" s="47">
        <v>0.87847222222222188</v>
      </c>
      <c r="T113" s="120">
        <v>0.89749999999999963</v>
      </c>
      <c r="U113" s="111">
        <v>14.766666666666524</v>
      </c>
      <c r="V113" s="112">
        <v>27.410284812858798</v>
      </c>
      <c r="W113" s="113"/>
      <c r="X113" s="116"/>
      <c r="Y113" s="281"/>
      <c r="Z113" s="282"/>
      <c r="AA113" s="117">
        <f t="shared" si="45"/>
        <v>-323.01524565992258</v>
      </c>
      <c r="AB113" s="110">
        <f t="shared" si="46"/>
        <v>0.90211659222426588</v>
      </c>
      <c r="AC113" s="295"/>
    </row>
    <row r="114" spans="1:29" ht="15.75" customHeight="1">
      <c r="A114" s="298"/>
      <c r="B114" s="100" t="s">
        <v>118</v>
      </c>
      <c r="C114" s="279" t="s">
        <v>136</v>
      </c>
      <c r="D114" s="280"/>
      <c r="E114" s="101">
        <v>16.7</v>
      </c>
      <c r="F114" s="102">
        <v>987</v>
      </c>
      <c r="G114" s="121">
        <f t="shared" si="47"/>
        <v>16482.899999999998</v>
      </c>
      <c r="H114" s="26"/>
      <c r="I114" s="104">
        <v>3</v>
      </c>
      <c r="J114" s="105">
        <v>3600</v>
      </c>
      <c r="K114" s="106">
        <f t="shared" si="37"/>
        <v>1200</v>
      </c>
      <c r="L114" s="118">
        <v>3</v>
      </c>
      <c r="M114" s="105">
        <f t="shared" si="48"/>
        <v>3194.7223507222043</v>
      </c>
      <c r="N114" s="106">
        <f t="shared" si="41"/>
        <v>1064.9074502407348</v>
      </c>
      <c r="O114" s="123">
        <f t="shared" si="42"/>
        <v>0</v>
      </c>
      <c r="P114" s="124">
        <f t="shared" si="43"/>
        <v>-135.09254975926524</v>
      </c>
      <c r="Q114" s="125">
        <f t="shared" si="44"/>
        <v>0.88742287520061225</v>
      </c>
      <c r="R114" s="290"/>
      <c r="S114" s="47">
        <v>0.90763888888888855</v>
      </c>
      <c r="T114" s="120">
        <v>0.92050925925925897</v>
      </c>
      <c r="U114" s="111">
        <v>14.600000000000044</v>
      </c>
      <c r="V114" s="112">
        <v>18.536822139367644</v>
      </c>
      <c r="W114" s="113"/>
      <c r="X114" s="116"/>
      <c r="Y114" s="281"/>
      <c r="Z114" s="282"/>
      <c r="AA114" s="117">
        <f t="shared" si="45"/>
        <v>-405.27764927779572</v>
      </c>
      <c r="AB114" s="110">
        <f t="shared" si="46"/>
        <v>0.88742287520061225</v>
      </c>
      <c r="AC114" s="295"/>
    </row>
    <row r="115" spans="1:29" ht="15.75" customHeight="1">
      <c r="A115" s="298"/>
      <c r="B115" s="100" t="s">
        <v>118</v>
      </c>
      <c r="C115" s="279" t="s">
        <v>148</v>
      </c>
      <c r="D115" s="280"/>
      <c r="E115" s="101">
        <v>18.18</v>
      </c>
      <c r="F115" s="102">
        <v>890</v>
      </c>
      <c r="G115" s="121">
        <f t="shared" si="47"/>
        <v>16180.199999999999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3189.8360598015238</v>
      </c>
      <c r="N115" s="106">
        <f t="shared" si="41"/>
        <v>1063.2786866005079</v>
      </c>
      <c r="O115" s="123">
        <f t="shared" si="42"/>
        <v>0</v>
      </c>
      <c r="P115" s="124">
        <f t="shared" si="43"/>
        <v>-136.72131339949215</v>
      </c>
      <c r="Q115" s="125">
        <f t="shared" si="44"/>
        <v>0.88606557216708992</v>
      </c>
      <c r="R115" s="290"/>
      <c r="S115" s="47">
        <v>0.93055555555555514</v>
      </c>
      <c r="T115" s="120">
        <v>0.94217592592592547</v>
      </c>
      <c r="U115" s="111">
        <v>15</v>
      </c>
      <c r="V115" s="112">
        <v>16.740672247376445</v>
      </c>
      <c r="W115" s="113"/>
      <c r="X115" s="116"/>
      <c r="Y115" s="281"/>
      <c r="Z115" s="282"/>
      <c r="AA115" s="117">
        <f t="shared" si="45"/>
        <v>-410.16394019847621</v>
      </c>
      <c r="AB115" s="110">
        <f t="shared" si="46"/>
        <v>0.88606557216708992</v>
      </c>
      <c r="AC115" s="295"/>
    </row>
    <row r="116" spans="1:29" ht="15.75" customHeight="1">
      <c r="A116" s="298"/>
      <c r="B116" s="100" t="s">
        <v>118</v>
      </c>
      <c r="C116" s="279" t="s">
        <v>144</v>
      </c>
      <c r="D116" s="280"/>
      <c r="E116" s="101">
        <v>18.18</v>
      </c>
      <c r="F116" s="102">
        <v>1379</v>
      </c>
      <c r="G116" s="121">
        <f t="shared" si="47"/>
        <v>25070.22</v>
      </c>
      <c r="H116" s="26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2714.6998704188591</v>
      </c>
      <c r="N116" s="106">
        <f t="shared" si="41"/>
        <v>904.89995680628635</v>
      </c>
      <c r="O116" s="123">
        <f t="shared" si="42"/>
        <v>0</v>
      </c>
      <c r="P116" s="124">
        <f t="shared" si="43"/>
        <v>-95.100043193713645</v>
      </c>
      <c r="Q116" s="125">
        <f t="shared" si="44"/>
        <v>0.90489995680628632</v>
      </c>
      <c r="R116" s="290"/>
      <c r="S116" s="47">
        <v>0.95208333333333284</v>
      </c>
      <c r="T116" s="120">
        <v>0.9732407407407403</v>
      </c>
      <c r="U116" s="111">
        <v>15</v>
      </c>
      <c r="V116" s="112">
        <v>30.478507367090199</v>
      </c>
      <c r="W116" s="113"/>
      <c r="X116" s="116"/>
      <c r="Y116" s="281"/>
      <c r="Z116" s="282"/>
      <c r="AA116" s="117">
        <f t="shared" si="45"/>
        <v>-285.30012958114094</v>
      </c>
      <c r="AB116" s="110">
        <f t="shared" si="46"/>
        <v>0.90489995680628632</v>
      </c>
      <c r="AC116" s="295"/>
    </row>
    <row r="117" spans="1:29" ht="15.75" customHeight="1">
      <c r="A117" s="298"/>
      <c r="B117" s="100" t="s">
        <v>118</v>
      </c>
      <c r="C117" s="279" t="s">
        <v>143</v>
      </c>
      <c r="D117" s="280"/>
      <c r="E117" s="101">
        <v>14.03</v>
      </c>
      <c r="F117" s="102">
        <v>6388</v>
      </c>
      <c r="G117" s="121">
        <f t="shared" si="47"/>
        <v>89623.64</v>
      </c>
      <c r="H117" s="62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2711.1250361065095</v>
      </c>
      <c r="N117" s="106">
        <f t="shared" si="41"/>
        <v>903.70834536883649</v>
      </c>
      <c r="O117" s="123">
        <f t="shared" si="42"/>
        <v>0</v>
      </c>
      <c r="P117" s="124">
        <f t="shared" si="43"/>
        <v>-96.29165463116351</v>
      </c>
      <c r="Q117" s="125">
        <f t="shared" si="44"/>
        <v>0.90370834536883649</v>
      </c>
      <c r="R117" s="290"/>
      <c r="S117" s="47">
        <v>0.98333333333333284</v>
      </c>
      <c r="T117" s="120">
        <v>1.0815046296296291</v>
      </c>
      <c r="U117" s="111">
        <v>14.53333333333326</v>
      </c>
      <c r="V117" s="112">
        <v>141.37304436184715</v>
      </c>
      <c r="W117" s="126"/>
      <c r="X117" s="127"/>
      <c r="Y117" s="281"/>
      <c r="Z117" s="282"/>
      <c r="AA117" s="117">
        <f t="shared" si="45"/>
        <v>-288.87496389349053</v>
      </c>
      <c r="AB117" s="110">
        <f t="shared" si="46"/>
        <v>0.90370834536883649</v>
      </c>
      <c r="AC117" s="295"/>
    </row>
    <row r="118" spans="1:29" ht="15.75" customHeight="1">
      <c r="A118" s="298"/>
      <c r="B118" s="100" t="s">
        <v>118</v>
      </c>
      <c r="C118" s="279" t="s">
        <v>145</v>
      </c>
      <c r="D118" s="280"/>
      <c r="E118" s="101">
        <v>14.28</v>
      </c>
      <c r="F118" s="102">
        <v>8874</v>
      </c>
      <c r="G118" s="121">
        <f t="shared" si="47"/>
        <v>126720.72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3184.3786593897121</v>
      </c>
      <c r="N118" s="106">
        <f t="shared" si="41"/>
        <v>1061.459553129904</v>
      </c>
      <c r="O118" s="123">
        <f t="shared" si="42"/>
        <v>0</v>
      </c>
      <c r="P118" s="124">
        <f t="shared" si="43"/>
        <v>-138.54044687009605</v>
      </c>
      <c r="Q118" s="125">
        <f t="shared" si="44"/>
        <v>0.88454962760825329</v>
      </c>
      <c r="R118" s="290"/>
      <c r="S118" s="47">
        <v>1.0916666666666663</v>
      </c>
      <c r="T118" s="120">
        <v>1.2077777777777774</v>
      </c>
      <c r="U118" s="111">
        <v>14.633333333333596</v>
      </c>
      <c r="V118" s="112">
        <v>167.203733271483</v>
      </c>
      <c r="W118" s="126"/>
      <c r="X118" s="127"/>
      <c r="Y118" s="281"/>
      <c r="Z118" s="282"/>
      <c r="AA118" s="117">
        <f t="shared" si="45"/>
        <v>-415.62134061028792</v>
      </c>
      <c r="AB118" s="110">
        <f t="shared" si="46"/>
        <v>0.8845496276082534</v>
      </c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9">AVERAGE(I107:I122)</f>
        <v>3.3333333333333335</v>
      </c>
      <c r="J123" s="137">
        <f t="shared" si="49"/>
        <v>3350</v>
      </c>
      <c r="K123" s="138">
        <f t="shared" ref="K123" si="50">J123/I123</f>
        <v>1005</v>
      </c>
      <c r="L123" s="136">
        <f t="shared" ref="L123:M123" si="51">AVERAGE(L107:L122)</f>
        <v>3.3333333333333335</v>
      </c>
      <c r="M123" s="137">
        <f t="shared" si="51"/>
        <v>2994.7567653117662</v>
      </c>
      <c r="N123" s="138">
        <f t="shared" ref="N123:N135" si="52">M123/L123</f>
        <v>898.42702959352982</v>
      </c>
      <c r="O123" s="139">
        <f t="shared" ref="O123:O135" si="53">L123-I123</f>
        <v>0</v>
      </c>
      <c r="P123" s="140">
        <f t="shared" ref="P123:P135" si="54">N123-K123</f>
        <v>-106.57297040647018</v>
      </c>
      <c r="Q123" s="141">
        <f t="shared" ref="Q123:Q135" si="55">N123/K123</f>
        <v>0.89395724337664662</v>
      </c>
      <c r="R123" s="291"/>
      <c r="S123" s="142">
        <v>0.70833333333333337</v>
      </c>
      <c r="T123" s="143">
        <v>1.2077777777777774</v>
      </c>
      <c r="U123" s="144"/>
      <c r="V123" s="166"/>
      <c r="W123" s="99"/>
      <c r="X123" s="69"/>
      <c r="Y123" s="277"/>
      <c r="Z123" s="278"/>
      <c r="AA123" s="168">
        <f t="shared" ref="AA123:AA135" si="56">M123-J123</f>
        <v>-355.24323468823377</v>
      </c>
      <c r="AB123" s="141">
        <f t="shared" ref="AB123:AB135" si="57">M123/J123</f>
        <v>0.89395724337664662</v>
      </c>
      <c r="AC123" s="296"/>
    </row>
    <row r="124" spans="1:29" ht="15.75" customHeight="1">
      <c r="A124" s="283" t="s">
        <v>146</v>
      </c>
      <c r="B124" s="114" t="s">
        <v>118</v>
      </c>
      <c r="C124" s="287" t="s">
        <v>209</v>
      </c>
      <c r="D124" s="288"/>
      <c r="E124" s="147">
        <v>30</v>
      </c>
      <c r="F124" s="97">
        <v>955</v>
      </c>
      <c r="G124" s="148">
        <f t="shared" ref="G124:G135" si="58">E124*F124</f>
        <v>28650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3193.1999999999985</v>
      </c>
      <c r="N124" s="152">
        <f t="shared" si="52"/>
        <v>798.29999999999961</v>
      </c>
      <c r="O124" s="154">
        <f t="shared" si="53"/>
        <v>0</v>
      </c>
      <c r="P124" s="155">
        <f t="shared" si="54"/>
        <v>-101.70000000000039</v>
      </c>
      <c r="Q124" s="156">
        <f t="shared" si="55"/>
        <v>0.88699999999999957</v>
      </c>
      <c r="R124" s="289">
        <f>Q140</f>
        <v>0.8857527980993074</v>
      </c>
      <c r="S124" s="157">
        <v>0.70833333333333337</v>
      </c>
      <c r="T124" s="158">
        <v>0.72078703703703706</v>
      </c>
      <c r="U124" s="159"/>
      <c r="V124" s="160">
        <v>17.944381811349125</v>
      </c>
      <c r="W124" s="158"/>
      <c r="X124" s="169"/>
      <c r="Y124" s="292"/>
      <c r="Z124" s="293"/>
      <c r="AA124" s="171">
        <f t="shared" si="56"/>
        <v>-406.80000000000155</v>
      </c>
      <c r="AB124" s="156">
        <f t="shared" si="57"/>
        <v>0.88699999999999957</v>
      </c>
      <c r="AC124" s="294">
        <f>AB140</f>
        <v>0.88575279809930751</v>
      </c>
    </row>
    <row r="125" spans="1:29" ht="15.75" customHeight="1">
      <c r="A125" s="284"/>
      <c r="B125" s="100" t="s">
        <v>118</v>
      </c>
      <c r="C125" s="279" t="s">
        <v>147</v>
      </c>
      <c r="D125" s="280"/>
      <c r="E125" s="101">
        <v>18.18</v>
      </c>
      <c r="F125" s="102">
        <v>1111</v>
      </c>
      <c r="G125" s="103">
        <f t="shared" si="58"/>
        <v>20197.98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3176.9560075327117</v>
      </c>
      <c r="N125" s="106">
        <f t="shared" si="52"/>
        <v>1058.9853358442372</v>
      </c>
      <c r="O125" s="108">
        <f t="shared" si="53"/>
        <v>0</v>
      </c>
      <c r="P125" s="109">
        <f t="shared" si="54"/>
        <v>-141.01466415576283</v>
      </c>
      <c r="Q125" s="110">
        <f t="shared" si="55"/>
        <v>0.88248777987019766</v>
      </c>
      <c r="R125" s="290"/>
      <c r="S125" s="47">
        <v>0.73055555555555551</v>
      </c>
      <c r="T125" s="48">
        <v>0.74511574074074072</v>
      </c>
      <c r="U125" s="111">
        <v>15</v>
      </c>
      <c r="V125" s="112">
        <v>20.982349092006942</v>
      </c>
      <c r="W125" s="113"/>
      <c r="X125" s="13"/>
      <c r="Y125" s="281"/>
      <c r="Z125" s="282"/>
      <c r="AA125" s="172">
        <f t="shared" si="56"/>
        <v>-423.04399246728826</v>
      </c>
      <c r="AB125" s="110">
        <f t="shared" si="57"/>
        <v>0.88248777987019766</v>
      </c>
      <c r="AC125" s="295"/>
    </row>
    <row r="126" spans="1:29" ht="15.75" customHeight="1">
      <c r="A126" s="284"/>
      <c r="B126" s="100" t="s">
        <v>118</v>
      </c>
      <c r="C126" s="279" t="s">
        <v>150</v>
      </c>
      <c r="D126" s="280"/>
      <c r="E126" s="101">
        <v>25.03</v>
      </c>
      <c r="F126" s="102">
        <v>719</v>
      </c>
      <c r="G126" s="103">
        <f t="shared" si="58"/>
        <v>17996.57</v>
      </c>
      <c r="H126" s="26">
        <v>2</v>
      </c>
      <c r="I126" s="104">
        <v>5</v>
      </c>
      <c r="J126" s="105">
        <v>3600</v>
      </c>
      <c r="K126" s="106">
        <f t="shared" si="37"/>
        <v>720</v>
      </c>
      <c r="L126" s="107">
        <v>5</v>
      </c>
      <c r="M126" s="105">
        <f t="shared" si="59"/>
        <v>3193.3774918322197</v>
      </c>
      <c r="N126" s="106">
        <f t="shared" si="52"/>
        <v>638.67549836644389</v>
      </c>
      <c r="O126" s="108">
        <f t="shared" si="53"/>
        <v>0</v>
      </c>
      <c r="P126" s="109">
        <f t="shared" si="54"/>
        <v>-81.32450163355611</v>
      </c>
      <c r="Q126" s="110">
        <f t="shared" si="55"/>
        <v>0.8870493032867276</v>
      </c>
      <c r="R126" s="290"/>
      <c r="S126" s="47">
        <v>0.75486111111111098</v>
      </c>
      <c r="T126" s="48">
        <v>0.76423611111111101</v>
      </c>
      <c r="U126" s="111">
        <v>15</v>
      </c>
      <c r="V126" s="112">
        <v>13.509207762107751</v>
      </c>
      <c r="W126" s="113"/>
      <c r="X126" s="13"/>
      <c r="Y126" s="281"/>
      <c r="Z126" s="282"/>
      <c r="AA126" s="172">
        <f t="shared" si="56"/>
        <v>-406.62250816778032</v>
      </c>
      <c r="AB126" s="110">
        <f t="shared" si="57"/>
        <v>0.88704930328672771</v>
      </c>
      <c r="AC126" s="295"/>
    </row>
    <row r="127" spans="1:29" ht="15.75" customHeight="1">
      <c r="A127" s="284"/>
      <c r="B127" s="100" t="s">
        <v>118</v>
      </c>
      <c r="C127" s="279" t="s">
        <v>149</v>
      </c>
      <c r="D127" s="280"/>
      <c r="E127" s="101">
        <v>24.82</v>
      </c>
      <c r="F127" s="102">
        <v>936</v>
      </c>
      <c r="G127" s="103">
        <f t="shared" si="58"/>
        <v>23231.52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3189.7517796373845</v>
      </c>
      <c r="N127" s="106">
        <f t="shared" si="52"/>
        <v>637.95035592747695</v>
      </c>
      <c r="O127" s="108">
        <f t="shared" si="53"/>
        <v>0</v>
      </c>
      <c r="P127" s="109">
        <f t="shared" si="54"/>
        <v>-82.049644072523051</v>
      </c>
      <c r="Q127" s="110">
        <f t="shared" si="55"/>
        <v>0.88604216101038469</v>
      </c>
      <c r="R127" s="290"/>
      <c r="S127" s="47">
        <v>0.77430555555555536</v>
      </c>
      <c r="T127" s="48">
        <v>0.7865277777777776</v>
      </c>
      <c r="U127" s="111">
        <v>15</v>
      </c>
      <c r="V127" s="112">
        <v>17.606385662518338</v>
      </c>
      <c r="W127" s="113"/>
      <c r="X127" s="13"/>
      <c r="Y127" s="281"/>
      <c r="Z127" s="282"/>
      <c r="AA127" s="172">
        <f t="shared" si="56"/>
        <v>-410.24822036261548</v>
      </c>
      <c r="AB127" s="110">
        <f t="shared" si="57"/>
        <v>0.88604216101038458</v>
      </c>
      <c r="AC127" s="295"/>
    </row>
    <row r="128" spans="1:29" ht="15.75" customHeight="1">
      <c r="A128" s="285"/>
      <c r="B128" s="100" t="s">
        <v>118</v>
      </c>
      <c r="C128" s="279" t="s">
        <v>140</v>
      </c>
      <c r="D128" s="280"/>
      <c r="E128" s="101">
        <v>17.89</v>
      </c>
      <c r="F128" s="102">
        <v>1642</v>
      </c>
      <c r="G128" s="103">
        <f t="shared" si="58"/>
        <v>29375.38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3181.1929680737649</v>
      </c>
      <c r="N128" s="106">
        <f t="shared" si="52"/>
        <v>795.29824201844121</v>
      </c>
      <c r="O128" s="108">
        <f t="shared" si="53"/>
        <v>0</v>
      </c>
      <c r="P128" s="109">
        <f t="shared" si="54"/>
        <v>-104.70175798155879</v>
      </c>
      <c r="Q128" s="110">
        <f t="shared" si="55"/>
        <v>0.88366471335382357</v>
      </c>
      <c r="R128" s="290"/>
      <c r="S128" s="47">
        <v>0.7965277777777775</v>
      </c>
      <c r="T128" s="48">
        <v>0.81803240740740712</v>
      </c>
      <c r="U128" s="111">
        <v>15</v>
      </c>
      <c r="V128" s="112">
        <v>30.969513949244821</v>
      </c>
      <c r="W128" s="113"/>
      <c r="X128" s="116"/>
      <c r="Y128" s="281"/>
      <c r="Z128" s="282"/>
      <c r="AA128" s="172">
        <f t="shared" si="56"/>
        <v>-418.80703192623514</v>
      </c>
      <c r="AB128" s="110">
        <f t="shared" si="57"/>
        <v>0.88366471335382357</v>
      </c>
      <c r="AC128" s="295"/>
    </row>
    <row r="129" spans="1:29" ht="15.75" customHeight="1">
      <c r="A129" s="285"/>
      <c r="B129" s="100" t="s">
        <v>118</v>
      </c>
      <c r="C129" s="279" t="s">
        <v>141</v>
      </c>
      <c r="D129" s="280"/>
      <c r="E129" s="101">
        <v>16.66</v>
      </c>
      <c r="F129" s="102">
        <v>2648</v>
      </c>
      <c r="G129" s="121">
        <f t="shared" si="58"/>
        <v>44115.68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3189.5478973714571</v>
      </c>
      <c r="N129" s="106">
        <f t="shared" si="52"/>
        <v>637.90957947429138</v>
      </c>
      <c r="O129" s="108">
        <f t="shared" si="53"/>
        <v>0</v>
      </c>
      <c r="P129" s="109">
        <f t="shared" si="54"/>
        <v>-82.090420525708623</v>
      </c>
      <c r="Q129" s="110">
        <f t="shared" si="55"/>
        <v>0.8859855270476269</v>
      </c>
      <c r="R129" s="290"/>
      <c r="S129" s="47">
        <v>0.8277777777777775</v>
      </c>
      <c r="T129" s="120">
        <v>0.8623611111111108</v>
      </c>
      <c r="U129" s="111">
        <v>15</v>
      </c>
      <c r="V129" s="112">
        <v>49.812702336570908</v>
      </c>
      <c r="W129" s="113"/>
      <c r="X129" s="50"/>
      <c r="Y129" s="281"/>
      <c r="Z129" s="282"/>
      <c r="AA129" s="172">
        <f t="shared" si="56"/>
        <v>-410.45210262854289</v>
      </c>
      <c r="AB129" s="110">
        <f t="shared" si="57"/>
        <v>0.88598552704762701</v>
      </c>
      <c r="AC129" s="295"/>
    </row>
    <row r="130" spans="1:29" ht="15.75" customHeight="1">
      <c r="A130" s="285"/>
      <c r="B130" s="100" t="s">
        <v>118</v>
      </c>
      <c r="C130" s="279" t="s">
        <v>209</v>
      </c>
      <c r="D130" s="280"/>
      <c r="E130" s="101">
        <v>30</v>
      </c>
      <c r="F130" s="102">
        <v>2260</v>
      </c>
      <c r="G130" s="121">
        <f t="shared" si="58"/>
        <v>67800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3193.1999999999985</v>
      </c>
      <c r="N130" s="106">
        <f t="shared" si="52"/>
        <v>798.29999999999961</v>
      </c>
      <c r="O130" s="123">
        <f t="shared" si="53"/>
        <v>0</v>
      </c>
      <c r="P130" s="124">
        <f t="shared" si="54"/>
        <v>-101.70000000000039</v>
      </c>
      <c r="Q130" s="125">
        <f t="shared" si="55"/>
        <v>0.88699999999999957</v>
      </c>
      <c r="R130" s="290"/>
      <c r="S130" s="47">
        <v>0.8722222222222219</v>
      </c>
      <c r="T130" s="120">
        <v>0.90170138888888851</v>
      </c>
      <c r="U130" s="111">
        <v>15</v>
      </c>
      <c r="V130" s="112">
        <v>42.465238632093218</v>
      </c>
      <c r="W130" s="113"/>
      <c r="X130" s="116"/>
      <c r="Y130" s="281"/>
      <c r="Z130" s="282"/>
      <c r="AA130" s="172">
        <f t="shared" si="56"/>
        <v>-406.80000000000155</v>
      </c>
      <c r="AB130" s="110">
        <f t="shared" si="57"/>
        <v>0.88699999999999957</v>
      </c>
      <c r="AC130" s="295"/>
    </row>
    <row r="131" spans="1:29" ht="15.75" customHeight="1">
      <c r="A131" s="285"/>
      <c r="B131" s="100" t="s">
        <v>118</v>
      </c>
      <c r="C131" s="279" t="s">
        <v>147</v>
      </c>
      <c r="D131" s="280"/>
      <c r="E131" s="101">
        <v>18.18</v>
      </c>
      <c r="F131" s="102">
        <v>2791</v>
      </c>
      <c r="G131" s="121">
        <f t="shared" si="58"/>
        <v>50740.38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3189.0562001199933</v>
      </c>
      <c r="N131" s="106">
        <f t="shared" si="52"/>
        <v>1063.0187333733311</v>
      </c>
      <c r="O131" s="123">
        <f t="shared" si="53"/>
        <v>0</v>
      </c>
      <c r="P131" s="124">
        <f t="shared" si="54"/>
        <v>-136.98126662666891</v>
      </c>
      <c r="Q131" s="125">
        <f t="shared" si="55"/>
        <v>0.88584894447777596</v>
      </c>
      <c r="R131" s="290"/>
      <c r="S131" s="47">
        <v>0.9118055555555552</v>
      </c>
      <c r="T131" s="120">
        <v>0.94826388888888857</v>
      </c>
      <c r="U131" s="111">
        <v>14.550000000000036</v>
      </c>
      <c r="V131" s="112">
        <v>52.510833767588998</v>
      </c>
      <c r="W131" s="113"/>
      <c r="X131" s="116"/>
      <c r="Y131" s="281"/>
      <c r="Z131" s="282"/>
      <c r="AA131" s="172">
        <f t="shared" si="56"/>
        <v>-410.94379988000674</v>
      </c>
      <c r="AB131" s="110">
        <f t="shared" si="57"/>
        <v>0.88584894447777596</v>
      </c>
      <c r="AC131" s="295"/>
    </row>
    <row r="132" spans="1:29" ht="15.75" customHeight="1">
      <c r="A132" s="285"/>
      <c r="B132" s="100" t="s">
        <v>118</v>
      </c>
      <c r="C132" s="279" t="s">
        <v>150</v>
      </c>
      <c r="D132" s="280"/>
      <c r="E132" s="101">
        <v>25.03</v>
      </c>
      <c r="F132" s="102">
        <v>1545</v>
      </c>
      <c r="G132" s="121">
        <f t="shared" si="58"/>
        <v>38671.35</v>
      </c>
      <c r="H132" s="26"/>
      <c r="I132" s="104">
        <v>5</v>
      </c>
      <c r="J132" s="105">
        <v>3600</v>
      </c>
      <c r="K132" s="106">
        <f t="shared" si="37"/>
        <v>720</v>
      </c>
      <c r="L132" s="118">
        <v>5</v>
      </c>
      <c r="M132" s="105">
        <f t="shared" si="59"/>
        <v>3193.3774918322197</v>
      </c>
      <c r="N132" s="106">
        <f t="shared" si="52"/>
        <v>638.67549836644389</v>
      </c>
      <c r="O132" s="123">
        <f t="shared" si="53"/>
        <v>0</v>
      </c>
      <c r="P132" s="124">
        <f t="shared" si="54"/>
        <v>-81.32450163355611</v>
      </c>
      <c r="Q132" s="125">
        <f t="shared" si="55"/>
        <v>0.8870493032867276</v>
      </c>
      <c r="R132" s="290"/>
      <c r="S132" s="47">
        <v>0.95833333333333293</v>
      </c>
      <c r="T132" s="120">
        <v>0.97848379629629589</v>
      </c>
      <c r="U132" s="111">
        <v>15</v>
      </c>
      <c r="V132" s="112">
        <v>29.02882613693529</v>
      </c>
      <c r="W132" s="126"/>
      <c r="X132" s="127"/>
      <c r="Y132" s="281"/>
      <c r="Z132" s="282"/>
      <c r="AA132" s="172">
        <f t="shared" si="56"/>
        <v>-406.62250816778032</v>
      </c>
      <c r="AB132" s="110">
        <f t="shared" si="57"/>
        <v>0.88704930328672771</v>
      </c>
      <c r="AC132" s="295"/>
    </row>
    <row r="133" spans="1:29" ht="15.75" customHeight="1">
      <c r="A133" s="285"/>
      <c r="B133" s="100" t="s">
        <v>118</v>
      </c>
      <c r="C133" s="279" t="s">
        <v>149</v>
      </c>
      <c r="D133" s="280"/>
      <c r="E133" s="101">
        <v>24.82</v>
      </c>
      <c r="F133" s="102">
        <v>2117</v>
      </c>
      <c r="G133" s="121">
        <f t="shared" si="58"/>
        <v>52543.94</v>
      </c>
      <c r="H133" s="26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3189.7517796373845</v>
      </c>
      <c r="N133" s="106">
        <f t="shared" si="52"/>
        <v>637.95035592747695</v>
      </c>
      <c r="O133" s="123">
        <f t="shared" si="53"/>
        <v>0</v>
      </c>
      <c r="P133" s="124">
        <f t="shared" si="54"/>
        <v>-82.049644072523051</v>
      </c>
      <c r="Q133" s="125">
        <f t="shared" si="55"/>
        <v>0.88604216101038469</v>
      </c>
      <c r="R133" s="290"/>
      <c r="S133" s="47">
        <v>0.98888888888888848</v>
      </c>
      <c r="T133" s="120">
        <v>1.0165393518518515</v>
      </c>
      <c r="U133" s="111">
        <v>14.983333333333331</v>
      </c>
      <c r="V133" s="112">
        <v>39.821280392683036</v>
      </c>
      <c r="W133" s="126"/>
      <c r="X133" s="127"/>
      <c r="Y133" s="281"/>
      <c r="Z133" s="282"/>
      <c r="AA133" s="172">
        <f t="shared" si="56"/>
        <v>-410.24822036261548</v>
      </c>
      <c r="AB133" s="110">
        <f t="shared" si="57"/>
        <v>0.88604216101038458</v>
      </c>
      <c r="AC133" s="295"/>
    </row>
    <row r="134" spans="1:29" ht="15.75" customHeight="1">
      <c r="A134" s="285"/>
      <c r="B134" s="100" t="s">
        <v>118</v>
      </c>
      <c r="C134" s="279" t="s">
        <v>140</v>
      </c>
      <c r="D134" s="280"/>
      <c r="E134" s="101">
        <v>17.89</v>
      </c>
      <c r="F134" s="102">
        <v>4253</v>
      </c>
      <c r="G134" s="121">
        <f t="shared" si="58"/>
        <v>76086.17</v>
      </c>
      <c r="H134" s="62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3185.5613644815016</v>
      </c>
      <c r="N134" s="106">
        <f t="shared" si="52"/>
        <v>796.39034112037541</v>
      </c>
      <c r="O134" s="123">
        <f t="shared" si="53"/>
        <v>0</v>
      </c>
      <c r="P134" s="124">
        <f t="shared" si="54"/>
        <v>-103.60965887962459</v>
      </c>
      <c r="Q134" s="125">
        <f t="shared" si="55"/>
        <v>0.88487815680041715</v>
      </c>
      <c r="R134" s="290"/>
      <c r="S134" s="47">
        <v>1.0263888888888886</v>
      </c>
      <c r="T134" s="120">
        <v>1.0820138888888886</v>
      </c>
      <c r="U134" s="111">
        <v>15</v>
      </c>
      <c r="V134" s="112">
        <v>80.105190515309502</v>
      </c>
      <c r="W134" s="126"/>
      <c r="X134" s="127"/>
      <c r="Y134" s="281"/>
      <c r="Z134" s="282"/>
      <c r="AA134" s="172">
        <f t="shared" si="56"/>
        <v>-414.43863551849836</v>
      </c>
      <c r="AB134" s="110">
        <f t="shared" si="57"/>
        <v>0.88487815680041715</v>
      </c>
      <c r="AC134" s="295"/>
    </row>
    <row r="135" spans="1:29" ht="15.75" customHeight="1">
      <c r="A135" s="285"/>
      <c r="B135" s="100" t="s">
        <v>118</v>
      </c>
      <c r="C135" s="279" t="s">
        <v>141</v>
      </c>
      <c r="D135" s="280"/>
      <c r="E135" s="101">
        <v>16.66</v>
      </c>
      <c r="F135" s="102">
        <v>6831</v>
      </c>
      <c r="G135" s="121">
        <f t="shared" si="58"/>
        <v>113804.46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3189.5478973714567</v>
      </c>
      <c r="N135" s="106">
        <f t="shared" si="52"/>
        <v>637.90957947429138</v>
      </c>
      <c r="O135" s="123">
        <f t="shared" si="53"/>
        <v>0</v>
      </c>
      <c r="P135" s="124">
        <f t="shared" si="54"/>
        <v>-82.090420525708623</v>
      </c>
      <c r="Q135" s="125">
        <f t="shared" si="55"/>
        <v>0.8859855270476269</v>
      </c>
      <c r="R135" s="290"/>
      <c r="S135" s="47">
        <v>1.0923611111111109</v>
      </c>
      <c r="T135" s="120">
        <v>1.181597222222222</v>
      </c>
      <c r="U135" s="111">
        <v>14.900000000000091</v>
      </c>
      <c r="V135" s="112">
        <v>128.50097041582927</v>
      </c>
      <c r="W135" s="126"/>
      <c r="X135" s="127"/>
      <c r="Y135" s="281"/>
      <c r="Z135" s="282"/>
      <c r="AA135" s="172">
        <f t="shared" si="56"/>
        <v>-410.45210262854334</v>
      </c>
      <c r="AB135" s="110">
        <f t="shared" si="57"/>
        <v>0.8859855270476269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72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13"/>
      <c r="X137" s="116"/>
      <c r="Y137" s="281"/>
      <c r="Z137" s="282"/>
      <c r="AA137" s="172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72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73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60">AVERAGE(I124:I139)</f>
        <v>4.333333333333333</v>
      </c>
      <c r="J140" s="137">
        <f t="shared" si="60"/>
        <v>3600</v>
      </c>
      <c r="K140" s="138">
        <f t="shared" ref="K140" si="61">J140/I140</f>
        <v>830.76923076923083</v>
      </c>
      <c r="L140" s="136">
        <f t="shared" ref="L140:M140" si="62">AVERAGE(L124:L139)</f>
        <v>4.333333333333333</v>
      </c>
      <c r="M140" s="137">
        <f t="shared" si="62"/>
        <v>3188.7100731575069</v>
      </c>
      <c r="N140" s="138">
        <f>M140/L140</f>
        <v>735.85617072865546</v>
      </c>
      <c r="O140" s="139">
        <f>L140-I140</f>
        <v>0</v>
      </c>
      <c r="P140" s="140">
        <f>N140-K140</f>
        <v>-94.913060040575374</v>
      </c>
      <c r="Q140" s="141">
        <f>N140/K140</f>
        <v>0.8857527980993074</v>
      </c>
      <c r="R140" s="291"/>
      <c r="S140" s="142">
        <v>0.70833333333333337</v>
      </c>
      <c r="T140" s="143">
        <v>1.181597222222222</v>
      </c>
      <c r="U140" s="144"/>
      <c r="V140" s="166"/>
      <c r="W140" s="167"/>
      <c r="X140" s="138"/>
      <c r="Y140" s="277"/>
      <c r="Z140" s="278"/>
      <c r="AA140" s="174">
        <f>M140-J140</f>
        <v>-411.28992684249306</v>
      </c>
      <c r="AB140" s="141">
        <f>M140/J140</f>
        <v>0.88575279809930751</v>
      </c>
      <c r="AC140" s="296"/>
    </row>
    <row r="142" spans="1:29">
      <c r="Y142" s="275" t="s">
        <v>151</v>
      </c>
      <c r="Z142" s="275"/>
    </row>
    <row r="143" spans="1:29">
      <c r="Y143" s="275" t="s">
        <v>152</v>
      </c>
      <c r="Z143" s="275"/>
    </row>
    <row r="144" spans="1:29">
      <c r="Y144" s="275" t="s">
        <v>153</v>
      </c>
      <c r="Z144" s="275"/>
    </row>
    <row r="145" spans="25:26">
      <c r="Y145" s="275" t="s">
        <v>154</v>
      </c>
      <c r="Z145" s="275"/>
    </row>
    <row r="146" spans="25:26">
      <c r="Y146" s="275" t="s">
        <v>155</v>
      </c>
      <c r="Z146" s="275"/>
    </row>
    <row r="147" spans="25:26">
      <c r="Y147" s="275" t="s">
        <v>156</v>
      </c>
      <c r="Z147" s="275"/>
    </row>
    <row r="148" spans="25:26">
      <c r="Y148" s="275" t="s">
        <v>157</v>
      </c>
      <c r="Z148" s="275"/>
    </row>
    <row r="149" spans="25:26">
      <c r="Y149" s="275" t="s">
        <v>158</v>
      </c>
      <c r="Z149" s="275"/>
    </row>
    <row r="150" spans="25:26">
      <c r="Y150" s="275" t="s">
        <v>159</v>
      </c>
      <c r="Z150" s="275"/>
    </row>
    <row r="151" spans="25:26">
      <c r="Y151" s="275" t="s">
        <v>160</v>
      </c>
      <c r="Z151" s="275"/>
    </row>
    <row r="152" spans="25:26">
      <c r="Y152" s="275" t="s">
        <v>161</v>
      </c>
      <c r="Z152" s="275"/>
    </row>
    <row r="153" spans="25:26">
      <c r="Y153" s="275" t="s">
        <v>162</v>
      </c>
      <c r="Z153" s="275"/>
    </row>
    <row r="154" spans="25:26">
      <c r="Y154" s="275" t="s">
        <v>163</v>
      </c>
      <c r="Z154" s="275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560" priority="1" operator="greaterThan">
      <formula>0</formula>
    </cfRule>
  </conditionalFormatting>
  <conditionalFormatting sqref="P5:P140 AA5:AA140">
    <cfRule type="cellIs" dxfId="559" priority="4" operator="lessThan">
      <formula>0</formula>
    </cfRule>
  </conditionalFormatting>
  <conditionalFormatting sqref="Q5:Q140 AB5:AB140">
    <cfRule type="cellIs" dxfId="558" priority="2" operator="greaterThan">
      <formula>1</formula>
    </cfRule>
    <cfRule type="cellIs" dxfId="557" priority="3" operator="lessThan">
      <formula>0.8</formula>
    </cfRule>
  </conditionalFormatting>
  <conditionalFormatting sqref="AC5:AC6 R5:R140 AC73:AC78">
    <cfRule type="cellIs" dxfId="556" priority="5" operator="lessThan">
      <formula>0.8</formula>
    </cfRule>
  </conditionalFormatting>
  <conditionalFormatting sqref="AC12:AC20">
    <cfRule type="cellIs" dxfId="555" priority="12" operator="lessThan">
      <formula>0.8</formula>
    </cfRule>
  </conditionalFormatting>
  <conditionalFormatting sqref="AC22">
    <cfRule type="cellIs" dxfId="554" priority="11" operator="lessThan">
      <formula>0.8</formula>
    </cfRule>
  </conditionalFormatting>
  <conditionalFormatting sqref="AC39">
    <cfRule type="cellIs" dxfId="553" priority="7" operator="lessThan">
      <formula>0.8</formula>
    </cfRule>
  </conditionalFormatting>
  <conditionalFormatting sqref="AC56:AC61">
    <cfRule type="cellIs" dxfId="552" priority="6" operator="lessThan">
      <formula>0.8</formula>
    </cfRule>
  </conditionalFormatting>
  <conditionalFormatting sqref="AC90">
    <cfRule type="cellIs" dxfId="551" priority="10" operator="lessThan">
      <formula>0.8</formula>
    </cfRule>
  </conditionalFormatting>
  <conditionalFormatting sqref="AC107">
    <cfRule type="cellIs" dxfId="550" priority="9" operator="lessThan">
      <formula>0.8</formula>
    </cfRule>
  </conditionalFormatting>
  <conditionalFormatting sqref="AC124:AC129">
    <cfRule type="cellIs" dxfId="549" priority="8" operator="lessThan">
      <formula>0.8</formula>
    </cfRule>
  </conditionalFormatting>
  <dataValidations count="1">
    <dataValidation type="list" allowBlank="1" showInputMessage="1" showErrorMessage="1" sqref="Y5:Z140" xr:uid="{5ECCE588-7B3B-47A3-80EA-41D9A69AD58B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3522-7783-4B98-B6AB-9E4659FCB18C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7" sqref="S27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90747</v>
      </c>
      <c r="E1" s="88" t="s">
        <v>3</v>
      </c>
      <c r="F1" s="89">
        <f>SUM(G5:G140)</f>
        <v>4087368.8200000012</v>
      </c>
      <c r="G1" s="90" t="s">
        <v>84</v>
      </c>
      <c r="H1" s="91">
        <f>L21+L38+L55+L72+L89+L106+L123+L140</f>
        <v>141.03333333333333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46166</v>
      </c>
      <c r="B2" s="335"/>
      <c r="C2" s="92" t="s">
        <v>40</v>
      </c>
      <c r="D2" s="93">
        <f>AVERAGE(N21,N38,N55,N72,N89,N106,N123,N140)</f>
        <v>172.62285779910076</v>
      </c>
      <c r="E2" s="93" t="s">
        <v>91</v>
      </c>
      <c r="F2" s="94">
        <f>F1/D1</f>
        <v>45.041365775177155</v>
      </c>
      <c r="G2" s="95" t="s">
        <v>92</v>
      </c>
      <c r="H2" s="96">
        <f>COUNT(H5:H140)</f>
        <v>0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68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173</v>
      </c>
      <c r="C5" s="365" t="s">
        <v>174</v>
      </c>
      <c r="D5" s="365"/>
      <c r="E5" s="147">
        <v>56.77</v>
      </c>
      <c r="F5" s="151">
        <v>3607</v>
      </c>
      <c r="G5" s="148">
        <f t="shared" ref="G5:G8" si="0">E5*F5</f>
        <v>204769.39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1790.1622576585758</v>
      </c>
      <c r="N5" s="152">
        <f>M5/L5</f>
        <v>74.590094069107323</v>
      </c>
      <c r="O5" s="154">
        <f>L5-I5</f>
        <v>0</v>
      </c>
      <c r="P5" s="155">
        <f>N5-K5</f>
        <v>-8.7432392642260055</v>
      </c>
      <c r="Q5" s="156">
        <f>N5/K5</f>
        <v>0.89508112882928792</v>
      </c>
      <c r="R5" s="289">
        <f>Q21</f>
        <v>0.90889837111010063</v>
      </c>
      <c r="S5" s="157">
        <v>0.20833333333333334</v>
      </c>
      <c r="T5" s="158">
        <v>0.29228009259259258</v>
      </c>
      <c r="U5" s="159"/>
      <c r="V5" s="160">
        <v>120.89406928010219</v>
      </c>
      <c r="W5" s="181"/>
      <c r="X5" s="152"/>
      <c r="Y5" s="12"/>
      <c r="Z5" s="198"/>
      <c r="AA5" s="292"/>
      <c r="AB5" s="293"/>
      <c r="AC5" s="12">
        <v>4</v>
      </c>
      <c r="AD5" s="198"/>
      <c r="AE5" s="178">
        <f>M5-J5</f>
        <v>-209.83774234142425</v>
      </c>
      <c r="AF5" s="132">
        <f>M5/J5</f>
        <v>0.89508112882928792</v>
      </c>
      <c r="AG5" s="368">
        <f>AF21</f>
        <v>0.94841569159314854</v>
      </c>
    </row>
    <row r="6" spans="1:33" ht="15.75" customHeight="1">
      <c r="A6" s="298"/>
      <c r="B6" s="100" t="s">
        <v>175</v>
      </c>
      <c r="C6" s="364" t="s">
        <v>178</v>
      </c>
      <c r="D6" s="364"/>
      <c r="E6" s="101">
        <v>59.52</v>
      </c>
      <c r="F6" s="102">
        <v>5631</v>
      </c>
      <c r="G6" s="103">
        <f t="shared" si="0"/>
        <v>335157.12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1793.6116725059642</v>
      </c>
      <c r="N6" s="106">
        <f>M6/L6</f>
        <v>74.733819687748507</v>
      </c>
      <c r="O6" s="108">
        <f>L6-I6</f>
        <v>0</v>
      </c>
      <c r="P6" s="109">
        <f>N6-K6</f>
        <v>-8.5995136455848211</v>
      </c>
      <c r="Q6" s="110">
        <f>N6/K6</f>
        <v>0.89680583625298216</v>
      </c>
      <c r="R6" s="290"/>
      <c r="S6" s="47">
        <v>0.2951388888888889</v>
      </c>
      <c r="T6" s="48">
        <v>0.42594907407407412</v>
      </c>
      <c r="U6" s="111">
        <v>5</v>
      </c>
      <c r="V6" s="112">
        <v>188.36853326671053</v>
      </c>
      <c r="W6" s="113"/>
      <c r="X6" s="116"/>
      <c r="Y6" s="12"/>
      <c r="Z6" s="198"/>
      <c r="AA6" s="281"/>
      <c r="AB6" s="282"/>
      <c r="AC6" s="12">
        <v>5</v>
      </c>
      <c r="AD6" s="198"/>
      <c r="AE6" s="117">
        <f>M6-J6</f>
        <v>-206.38832749403582</v>
      </c>
      <c r="AF6" s="110">
        <f>M6/J6</f>
        <v>0.89680583625298205</v>
      </c>
      <c r="AG6" s="362"/>
    </row>
    <row r="7" spans="1:33" ht="15.75" customHeight="1">
      <c r="A7" s="298"/>
      <c r="B7" s="100" t="s">
        <v>175</v>
      </c>
      <c r="C7" s="364" t="s">
        <v>176</v>
      </c>
      <c r="D7" s="364"/>
      <c r="E7" s="101">
        <v>77.34</v>
      </c>
      <c r="F7" s="102">
        <v>2907</v>
      </c>
      <c r="G7" s="103">
        <f t="shared" si="0"/>
        <v>224827.38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1787.8192297084663</v>
      </c>
      <c r="N7" s="106">
        <f>M7/L7</f>
        <v>77.731270856889836</v>
      </c>
      <c r="O7" s="108">
        <f>L7-I7</f>
        <v>0</v>
      </c>
      <c r="P7" s="109">
        <f>N7-K7</f>
        <v>-9.2252508822406014</v>
      </c>
      <c r="Q7" s="110">
        <f>N7/K7</f>
        <v>0.89390961485423304</v>
      </c>
      <c r="R7" s="290"/>
      <c r="S7" s="47">
        <v>0.42986111111111114</v>
      </c>
      <c r="T7" s="48">
        <v>0.49760416666666668</v>
      </c>
      <c r="U7" s="111">
        <v>5.633333333333308</v>
      </c>
      <c r="V7" s="112">
        <v>97.560199097110115</v>
      </c>
      <c r="W7" s="113">
        <v>0.49760416666666668</v>
      </c>
      <c r="X7" s="116">
        <v>0.53611111111111109</v>
      </c>
      <c r="Y7" s="12"/>
      <c r="Z7" s="198"/>
      <c r="AA7" s="281"/>
      <c r="AB7" s="282"/>
      <c r="AC7" s="12">
        <v>2</v>
      </c>
      <c r="AD7" s="198"/>
      <c r="AE7" s="117">
        <f>M7-J7</f>
        <v>-212.18077029153369</v>
      </c>
      <c r="AF7" s="110">
        <f>M7/J7</f>
        <v>0.89390961485423315</v>
      </c>
      <c r="AG7" s="362"/>
    </row>
    <row r="8" spans="1:33" ht="15.75" customHeight="1">
      <c r="A8" s="298"/>
      <c r="B8" s="100" t="s">
        <v>170</v>
      </c>
      <c r="C8" s="364" t="s">
        <v>171</v>
      </c>
      <c r="D8" s="364"/>
      <c r="E8" s="101">
        <v>29.97</v>
      </c>
      <c r="F8" s="102">
        <v>2849</v>
      </c>
      <c r="G8" s="103">
        <f t="shared" si="0"/>
        <v>85384.53</v>
      </c>
      <c r="H8" s="26"/>
      <c r="I8" s="104">
        <v>21</v>
      </c>
      <c r="J8" s="105">
        <v>2790</v>
      </c>
      <c r="K8" s="106">
        <f t="shared" si="1"/>
        <v>132.85714285714286</v>
      </c>
      <c r="L8" s="107">
        <v>25</v>
      </c>
      <c r="M8" s="105">
        <f>F8/V8*60</f>
        <v>2964.9807692307695</v>
      </c>
      <c r="N8" s="106">
        <f>M8/L8</f>
        <v>118.59923076923079</v>
      </c>
      <c r="O8" s="108">
        <f>L8-I8</f>
        <v>4</v>
      </c>
      <c r="P8" s="109">
        <f>N8-K8</f>
        <v>-14.257912087912075</v>
      </c>
      <c r="Q8" s="110">
        <f>N8/K8</f>
        <v>0.89268238213399509</v>
      </c>
      <c r="R8" s="290"/>
      <c r="S8" s="47">
        <v>0.53611111111111109</v>
      </c>
      <c r="T8" s="48">
        <v>0.57614583333333336</v>
      </c>
      <c r="U8" s="111">
        <v>55.449999999999953</v>
      </c>
      <c r="V8" s="112">
        <v>57.652987760979123</v>
      </c>
      <c r="W8" s="113"/>
      <c r="X8" s="116"/>
      <c r="Y8" s="12"/>
      <c r="Z8" s="198"/>
      <c r="AA8" s="281"/>
      <c r="AB8" s="282"/>
      <c r="AC8" s="12">
        <v>1</v>
      </c>
      <c r="AD8" s="198"/>
      <c r="AE8" s="117">
        <f>M8-J8</f>
        <v>174.98076923076951</v>
      </c>
      <c r="AF8" s="110">
        <f>M8/J8</f>
        <v>1.0627171215880895</v>
      </c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07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07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</v>
      </c>
      <c r="J21" s="137">
        <f t="shared" si="2"/>
        <v>2197.5</v>
      </c>
      <c r="K21" s="138">
        <f t="shared" ref="K21" si="3">J21/I21</f>
        <v>95.543478260869563</v>
      </c>
      <c r="L21" s="136">
        <f t="shared" ref="L21:M21" si="4">AVERAGE(L5:L20)</f>
        <v>24</v>
      </c>
      <c r="M21" s="137">
        <f t="shared" si="4"/>
        <v>2084.1434822759438</v>
      </c>
      <c r="N21" s="138">
        <f t="shared" ref="N21:N26" si="5">M21/L21</f>
        <v>86.839311761497655</v>
      </c>
      <c r="O21" s="139">
        <f t="shared" ref="O21:O26" si="6">L21-I21</f>
        <v>1</v>
      </c>
      <c r="P21" s="140">
        <f t="shared" ref="P21:P26" si="7">N21-K21</f>
        <v>-8.7041664993719081</v>
      </c>
      <c r="Q21" s="141">
        <f t="shared" ref="Q21:Q26" si="8">N21/K21</f>
        <v>0.90889837111010063</v>
      </c>
      <c r="R21" s="291"/>
      <c r="S21" s="142">
        <v>0.20833333333333334</v>
      </c>
      <c r="T21" s="143">
        <v>0.57614583333333336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12</v>
      </c>
      <c r="AD21" s="180">
        <f>SUM(AD5:AD20)</f>
        <v>0</v>
      </c>
      <c r="AE21" s="168">
        <f t="shared" ref="AE21:AE26" si="9">M21-J21</f>
        <v>-113.35651772405618</v>
      </c>
      <c r="AF21" s="141">
        <f t="shared" ref="AF21:AF26" si="10">M21/J21</f>
        <v>0.94841569159314854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2937</v>
      </c>
      <c r="G22" s="148">
        <f t="shared" ref="G22:G26" si="11">E22*F22</f>
        <v>157893.12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1788.7466606172175</v>
      </c>
      <c r="N22" s="152">
        <f t="shared" si="5"/>
        <v>89.43733303086087</v>
      </c>
      <c r="O22" s="154">
        <f t="shared" si="6"/>
        <v>0</v>
      </c>
      <c r="P22" s="155">
        <f t="shared" si="7"/>
        <v>-10.56266696913913</v>
      </c>
      <c r="Q22" s="156">
        <f t="shared" si="8"/>
        <v>0.89437333030860866</v>
      </c>
      <c r="R22" s="289">
        <f>Q38</f>
        <v>0.89455735717065121</v>
      </c>
      <c r="S22" s="157">
        <v>0.20833333333333334</v>
      </c>
      <c r="T22" s="158">
        <v>0.27673611111111113</v>
      </c>
      <c r="U22" s="159"/>
      <c r="V22" s="160">
        <v>98.515907187882192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 t="shared" si="9"/>
        <v>-211.25333938278254</v>
      </c>
      <c r="AF22" s="156">
        <f t="shared" si="10"/>
        <v>0.89437333030860877</v>
      </c>
      <c r="AG22" s="361">
        <f>AF38</f>
        <v>0.89455735717065121</v>
      </c>
    </row>
    <row r="23" spans="1:33" ht="15.75" customHeight="1">
      <c r="A23" s="284"/>
      <c r="B23" s="163" t="s">
        <v>175</v>
      </c>
      <c r="C23" s="279" t="s">
        <v>237</v>
      </c>
      <c r="D23" s="280"/>
      <c r="E23" s="101">
        <v>61.09</v>
      </c>
      <c r="F23" s="111">
        <v>3736</v>
      </c>
      <c r="G23" s="103">
        <f t="shared" si="11"/>
        <v>228232.24000000002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1789.5455858679711</v>
      </c>
      <c r="N23" s="106">
        <f t="shared" si="5"/>
        <v>89.477279293398553</v>
      </c>
      <c r="O23" s="108">
        <f t="shared" si="6"/>
        <v>0</v>
      </c>
      <c r="P23" s="109">
        <f t="shared" si="7"/>
        <v>-10.522720706601447</v>
      </c>
      <c r="Q23" s="110">
        <f t="shared" si="8"/>
        <v>0.89477279293398548</v>
      </c>
      <c r="R23" s="290"/>
      <c r="S23" s="47">
        <v>0.27986111111111112</v>
      </c>
      <c r="T23" s="48">
        <v>0.36684027777777778</v>
      </c>
      <c r="U23" s="111">
        <v>5</v>
      </c>
      <c r="V23" s="112">
        <v>125.26084932967896</v>
      </c>
      <c r="W23" s="113"/>
      <c r="X23" s="116"/>
      <c r="Y23" s="12"/>
      <c r="Z23" s="198"/>
      <c r="AA23" s="281"/>
      <c r="AB23" s="282"/>
      <c r="AC23" s="12">
        <v>3</v>
      </c>
      <c r="AD23" s="198"/>
      <c r="AE23" s="117">
        <f t="shared" si="9"/>
        <v>-210.45441413202889</v>
      </c>
      <c r="AF23" s="110">
        <f t="shared" si="10"/>
        <v>0.89477279293398559</v>
      </c>
      <c r="AG23" s="362"/>
    </row>
    <row r="24" spans="1:33" ht="15.75" customHeight="1">
      <c r="A24" s="284"/>
      <c r="B24" s="163" t="s">
        <v>175</v>
      </c>
      <c r="C24" s="279" t="s">
        <v>182</v>
      </c>
      <c r="D24" s="280"/>
      <c r="E24" s="101">
        <v>47.37</v>
      </c>
      <c r="F24" s="111">
        <v>1607</v>
      </c>
      <c r="G24" s="103">
        <f t="shared" si="11"/>
        <v>76123.59</v>
      </c>
      <c r="H24" s="26"/>
      <c r="I24" s="107">
        <v>21</v>
      </c>
      <c r="J24" s="105">
        <v>2000</v>
      </c>
      <c r="K24" s="106">
        <f t="shared" si="1"/>
        <v>95.238095238095241</v>
      </c>
      <c r="L24" s="107">
        <v>21</v>
      </c>
      <c r="M24" s="105">
        <f>F24/V24*60</f>
        <v>1789.1535184783611</v>
      </c>
      <c r="N24" s="106">
        <f t="shared" si="5"/>
        <v>85.19778659420767</v>
      </c>
      <c r="O24" s="108">
        <f t="shared" si="6"/>
        <v>0</v>
      </c>
      <c r="P24" s="109">
        <f t="shared" si="7"/>
        <v>-10.04030864388757</v>
      </c>
      <c r="Q24" s="110">
        <f t="shared" si="8"/>
        <v>0.89457675923918056</v>
      </c>
      <c r="R24" s="290"/>
      <c r="S24" s="47">
        <v>0.37013888888888891</v>
      </c>
      <c r="T24" s="48">
        <v>0.40755787037037039</v>
      </c>
      <c r="U24" s="111">
        <v>4.7500000000000231</v>
      </c>
      <c r="V24" s="112">
        <v>53.891406748596538</v>
      </c>
      <c r="W24" s="113"/>
      <c r="X24" s="116"/>
      <c r="Y24" s="12"/>
      <c r="Z24" s="198"/>
      <c r="AA24" s="281"/>
      <c r="AB24" s="282"/>
      <c r="AC24" s="12">
        <v>1</v>
      </c>
      <c r="AD24" s="198"/>
      <c r="AE24" s="117">
        <f t="shared" si="9"/>
        <v>-210.84648152163891</v>
      </c>
      <c r="AF24" s="110">
        <f t="shared" si="10"/>
        <v>0.89457675923918056</v>
      </c>
      <c r="AG24" s="362"/>
    </row>
    <row r="25" spans="1:33" ht="15.75" customHeight="1">
      <c r="A25" s="284"/>
      <c r="B25" s="163" t="s">
        <v>175</v>
      </c>
      <c r="C25" s="279" t="s">
        <v>185</v>
      </c>
      <c r="D25" s="280"/>
      <c r="E25" s="101">
        <v>71.55</v>
      </c>
      <c r="F25" s="111">
        <v>2581</v>
      </c>
      <c r="G25" s="103">
        <f t="shared" si="11"/>
        <v>184670.55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1786.2462102904913</v>
      </c>
      <c r="N25" s="106">
        <f t="shared" si="5"/>
        <v>81.193009558658687</v>
      </c>
      <c r="O25" s="108">
        <f t="shared" si="6"/>
        <v>0</v>
      </c>
      <c r="P25" s="109">
        <f t="shared" si="7"/>
        <v>-9.7160813504322192</v>
      </c>
      <c r="Q25" s="110">
        <f t="shared" si="8"/>
        <v>0.89312310514524562</v>
      </c>
      <c r="R25" s="290"/>
      <c r="S25" s="47">
        <v>0.41111111111111109</v>
      </c>
      <c r="T25" s="48">
        <v>0.47130787037037036</v>
      </c>
      <c r="U25" s="111">
        <v>5.1166666666666138</v>
      </c>
      <c r="V25" s="112">
        <v>86.695775256433237</v>
      </c>
      <c r="W25" s="113">
        <v>0.47130787037037036</v>
      </c>
      <c r="X25" s="116">
        <v>0.50972222222222219</v>
      </c>
      <c r="Y25" s="12"/>
      <c r="Z25" s="198"/>
      <c r="AA25" s="281"/>
      <c r="AB25" s="282"/>
      <c r="AC25" s="12">
        <v>2</v>
      </c>
      <c r="AD25" s="198"/>
      <c r="AE25" s="117">
        <f t="shared" si="9"/>
        <v>-213.75378970950874</v>
      </c>
      <c r="AF25" s="110">
        <f t="shared" si="10"/>
        <v>0.89312310514524562</v>
      </c>
      <c r="AG25" s="362"/>
    </row>
    <row r="26" spans="1:33" ht="15.75" customHeight="1">
      <c r="A26" s="285"/>
      <c r="B26" s="163" t="s">
        <v>175</v>
      </c>
      <c r="C26" s="279" t="s">
        <v>183</v>
      </c>
      <c r="D26" s="280"/>
      <c r="E26" s="101">
        <v>59.54</v>
      </c>
      <c r="F26" s="111">
        <v>3350</v>
      </c>
      <c r="G26" s="103">
        <f t="shared" si="11"/>
        <v>199459</v>
      </c>
      <c r="H26" s="13"/>
      <c r="I26" s="118">
        <v>23</v>
      </c>
      <c r="J26" s="105">
        <v>2000</v>
      </c>
      <c r="K26" s="106">
        <f t="shared" si="1"/>
        <v>86.956521739130437</v>
      </c>
      <c r="L26" s="107">
        <v>23</v>
      </c>
      <c r="M26" s="105">
        <f>F26/V26*60</f>
        <v>1791.881596452472</v>
      </c>
      <c r="N26" s="106">
        <f t="shared" si="5"/>
        <v>77.907895497933566</v>
      </c>
      <c r="O26" s="108">
        <f t="shared" si="6"/>
        <v>0</v>
      </c>
      <c r="P26" s="109">
        <f t="shared" si="7"/>
        <v>-9.048626241196871</v>
      </c>
      <c r="Q26" s="110">
        <f t="shared" si="8"/>
        <v>0.89594079822623596</v>
      </c>
      <c r="R26" s="290"/>
      <c r="S26" s="47">
        <v>0.50972222222222219</v>
      </c>
      <c r="T26" s="48">
        <v>0.58761574074074074</v>
      </c>
      <c r="U26" s="111">
        <v>55.316666666666627</v>
      </c>
      <c r="V26" s="112">
        <v>112.17259019677159</v>
      </c>
      <c r="W26" s="113"/>
      <c r="X26" s="116"/>
      <c r="Y26" s="12"/>
      <c r="Z26" s="198"/>
      <c r="AA26" s="281"/>
      <c r="AB26" s="282"/>
      <c r="AC26" s="12">
        <v>3</v>
      </c>
      <c r="AD26" s="198"/>
      <c r="AE26" s="117">
        <f t="shared" si="9"/>
        <v>-208.11840354752803</v>
      </c>
      <c r="AF26" s="110">
        <f t="shared" si="10"/>
        <v>0.89594079822623596</v>
      </c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12">AVERAGE(I22:I37)</f>
        <v>21.2</v>
      </c>
      <c r="J38" s="137">
        <f t="shared" si="12"/>
        <v>2000</v>
      </c>
      <c r="K38" s="138">
        <f t="shared" ref="K38" si="13">J38/I38</f>
        <v>94.339622641509436</v>
      </c>
      <c r="L38" s="136">
        <f t="shared" ref="L38:M38" si="14">AVERAGE(L22:L37)</f>
        <v>21.2</v>
      </c>
      <c r="M38" s="137">
        <f t="shared" si="14"/>
        <v>1789.1147143413025</v>
      </c>
      <c r="N38" s="138">
        <f>M38/L38</f>
        <v>84.392203506665211</v>
      </c>
      <c r="O38" s="139">
        <f>L38-I38</f>
        <v>0</v>
      </c>
      <c r="P38" s="140">
        <f>N38-K38</f>
        <v>-9.9474191348442247</v>
      </c>
      <c r="Q38" s="141">
        <f>N38/K38</f>
        <v>0.89455735717065121</v>
      </c>
      <c r="R38" s="291"/>
      <c r="S38" s="142">
        <v>0.20833333333333334</v>
      </c>
      <c r="T38" s="143">
        <v>0.58761574074074074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11</v>
      </c>
      <c r="AD38" s="180">
        <f>SUM(AD22:AD37)</f>
        <v>0</v>
      </c>
      <c r="AE38" s="168">
        <f>M38-J38</f>
        <v>-210.88528565869751</v>
      </c>
      <c r="AF38" s="141">
        <f>M38/J38</f>
        <v>0.89455735717065121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3264</v>
      </c>
      <c r="G39" s="148">
        <f t="shared" ref="G39:G42" si="15">E39*F39</f>
        <v>64300.799999999996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1080.2877035037914</v>
      </c>
      <c r="N39" s="152">
        <f>M39/L39</f>
        <v>83.099054115676253</v>
      </c>
      <c r="O39" s="154">
        <f>L39-I39</f>
        <v>0</v>
      </c>
      <c r="P39" s="155">
        <f>N39-K39</f>
        <v>-9.2086381920160534</v>
      </c>
      <c r="Q39" s="156">
        <f>N39/K39</f>
        <v>0.90023975291982605</v>
      </c>
      <c r="R39" s="289">
        <f>Q55</f>
        <v>0.89622071425990657</v>
      </c>
      <c r="S39" s="157">
        <v>0.20833333333333334</v>
      </c>
      <c r="T39" s="158">
        <v>0.33422453703703703</v>
      </c>
      <c r="U39" s="159"/>
      <c r="V39" s="160">
        <v>181.2850404247082</v>
      </c>
      <c r="W39" s="158"/>
      <c r="X39" s="169"/>
      <c r="Y39" s="12"/>
      <c r="Z39" s="198"/>
      <c r="AA39" s="292"/>
      <c r="AB39" s="293"/>
      <c r="AC39" s="12">
        <v>5</v>
      </c>
      <c r="AD39" s="198"/>
      <c r="AE39" s="115">
        <f>M39-J39</f>
        <v>-119.71229649620864</v>
      </c>
      <c r="AF39" s="156">
        <f>M39/J39</f>
        <v>0.90023975291982616</v>
      </c>
      <c r="AG39" s="294">
        <f>AF55</f>
        <v>0.89622071425990657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1568</v>
      </c>
      <c r="G40" s="103">
        <f t="shared" si="15"/>
        <v>121284.79999999999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1790.7662025924169</v>
      </c>
      <c r="N40" s="106">
        <f>M40/L40</f>
        <v>68.875623176631422</v>
      </c>
      <c r="O40" s="108">
        <f>L40-I40</f>
        <v>0</v>
      </c>
      <c r="P40" s="109">
        <f>N40-K40</f>
        <v>-8.0474537464454983</v>
      </c>
      <c r="Q40" s="110">
        <f>N40/K40</f>
        <v>0.89538310129620857</v>
      </c>
      <c r="R40" s="290"/>
      <c r="S40" s="47">
        <v>0.33750000000000002</v>
      </c>
      <c r="T40" s="48">
        <v>0.37398148148148153</v>
      </c>
      <c r="U40" s="111">
        <v>4.7166666666667112</v>
      </c>
      <c r="V40" s="112">
        <v>52.536171312483084</v>
      </c>
      <c r="W40" s="113"/>
      <c r="X40" s="116"/>
      <c r="Y40" s="12"/>
      <c r="Z40" s="198"/>
      <c r="AA40" s="281"/>
      <c r="AB40" s="282"/>
      <c r="AC40" s="12">
        <v>1</v>
      </c>
      <c r="AD40" s="198"/>
      <c r="AE40" s="117">
        <f>M40-J40</f>
        <v>-209.2337974075831</v>
      </c>
      <c r="AF40" s="110">
        <f>M40/J40</f>
        <v>0.89538310129620846</v>
      </c>
      <c r="AG40" s="295"/>
    </row>
    <row r="41" spans="1:33" ht="15.75" customHeight="1">
      <c r="A41" s="298"/>
      <c r="B41" s="163" t="s">
        <v>175</v>
      </c>
      <c r="C41" s="279" t="s">
        <v>177</v>
      </c>
      <c r="D41" s="280"/>
      <c r="E41" s="101">
        <v>58.67</v>
      </c>
      <c r="F41" s="102">
        <v>4169</v>
      </c>
      <c r="G41" s="103">
        <f t="shared" si="15"/>
        <v>244595.23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1791.1270052556108</v>
      </c>
      <c r="N41" s="106">
        <f>M41/L41</f>
        <v>77.875087185026558</v>
      </c>
      <c r="O41" s="108">
        <f>L41-I41</f>
        <v>0</v>
      </c>
      <c r="P41" s="109">
        <f>N41-K41</f>
        <v>-9.081434554103879</v>
      </c>
      <c r="Q41" s="110">
        <f>N41/K41</f>
        <v>0.89556350262780537</v>
      </c>
      <c r="R41" s="290"/>
      <c r="S41" s="47">
        <v>0.37777777777777777</v>
      </c>
      <c r="T41" s="48">
        <v>0.47475694444444444</v>
      </c>
      <c r="U41" s="111">
        <v>5.4666666666665886</v>
      </c>
      <c r="V41" s="112">
        <v>139.65508825785508</v>
      </c>
      <c r="W41" s="113">
        <v>0.47475694444444444</v>
      </c>
      <c r="X41" s="116">
        <v>0.5131944444444444</v>
      </c>
      <c r="Y41" s="12"/>
      <c r="Z41" s="198"/>
      <c r="AA41" s="281"/>
      <c r="AB41" s="282"/>
      <c r="AC41" s="12">
        <v>3</v>
      </c>
      <c r="AD41" s="198"/>
      <c r="AE41" s="117">
        <f>M41-J41</f>
        <v>-208.87299474438919</v>
      </c>
      <c r="AF41" s="110">
        <f>M41/J41</f>
        <v>0.89556350262780537</v>
      </c>
      <c r="AG41" s="295"/>
    </row>
    <row r="42" spans="1:33" ht="15.75" customHeight="1">
      <c r="A42" s="298"/>
      <c r="B42" s="163" t="s">
        <v>175</v>
      </c>
      <c r="C42" s="279" t="s">
        <v>180</v>
      </c>
      <c r="D42" s="280"/>
      <c r="E42" s="101">
        <v>59.34</v>
      </c>
      <c r="F42" s="102">
        <v>1677</v>
      </c>
      <c r="G42" s="103">
        <f t="shared" si="15"/>
        <v>99513.180000000008</v>
      </c>
      <c r="H42" s="26"/>
      <c r="I42" s="104">
        <v>24</v>
      </c>
      <c r="J42" s="105">
        <v>2000</v>
      </c>
      <c r="K42" s="106">
        <f t="shared" si="1"/>
        <v>83.333333333333329</v>
      </c>
      <c r="L42" s="107">
        <v>24</v>
      </c>
      <c r="M42" s="105">
        <f>F42/V42*60</f>
        <v>1790.6082313195084</v>
      </c>
      <c r="N42" s="106">
        <f>M42/L42</f>
        <v>74.608676304979511</v>
      </c>
      <c r="O42" s="108">
        <f>L42-I42</f>
        <v>0</v>
      </c>
      <c r="P42" s="109">
        <f>N42-K42</f>
        <v>-8.7246570283538176</v>
      </c>
      <c r="Q42" s="110">
        <f>N42/K42</f>
        <v>0.89530411565975421</v>
      </c>
      <c r="R42" s="290"/>
      <c r="S42" s="47">
        <v>0.5131944444444444</v>
      </c>
      <c r="T42" s="48">
        <v>0.55221064814814813</v>
      </c>
      <c r="U42" s="111">
        <v>55.349999999999937</v>
      </c>
      <c r="V42" s="112">
        <v>56.193196389951034</v>
      </c>
      <c r="W42" s="113"/>
      <c r="X42" s="116"/>
      <c r="Y42" s="12"/>
      <c r="Z42" s="198"/>
      <c r="AA42" s="281"/>
      <c r="AB42" s="282"/>
      <c r="AC42" s="12">
        <v>2</v>
      </c>
      <c r="AD42" s="198"/>
      <c r="AE42" s="117">
        <f>M42-J42</f>
        <v>-209.39176868049162</v>
      </c>
      <c r="AF42" s="110">
        <f>M42/J42</f>
        <v>0.89530411565975421</v>
      </c>
      <c r="AG42" s="295"/>
    </row>
    <row r="43" spans="1:33" ht="15.75" customHeight="1">
      <c r="A43" s="298"/>
      <c r="B43" s="163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81"/>
      <c r="AB43" s="282"/>
      <c r="AC43" s="12"/>
      <c r="AD43" s="198"/>
      <c r="AE43" s="117"/>
      <c r="AF43" s="110"/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6">AVERAGE(I39:I54)</f>
        <v>21.5</v>
      </c>
      <c r="J55" s="137">
        <f t="shared" si="16"/>
        <v>1800</v>
      </c>
      <c r="K55" s="138">
        <f t="shared" ref="K55" si="17">J55/I55</f>
        <v>83.720930232558146</v>
      </c>
      <c r="L55" s="136">
        <f t="shared" ref="L55:M55" si="18">AVERAGE(L39:L54)</f>
        <v>21.5</v>
      </c>
      <c r="M55" s="137">
        <f t="shared" si="18"/>
        <v>1613.1972856678319</v>
      </c>
      <c r="N55" s="138">
        <f t="shared" ref="N55:N61" si="19">M55/L55</f>
        <v>75.032431891527068</v>
      </c>
      <c r="O55" s="139">
        <f t="shared" ref="O55:O61" si="20">L55-I55</f>
        <v>0</v>
      </c>
      <c r="P55" s="140">
        <f t="shared" ref="P55:P61" si="21">N55-K55</f>
        <v>-8.6884983410310781</v>
      </c>
      <c r="Q55" s="141">
        <f t="shared" ref="Q55:Q61" si="22">N55/K55</f>
        <v>0.89622071425990657</v>
      </c>
      <c r="R55" s="291"/>
      <c r="S55" s="142">
        <v>0.20833333333333334</v>
      </c>
      <c r="T55" s="143">
        <v>0.55221064814814813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11</v>
      </c>
      <c r="AD55" s="191">
        <f>SUM(AD39:AD54)</f>
        <v>0</v>
      </c>
      <c r="AE55" s="168">
        <f t="shared" ref="AE55:AE61" si="23">M55-J55</f>
        <v>-186.80271433216808</v>
      </c>
      <c r="AF55" s="141">
        <f t="shared" ref="AF55:AF61" si="24">M55/J55</f>
        <v>0.89622071425990657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2567</v>
      </c>
      <c r="G56" s="148">
        <f t="shared" ref="G56:G61" si="25">E56*F56</f>
        <v>74083.62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1" si="26">F56/V56*60</f>
        <v>3181.7639149225929</v>
      </c>
      <c r="N56" s="152">
        <f t="shared" si="19"/>
        <v>167.46125868013647</v>
      </c>
      <c r="O56" s="154">
        <f t="shared" si="20"/>
        <v>0</v>
      </c>
      <c r="P56" s="155">
        <f t="shared" si="21"/>
        <v>-22.012425530389862</v>
      </c>
      <c r="Q56" s="156">
        <f t="shared" si="22"/>
        <v>0.88382330970072021</v>
      </c>
      <c r="R56" s="289">
        <f>Q72</f>
        <v>0.89435575753697893</v>
      </c>
      <c r="S56" s="157">
        <v>0.20833333333333334</v>
      </c>
      <c r="T56" s="158">
        <v>0.24194444444444446</v>
      </c>
      <c r="U56" s="159"/>
      <c r="V56" s="160">
        <v>48.407111312577399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23"/>
        <v>-418.2360850774071</v>
      </c>
      <c r="AF56" s="156">
        <f t="shared" si="24"/>
        <v>0.88382330970072021</v>
      </c>
      <c r="AG56" s="294">
        <f>AF72</f>
        <v>0.89435575753697893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3837</v>
      </c>
      <c r="G57" s="103">
        <f t="shared" si="25"/>
        <v>119369.06999999999</v>
      </c>
      <c r="H57" s="26"/>
      <c r="I57" s="104">
        <v>19</v>
      </c>
      <c r="J57" s="105">
        <v>3600</v>
      </c>
      <c r="K57" s="106">
        <f t="shared" ref="K57:K91" si="27">J57/I57</f>
        <v>189.47368421052633</v>
      </c>
      <c r="L57" s="107">
        <v>19</v>
      </c>
      <c r="M57" s="105">
        <f t="shared" si="26"/>
        <v>3181.9570890825621</v>
      </c>
      <c r="N57" s="106">
        <f t="shared" si="19"/>
        <v>167.47142574118749</v>
      </c>
      <c r="O57" s="108">
        <f t="shared" si="20"/>
        <v>0</v>
      </c>
      <c r="P57" s="109">
        <f t="shared" si="21"/>
        <v>-22.002258469338841</v>
      </c>
      <c r="Q57" s="110">
        <f t="shared" si="22"/>
        <v>0.88387696918960057</v>
      </c>
      <c r="R57" s="290"/>
      <c r="S57" s="47">
        <v>0.24583333333333335</v>
      </c>
      <c r="T57" s="48">
        <v>0.29607638888888888</v>
      </c>
      <c r="U57" s="111">
        <v>5.5999999999999961</v>
      </c>
      <c r="V57" s="112">
        <v>72.351698515952705</v>
      </c>
      <c r="W57" s="113"/>
      <c r="X57" s="116"/>
      <c r="Y57" s="12"/>
      <c r="Z57" s="198"/>
      <c r="AA57" s="281"/>
      <c r="AB57" s="282"/>
      <c r="AC57" s="12">
        <v>2</v>
      </c>
      <c r="AD57" s="198"/>
      <c r="AE57" s="117">
        <f t="shared" si="23"/>
        <v>-418.04291091743789</v>
      </c>
      <c r="AF57" s="110">
        <f t="shared" si="24"/>
        <v>0.88387696918960057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2101</v>
      </c>
      <c r="G58" s="103">
        <f t="shared" si="25"/>
        <v>81917.990000000005</v>
      </c>
      <c r="H58" s="26"/>
      <c r="I58" s="104">
        <v>19</v>
      </c>
      <c r="J58" s="105">
        <v>3600</v>
      </c>
      <c r="K58" s="106">
        <f t="shared" si="27"/>
        <v>189.47368421052633</v>
      </c>
      <c r="L58" s="107">
        <v>19</v>
      </c>
      <c r="M58" s="105">
        <f t="shared" si="26"/>
        <v>3183.3552992136929</v>
      </c>
      <c r="N58" s="106">
        <f t="shared" si="19"/>
        <v>167.5450157480891</v>
      </c>
      <c r="O58" s="108">
        <f t="shared" si="20"/>
        <v>0</v>
      </c>
      <c r="P58" s="109">
        <f t="shared" si="21"/>
        <v>-21.92866846243723</v>
      </c>
      <c r="Q58" s="110">
        <f t="shared" si="22"/>
        <v>0.88426536089269236</v>
      </c>
      <c r="R58" s="290"/>
      <c r="S58" s="47">
        <v>0.29930555555555555</v>
      </c>
      <c r="T58" s="48">
        <v>0.32679398148148148</v>
      </c>
      <c r="U58" s="111">
        <v>4.6500000000000075</v>
      </c>
      <c r="V58" s="112">
        <v>39.599726750934003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23"/>
        <v>-416.64470078630711</v>
      </c>
      <c r="AF58" s="110">
        <f t="shared" si="24"/>
        <v>0.88426536089269248</v>
      </c>
      <c r="AG58" s="295"/>
    </row>
    <row r="59" spans="1:33" ht="15.75" customHeight="1">
      <c r="A59" s="284"/>
      <c r="B59" s="100" t="s">
        <v>212</v>
      </c>
      <c r="C59" s="364" t="s">
        <v>248</v>
      </c>
      <c r="D59" s="364"/>
      <c r="E59" s="101">
        <v>46.93</v>
      </c>
      <c r="F59" s="102">
        <v>3990</v>
      </c>
      <c r="G59" s="103">
        <f t="shared" si="25"/>
        <v>187250.7</v>
      </c>
      <c r="H59" s="26"/>
      <c r="I59" s="104">
        <v>24</v>
      </c>
      <c r="J59" s="105">
        <v>3600</v>
      </c>
      <c r="K59" s="106">
        <f t="shared" si="27"/>
        <v>150</v>
      </c>
      <c r="L59" s="107">
        <v>24</v>
      </c>
      <c r="M59" s="105">
        <f t="shared" si="26"/>
        <v>3256.8242505538369</v>
      </c>
      <c r="N59" s="106">
        <f t="shared" si="19"/>
        <v>135.70101043974321</v>
      </c>
      <c r="O59" s="108">
        <f t="shared" si="20"/>
        <v>0</v>
      </c>
      <c r="P59" s="109">
        <f t="shared" si="21"/>
        <v>-14.298989560256786</v>
      </c>
      <c r="Q59" s="110">
        <f t="shared" si="22"/>
        <v>0.90467340293162146</v>
      </c>
      <c r="R59" s="290"/>
      <c r="S59" s="47">
        <v>0.3298611111111111</v>
      </c>
      <c r="T59" s="48">
        <v>0.38090277777777776</v>
      </c>
      <c r="U59" s="111">
        <v>5</v>
      </c>
      <c r="V59" s="112">
        <v>73.507190312553405</v>
      </c>
      <c r="W59" s="113"/>
      <c r="X59" s="116"/>
      <c r="Y59" s="12"/>
      <c r="Z59" s="198"/>
      <c r="AA59" s="281"/>
      <c r="AB59" s="282"/>
      <c r="AC59" s="12">
        <v>3</v>
      </c>
      <c r="AD59" s="198"/>
      <c r="AE59" s="199">
        <f t="shared" si="23"/>
        <v>-343.17574944616308</v>
      </c>
      <c r="AF59" s="200">
        <f t="shared" si="24"/>
        <v>0.90467340293162135</v>
      </c>
      <c r="AG59" s="295"/>
    </row>
    <row r="60" spans="1:33" ht="15.75" customHeight="1">
      <c r="A60" s="285"/>
      <c r="B60" s="100" t="s">
        <v>212</v>
      </c>
      <c r="C60" s="364" t="s">
        <v>214</v>
      </c>
      <c r="D60" s="364"/>
      <c r="E60" s="101">
        <v>38.479999999999997</v>
      </c>
      <c r="F60" s="105">
        <v>5649</v>
      </c>
      <c r="G60" s="103">
        <f t="shared" si="25"/>
        <v>217373.52</v>
      </c>
      <c r="H60" s="13"/>
      <c r="I60" s="104">
        <v>20</v>
      </c>
      <c r="J60" s="105">
        <v>3600</v>
      </c>
      <c r="K60" s="106">
        <f t="shared" si="27"/>
        <v>180</v>
      </c>
      <c r="L60" s="107">
        <v>20</v>
      </c>
      <c r="M60" s="105">
        <f t="shared" si="26"/>
        <v>3256.4114299206976</v>
      </c>
      <c r="N60" s="106">
        <f t="shared" si="19"/>
        <v>162.82057149603489</v>
      </c>
      <c r="O60" s="108">
        <f t="shared" si="20"/>
        <v>0</v>
      </c>
      <c r="P60" s="109">
        <f t="shared" si="21"/>
        <v>-17.179428503965113</v>
      </c>
      <c r="Q60" s="110">
        <f t="shared" si="22"/>
        <v>0.9045587305335272</v>
      </c>
      <c r="R60" s="290"/>
      <c r="S60" s="47">
        <v>0.38472222222222219</v>
      </c>
      <c r="T60" s="48">
        <v>0.45700231481481479</v>
      </c>
      <c r="U60" s="111">
        <v>5.4999999999999805</v>
      </c>
      <c r="V60" s="112">
        <v>104.083899499227</v>
      </c>
      <c r="W60" s="113">
        <v>0.45700231481481479</v>
      </c>
      <c r="X60" s="116">
        <v>0.49652777777777768</v>
      </c>
      <c r="Y60" s="12"/>
      <c r="Z60" s="198"/>
      <c r="AA60" s="281"/>
      <c r="AB60" s="282"/>
      <c r="AC60" s="12">
        <v>4</v>
      </c>
      <c r="AD60" s="198"/>
      <c r="AE60" s="199">
        <f t="shared" si="23"/>
        <v>-343.58857007930237</v>
      </c>
      <c r="AF60" s="200">
        <f t="shared" si="24"/>
        <v>0.90455873053352709</v>
      </c>
      <c r="AG60" s="295"/>
    </row>
    <row r="61" spans="1:33" ht="15.75" customHeight="1">
      <c r="A61" s="285"/>
      <c r="B61" s="100" t="s">
        <v>212</v>
      </c>
      <c r="C61" s="364" t="s">
        <v>215</v>
      </c>
      <c r="D61" s="364"/>
      <c r="E61" s="101">
        <v>37.799999999999997</v>
      </c>
      <c r="F61" s="105">
        <v>6959</v>
      </c>
      <c r="G61" s="121">
        <f t="shared" si="25"/>
        <v>263050.19999999995</v>
      </c>
      <c r="H61" s="122"/>
      <c r="I61" s="104">
        <v>21</v>
      </c>
      <c r="J61" s="105">
        <v>3600</v>
      </c>
      <c r="K61" s="106">
        <f t="shared" si="27"/>
        <v>171.42857142857142</v>
      </c>
      <c r="L61" s="107">
        <v>21</v>
      </c>
      <c r="M61" s="105">
        <f t="shared" si="26"/>
        <v>3257.7723791053636</v>
      </c>
      <c r="N61" s="106">
        <f t="shared" si="19"/>
        <v>155.13201805263637</v>
      </c>
      <c r="O61" s="108">
        <f t="shared" si="20"/>
        <v>0</v>
      </c>
      <c r="P61" s="109">
        <f t="shared" si="21"/>
        <v>-16.296553375935048</v>
      </c>
      <c r="Q61" s="110">
        <f t="shared" si="22"/>
        <v>0.90493677197371225</v>
      </c>
      <c r="R61" s="290"/>
      <c r="S61" s="47">
        <v>0.49652777777777768</v>
      </c>
      <c r="T61" s="120">
        <v>0.58553240740740731</v>
      </c>
      <c r="U61" s="111">
        <v>56.916666666666558</v>
      </c>
      <c r="V61" s="112">
        <v>128.1673338131325</v>
      </c>
      <c r="W61" s="113"/>
      <c r="X61" s="116"/>
      <c r="Y61" s="12"/>
      <c r="Z61" s="198"/>
      <c r="AA61" s="281"/>
      <c r="AB61" s="282"/>
      <c r="AC61" s="12">
        <v>3</v>
      </c>
      <c r="AD61" s="198"/>
      <c r="AE61" s="199">
        <f t="shared" si="23"/>
        <v>-342.2276208946364</v>
      </c>
      <c r="AF61" s="200">
        <f t="shared" si="24"/>
        <v>0.90493677197371214</v>
      </c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8">AVERAGE(I56:I71)</f>
        <v>20.333333333333332</v>
      </c>
      <c r="J72" s="137">
        <f t="shared" si="28"/>
        <v>3600</v>
      </c>
      <c r="K72" s="138">
        <f t="shared" ref="K72:K75" si="29">J72/I72</f>
        <v>177.04918032786887</v>
      </c>
      <c r="L72" s="136">
        <f t="shared" ref="L72:M72" si="30">AVERAGE(L56:L71)</f>
        <v>20.333333333333332</v>
      </c>
      <c r="M72" s="137">
        <f t="shared" si="30"/>
        <v>3219.680727133124</v>
      </c>
      <c r="N72" s="138">
        <f>M72/L72</f>
        <v>158.34495379343235</v>
      </c>
      <c r="O72" s="139">
        <f>L72-I72</f>
        <v>0</v>
      </c>
      <c r="P72" s="140">
        <f>N72-K72</f>
        <v>-18.704226534436515</v>
      </c>
      <c r="Q72" s="141">
        <f>N72/K72</f>
        <v>0.89435575753697893</v>
      </c>
      <c r="R72" s="291"/>
      <c r="S72" s="142">
        <v>0.20833333333333334</v>
      </c>
      <c r="T72" s="143">
        <v>0.58553240740740731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14</v>
      </c>
      <c r="AD72" s="191">
        <f>SUM(AD56:AD71)</f>
        <v>0</v>
      </c>
      <c r="AE72" s="168">
        <f>M72-J72</f>
        <v>-380.31927286687596</v>
      </c>
      <c r="AF72" s="141">
        <f>M72/J72</f>
        <v>0.89435575753697893</v>
      </c>
      <c r="AG72" s="296"/>
    </row>
    <row r="73" spans="1:33" ht="15.75" customHeight="1">
      <c r="A73" s="297" t="s">
        <v>116</v>
      </c>
      <c r="B73" s="100" t="s">
        <v>197</v>
      </c>
      <c r="C73" s="279" t="s">
        <v>216</v>
      </c>
      <c r="D73" s="280"/>
      <c r="E73" s="101">
        <v>23.19</v>
      </c>
      <c r="F73" s="102">
        <v>546</v>
      </c>
      <c r="G73" s="103">
        <f t="shared" ref="G73:G75" si="31">E73*F73</f>
        <v>12661.740000000002</v>
      </c>
      <c r="H73" s="13"/>
      <c r="I73" s="104">
        <v>6</v>
      </c>
      <c r="J73" s="105">
        <v>2500</v>
      </c>
      <c r="K73" s="106">
        <f t="shared" si="29"/>
        <v>416.66666666666669</v>
      </c>
      <c r="L73" s="107">
        <v>6</v>
      </c>
      <c r="M73" s="105">
        <f>F73/V73*60</f>
        <v>2263.9998740968113</v>
      </c>
      <c r="N73" s="106">
        <f>M73/L73</f>
        <v>377.33331234946854</v>
      </c>
      <c r="O73" s="108">
        <f>L73-I73</f>
        <v>0</v>
      </c>
      <c r="P73" s="109">
        <f>N73-K73</f>
        <v>-39.333354317198143</v>
      </c>
      <c r="Q73" s="110">
        <f>N73/K73</f>
        <v>0.90559994963872448</v>
      </c>
      <c r="R73" s="289">
        <f>Q89</f>
        <v>0.90486490798529373</v>
      </c>
      <c r="S73" s="47">
        <v>0.36666666666666664</v>
      </c>
      <c r="T73" s="48">
        <v>0.37671296296296292</v>
      </c>
      <c r="U73" s="111">
        <v>5.4333333333333567</v>
      </c>
      <c r="V73" s="112">
        <v>14.469965468999467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-236.00012590318875</v>
      </c>
      <c r="AF73" s="156">
        <f>M73/J73</f>
        <v>0.90559994963872448</v>
      </c>
      <c r="AG73" s="294">
        <f>AF89</f>
        <v>0.90486490798529373</v>
      </c>
    </row>
    <row r="74" spans="1:33" ht="15.75" customHeight="1">
      <c r="A74" s="298"/>
      <c r="B74" s="100" t="s">
        <v>197</v>
      </c>
      <c r="C74" s="279" t="s">
        <v>220</v>
      </c>
      <c r="D74" s="280"/>
      <c r="E74" s="101">
        <v>23.55</v>
      </c>
      <c r="F74" s="102">
        <v>961</v>
      </c>
      <c r="G74" s="121">
        <f t="shared" si="31"/>
        <v>22631.55</v>
      </c>
      <c r="H74" s="122"/>
      <c r="I74" s="104">
        <v>6</v>
      </c>
      <c r="J74" s="105">
        <v>2500</v>
      </c>
      <c r="K74" s="106">
        <f t="shared" si="29"/>
        <v>416.66666666666669</v>
      </c>
      <c r="L74" s="107">
        <v>6</v>
      </c>
      <c r="M74" s="105">
        <f>F74/V74*60</f>
        <v>2264.2332320733376</v>
      </c>
      <c r="N74" s="106">
        <f>M74/L74</f>
        <v>377.37220534555627</v>
      </c>
      <c r="O74" s="108">
        <f>L74-I74</f>
        <v>0</v>
      </c>
      <c r="P74" s="109">
        <f>N74-K74</f>
        <v>-39.294461321110418</v>
      </c>
      <c r="Q74" s="110">
        <f>N74/K74</f>
        <v>0.90569329282933497</v>
      </c>
      <c r="R74" s="290"/>
      <c r="S74" s="47">
        <v>0.38055555555555554</v>
      </c>
      <c r="T74" s="120">
        <v>0.39822916666666663</v>
      </c>
      <c r="U74" s="111">
        <v>5.5333333333333723</v>
      </c>
      <c r="V74" s="112">
        <v>25.465574474941025</v>
      </c>
      <c r="W74" s="113"/>
      <c r="X74" s="116"/>
      <c r="Y74" s="12"/>
      <c r="Z74" s="198"/>
      <c r="AA74" s="281"/>
      <c r="AB74" s="282"/>
      <c r="AC74" s="12">
        <v>1</v>
      </c>
      <c r="AD74" s="198"/>
      <c r="AE74" s="117">
        <f>M74-J74</f>
        <v>-235.7667679266624</v>
      </c>
      <c r="AF74" s="110">
        <f>M74/J74</f>
        <v>0.90569329282933508</v>
      </c>
      <c r="AG74" s="295"/>
    </row>
    <row r="75" spans="1:33" ht="15.75" customHeight="1">
      <c r="A75" s="298"/>
      <c r="B75" s="100" t="s">
        <v>197</v>
      </c>
      <c r="C75" s="279" t="s">
        <v>249</v>
      </c>
      <c r="D75" s="280"/>
      <c r="E75" s="101">
        <v>27.05</v>
      </c>
      <c r="F75" s="102">
        <v>4807</v>
      </c>
      <c r="G75" s="121">
        <f t="shared" si="31"/>
        <v>130029.35</v>
      </c>
      <c r="H75" s="62"/>
      <c r="I75" s="104">
        <v>6</v>
      </c>
      <c r="J75" s="105">
        <v>3273</v>
      </c>
      <c r="K75" s="106">
        <f t="shared" si="29"/>
        <v>545.5</v>
      </c>
      <c r="L75" s="107">
        <v>6</v>
      </c>
      <c r="M75" s="105">
        <f>F75/V75*60</f>
        <v>2957.714277592187</v>
      </c>
      <c r="N75" s="106">
        <f>M75/L75</f>
        <v>492.95237959869786</v>
      </c>
      <c r="O75" s="123">
        <f>L75-I75</f>
        <v>0</v>
      </c>
      <c r="P75" s="124">
        <f>N75-K75</f>
        <v>-52.54762040130214</v>
      </c>
      <c r="Q75" s="125">
        <f>N75/K75</f>
        <v>0.90367072337066523</v>
      </c>
      <c r="R75" s="290"/>
      <c r="S75" s="47">
        <v>0.40208333333333329</v>
      </c>
      <c r="T75" s="120">
        <v>0.46979166666666661</v>
      </c>
      <c r="U75" s="111">
        <v>5.5499999999999883</v>
      </c>
      <c r="V75" s="112">
        <v>97.514490221414022</v>
      </c>
      <c r="W75" s="113"/>
      <c r="X75" s="116"/>
      <c r="Y75" s="12"/>
      <c r="Z75" s="198"/>
      <c r="AA75" s="281"/>
      <c r="AB75" s="282"/>
      <c r="AC75" s="12">
        <v>3</v>
      </c>
      <c r="AD75" s="198"/>
      <c r="AE75" s="117">
        <f>M75-J75</f>
        <v>-315.28572240781295</v>
      </c>
      <c r="AF75" s="110">
        <f>M75/J75</f>
        <v>0.90367072337066512</v>
      </c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2757.6666666666665</v>
      </c>
      <c r="K89" s="138">
        <f t="shared" ref="K89" si="33">J89/I89</f>
        <v>459.61111111111109</v>
      </c>
      <c r="L89" s="136">
        <f t="shared" ref="L89:M89" si="34">AVERAGE(L73:L88)</f>
        <v>6</v>
      </c>
      <c r="M89" s="137">
        <f t="shared" si="34"/>
        <v>2495.315794587445</v>
      </c>
      <c r="N89" s="138">
        <f>M89/L89</f>
        <v>415.88596576457417</v>
      </c>
      <c r="O89" s="139">
        <f>L89-I89</f>
        <v>0</v>
      </c>
      <c r="P89" s="140">
        <f>N89-K89</f>
        <v>-43.72514534653692</v>
      </c>
      <c r="Q89" s="141">
        <f>N89/K89</f>
        <v>0.90486490798529373</v>
      </c>
      <c r="R89" s="291"/>
      <c r="S89" s="142">
        <v>0.20833333333333334</v>
      </c>
      <c r="T89" s="143">
        <v>0.46979166666666661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5</v>
      </c>
      <c r="AD89" s="191">
        <f>SUM(AD73:AD88)</f>
        <v>0</v>
      </c>
      <c r="AE89" s="168">
        <f>M89-J89</f>
        <v>-262.35087207922152</v>
      </c>
      <c r="AF89" s="141">
        <f>M89/J89</f>
        <v>0.90486490798529373</v>
      </c>
      <c r="AG89" s="296"/>
    </row>
    <row r="90" spans="1:33" ht="15.75" customHeight="1">
      <c r="A90" s="283" t="s">
        <v>120</v>
      </c>
      <c r="B90" s="114" t="s">
        <v>197</v>
      </c>
      <c r="C90" s="287" t="s">
        <v>238</v>
      </c>
      <c r="D90" s="288"/>
      <c r="E90" s="147">
        <v>15.51</v>
      </c>
      <c r="F90" s="97">
        <v>3663</v>
      </c>
      <c r="G90" s="148">
        <f t="shared" ref="G90:G91" si="35">E90*F90</f>
        <v>56813.13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2350.6387562395398</v>
      </c>
      <c r="N90" s="152">
        <f>M90/L90</f>
        <v>391.77312603992328</v>
      </c>
      <c r="O90" s="154">
        <f>L90-I90</f>
        <v>0</v>
      </c>
      <c r="P90" s="155">
        <f>N90-K90</f>
        <v>-41.560207293410031</v>
      </c>
      <c r="Q90" s="156">
        <f>N90/K90</f>
        <v>0.90409182932289989</v>
      </c>
      <c r="R90" s="289">
        <f>Q106</f>
        <v>0.90389998354625245</v>
      </c>
      <c r="S90" s="157">
        <v>0.20833333333333334</v>
      </c>
      <c r="T90" s="158">
        <v>0.27325231481481482</v>
      </c>
      <c r="U90" s="159"/>
      <c r="V90" s="160">
        <v>93.497990457536517</v>
      </c>
      <c r="W90" s="158"/>
      <c r="X90" s="169"/>
      <c r="Y90" s="12"/>
      <c r="Z90" s="198"/>
      <c r="AA90" s="292"/>
      <c r="AB90" s="293"/>
      <c r="AC90" s="12">
        <v>3</v>
      </c>
      <c r="AD90" s="198"/>
      <c r="AE90" s="115">
        <f>M90-J90</f>
        <v>-249.36124376046018</v>
      </c>
      <c r="AF90" s="156">
        <f>M90/J90</f>
        <v>0.90409182932289989</v>
      </c>
      <c r="AG90" s="294">
        <f>AF106</f>
        <v>0.90389998354625245</v>
      </c>
    </row>
    <row r="91" spans="1:33" ht="15.75" customHeight="1">
      <c r="A91" s="284"/>
      <c r="B91" s="100" t="s">
        <v>197</v>
      </c>
      <c r="C91" s="279" t="s">
        <v>239</v>
      </c>
      <c r="D91" s="280"/>
      <c r="E91" s="101">
        <v>15.01</v>
      </c>
      <c r="F91" s="102">
        <v>3768</v>
      </c>
      <c r="G91" s="103">
        <f t="shared" si="35"/>
        <v>56557.68</v>
      </c>
      <c r="H91" s="26"/>
      <c r="I91" s="104">
        <v>6</v>
      </c>
      <c r="J91" s="105">
        <v>2600</v>
      </c>
      <c r="K91" s="106">
        <f t="shared" si="27"/>
        <v>433.33333333333331</v>
      </c>
      <c r="L91" s="107">
        <v>6</v>
      </c>
      <c r="M91" s="105">
        <f>F91/V91*60</f>
        <v>2349.6411582009728</v>
      </c>
      <c r="N91" s="106">
        <f>M91/L91</f>
        <v>391.60685970016215</v>
      </c>
      <c r="O91" s="108">
        <f>L91-I91</f>
        <v>0</v>
      </c>
      <c r="P91" s="109">
        <f>N91-K91</f>
        <v>-41.726473633171167</v>
      </c>
      <c r="Q91" s="110">
        <f>N91/K91</f>
        <v>0.90370813776960501</v>
      </c>
      <c r="R91" s="290"/>
      <c r="S91" s="47">
        <v>0.27638888888888891</v>
      </c>
      <c r="T91" s="48">
        <v>0.34320601851851851</v>
      </c>
      <c r="U91" s="111">
        <v>4.5166666666666799</v>
      </c>
      <c r="V91" s="112">
        <v>96.218947821419903</v>
      </c>
      <c r="W91" s="113"/>
      <c r="X91" s="13"/>
      <c r="Y91" s="12"/>
      <c r="Z91" s="198"/>
      <c r="AA91" s="281"/>
      <c r="AB91" s="282"/>
      <c r="AC91" s="12">
        <v>2</v>
      </c>
      <c r="AD91" s="198"/>
      <c r="AE91" s="117">
        <f>M91-J91</f>
        <v>-250.35884179902723</v>
      </c>
      <c r="AF91" s="110">
        <f>M91/J91</f>
        <v>0.9037081377696049</v>
      </c>
      <c r="AG91" s="295"/>
    </row>
    <row r="92" spans="1:33" ht="15.75" customHeight="1">
      <c r="A92" s="284"/>
      <c r="B92" s="100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3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3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31"/>
      <c r="W98" s="113"/>
      <c r="X98" s="116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31"/>
      <c r="W99" s="126"/>
      <c r="X99" s="127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31"/>
      <c r="W100" s="126"/>
      <c r="X100" s="127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31"/>
      <c r="W101" s="126"/>
      <c r="X101" s="127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31"/>
      <c r="W102" s="126"/>
      <c r="X102" s="127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31"/>
      <c r="W103" s="126"/>
      <c r="X103" s="127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31"/>
      <c r="W104" s="126"/>
      <c r="X104" s="127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6">AVERAGE(I90:I105)</f>
        <v>6</v>
      </c>
      <c r="J106" s="137">
        <f t="shared" si="36"/>
        <v>2600</v>
      </c>
      <c r="K106" s="138">
        <f t="shared" ref="K106" si="37">J106/I106</f>
        <v>433.33333333333331</v>
      </c>
      <c r="L106" s="136">
        <f t="shared" ref="L106:M106" si="38">AVERAGE(L90:L105)</f>
        <v>6</v>
      </c>
      <c r="M106" s="137">
        <f t="shared" si="38"/>
        <v>2350.1399572202563</v>
      </c>
      <c r="N106" s="138">
        <f>M106/L106</f>
        <v>391.68999287004272</v>
      </c>
      <c r="O106" s="139">
        <f>L106-I106</f>
        <v>0</v>
      </c>
      <c r="P106" s="140">
        <f>N106-K106</f>
        <v>-41.643340463290599</v>
      </c>
      <c r="Q106" s="141">
        <f>N106/K106</f>
        <v>0.90389998354625245</v>
      </c>
      <c r="R106" s="291"/>
      <c r="S106" s="142">
        <v>0.20833333333333334</v>
      </c>
      <c r="T106" s="143">
        <v>0.34320601851851851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277"/>
      <c r="AB106" s="278"/>
      <c r="AC106" s="179">
        <f>SUM(AC90:AC105)</f>
        <v>5</v>
      </c>
      <c r="AD106" s="191">
        <f>SUM(AD90:AD105)</f>
        <v>0</v>
      </c>
      <c r="AE106" s="168">
        <f>M106-J106</f>
        <v>-249.86004277974371</v>
      </c>
      <c r="AF106" s="141">
        <f>M106/J106</f>
        <v>0.90389998354625245</v>
      </c>
      <c r="AG106" s="296"/>
    </row>
    <row r="107" spans="1:33" ht="15.75" customHeight="1">
      <c r="A107" s="297" t="s">
        <v>199</v>
      </c>
      <c r="B107" s="146" t="s">
        <v>173</v>
      </c>
      <c r="C107" s="287" t="s">
        <v>200</v>
      </c>
      <c r="D107" s="288"/>
      <c r="E107" s="147">
        <v>44.98</v>
      </c>
      <c r="F107" s="97">
        <v>1666</v>
      </c>
      <c r="G107" s="148">
        <f t="shared" ref="G107:G109" si="39">E107*F107</f>
        <v>74936.679999999993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1610.7533572074055</v>
      </c>
      <c r="N107" s="152">
        <f>M107/L107</f>
        <v>76.702540819400269</v>
      </c>
      <c r="O107" s="154">
        <f>L107-I107</f>
        <v>0</v>
      </c>
      <c r="P107" s="155">
        <f>N107-K107</f>
        <v>-9.0117448948854388</v>
      </c>
      <c r="Q107" s="156">
        <f>N107/K107</f>
        <v>0.89486297622633659</v>
      </c>
      <c r="R107" s="289">
        <f>Q123</f>
        <v>0.92564563846109182</v>
      </c>
      <c r="S107" s="157">
        <v>0.70833333333333337</v>
      </c>
      <c r="T107" s="158">
        <v>0.75142361111111111</v>
      </c>
      <c r="U107" s="159"/>
      <c r="V107" s="160">
        <v>62.057918149121598</v>
      </c>
      <c r="W107" s="158"/>
      <c r="X107" s="169"/>
      <c r="Y107" s="196"/>
      <c r="Z107" s="197"/>
      <c r="AA107" s="292"/>
      <c r="AB107" s="293"/>
      <c r="AC107" s="196">
        <v>2</v>
      </c>
      <c r="AD107" s="197"/>
      <c r="AE107" s="115">
        <f>M107-J107</f>
        <v>-189.24664279259446</v>
      </c>
      <c r="AF107" s="156">
        <f>M107/J107</f>
        <v>0.89486297622633637</v>
      </c>
      <c r="AG107" s="294">
        <f>AF123</f>
        <v>0.89426782020817341</v>
      </c>
    </row>
    <row r="108" spans="1:33" ht="15.75" customHeight="1">
      <c r="A108" s="298"/>
      <c r="B108" s="163" t="s">
        <v>173</v>
      </c>
      <c r="C108" s="279" t="s">
        <v>201</v>
      </c>
      <c r="D108" s="280"/>
      <c r="E108" s="101">
        <v>50.67</v>
      </c>
      <c r="F108" s="102">
        <v>1745</v>
      </c>
      <c r="G108" s="103">
        <f t="shared" si="39"/>
        <v>88419.150000000009</v>
      </c>
      <c r="H108" s="26"/>
      <c r="I108" s="104">
        <v>20</v>
      </c>
      <c r="J108" s="105">
        <v>2000</v>
      </c>
      <c r="K108" s="106">
        <f t="shared" ref="K108:K109" si="40">J108/I108</f>
        <v>100</v>
      </c>
      <c r="L108" s="107">
        <v>19</v>
      </c>
      <c r="M108" s="105">
        <f>F108/V108*60</f>
        <v>1788.0000000000002</v>
      </c>
      <c r="N108" s="106">
        <f>M108/L108</f>
        <v>94.105263157894754</v>
      </c>
      <c r="O108" s="108">
        <f>L108-I108</f>
        <v>-1</v>
      </c>
      <c r="P108" s="109">
        <f>N108-K108</f>
        <v>-5.894736842105246</v>
      </c>
      <c r="Q108" s="110">
        <f>N108/K108</f>
        <v>0.94105263157894758</v>
      </c>
      <c r="R108" s="290"/>
      <c r="S108" s="47">
        <v>0.75555555555555554</v>
      </c>
      <c r="T108" s="48">
        <v>0.79621527777777779</v>
      </c>
      <c r="U108" s="111">
        <v>5.9499999999999709</v>
      </c>
      <c r="V108" s="112">
        <v>58.557046979865767</v>
      </c>
      <c r="W108" s="113"/>
      <c r="X108" s="116"/>
      <c r="Y108" s="12"/>
      <c r="Z108" s="198"/>
      <c r="AA108" s="281"/>
      <c r="AB108" s="282"/>
      <c r="AC108" s="12">
        <v>1</v>
      </c>
      <c r="AD108" s="198"/>
      <c r="AE108" s="117">
        <f>M108-J108</f>
        <v>-211.99999999999977</v>
      </c>
      <c r="AF108" s="110">
        <f>M108/J108</f>
        <v>0.89400000000000013</v>
      </c>
      <c r="AG108" s="295"/>
    </row>
    <row r="109" spans="1:33" ht="15.75" customHeight="1">
      <c r="A109" s="298"/>
      <c r="B109" s="163" t="s">
        <v>173</v>
      </c>
      <c r="C109" s="279" t="s">
        <v>234</v>
      </c>
      <c r="D109" s="280"/>
      <c r="E109" s="101">
        <v>58.17</v>
      </c>
      <c r="F109" s="102">
        <v>3115</v>
      </c>
      <c r="G109" s="103">
        <f t="shared" si="39"/>
        <v>181199.55000000002</v>
      </c>
      <c r="H109" s="26"/>
      <c r="I109" s="104">
        <v>18</v>
      </c>
      <c r="J109" s="105">
        <v>2000</v>
      </c>
      <c r="K109" s="106">
        <f t="shared" si="40"/>
        <v>111.11111111111111</v>
      </c>
      <c r="L109" s="107">
        <v>17</v>
      </c>
      <c r="M109" s="105">
        <f>F109/V109*60</f>
        <v>1787.9999999999998</v>
      </c>
      <c r="N109" s="106">
        <f>M109/L109</f>
        <v>105.17647058823528</v>
      </c>
      <c r="O109" s="108">
        <f>L109-I109</f>
        <v>-1</v>
      </c>
      <c r="P109" s="109">
        <f>N109-K109</f>
        <v>-5.9346405228758385</v>
      </c>
      <c r="Q109" s="110">
        <f>N109/K109</f>
        <v>0.94658823529411751</v>
      </c>
      <c r="R109" s="290"/>
      <c r="S109" s="47">
        <v>0.79999999999999993</v>
      </c>
      <c r="T109" s="48">
        <v>0.87258101851851844</v>
      </c>
      <c r="U109" s="111">
        <v>5.4499999999998927</v>
      </c>
      <c r="V109" s="112">
        <v>104.53020134228188</v>
      </c>
      <c r="W109" s="113"/>
      <c r="X109" s="116"/>
      <c r="Y109" s="12"/>
      <c r="Z109" s="198"/>
      <c r="AA109" s="281"/>
      <c r="AB109" s="282"/>
      <c r="AC109" s="12">
        <v>3</v>
      </c>
      <c r="AD109" s="198"/>
      <c r="AE109" s="117">
        <f>M109-J109</f>
        <v>-212.00000000000023</v>
      </c>
      <c r="AF109" s="110">
        <f>M109/J109</f>
        <v>0.89399999999999991</v>
      </c>
      <c r="AG109" s="295"/>
    </row>
    <row r="110" spans="1:33" ht="15.75" customHeight="1">
      <c r="A110" s="298"/>
      <c r="B110" s="163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295"/>
    </row>
    <row r="111" spans="1:33" ht="15.75" customHeight="1">
      <c r="A111" s="298"/>
      <c r="B111" s="163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295"/>
    </row>
    <row r="112" spans="1:33" ht="15.75" customHeight="1">
      <c r="A112" s="298"/>
      <c r="B112" s="163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295"/>
    </row>
    <row r="113" spans="1:33" ht="15.75" customHeight="1">
      <c r="A113" s="298"/>
      <c r="B113" s="163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81"/>
      <c r="AB113" s="282"/>
      <c r="AC113" s="12"/>
      <c r="AD113" s="198"/>
      <c r="AE113" s="117"/>
      <c r="AF113" s="110"/>
      <c r="AG113" s="295"/>
    </row>
    <row r="114" spans="1:33" ht="15.75" customHeight="1">
      <c r="A114" s="298"/>
      <c r="B114" s="163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81"/>
      <c r="AB114" s="282"/>
      <c r="AC114" s="12"/>
      <c r="AD114" s="198"/>
      <c r="AE114" s="117"/>
      <c r="AF114" s="110"/>
      <c r="AG114" s="295"/>
    </row>
    <row r="115" spans="1:33" ht="15.75" customHeight="1">
      <c r="A115" s="298"/>
      <c r="B115" s="163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81"/>
      <c r="AB115" s="282"/>
      <c r="AC115" s="12"/>
      <c r="AD115" s="198"/>
      <c r="AE115" s="117"/>
      <c r="AF115" s="110"/>
      <c r="AG115" s="295"/>
    </row>
    <row r="116" spans="1:33" ht="15.75" customHeight="1">
      <c r="A116" s="298"/>
      <c r="B116" s="163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81"/>
      <c r="AB116" s="282"/>
      <c r="AC116" s="12"/>
      <c r="AD116" s="198"/>
      <c r="AE116" s="117"/>
      <c r="AF116" s="110"/>
      <c r="AG116" s="295"/>
    </row>
    <row r="117" spans="1:33" ht="15.75" customHeight="1">
      <c r="A117" s="298"/>
      <c r="B117" s="163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81"/>
      <c r="AB117" s="282"/>
      <c r="AC117" s="12"/>
      <c r="AD117" s="198"/>
      <c r="AE117" s="117"/>
      <c r="AF117" s="110"/>
      <c r="AG117" s="295"/>
    </row>
    <row r="118" spans="1:33" ht="15.75" customHeight="1">
      <c r="A118" s="298"/>
      <c r="B118" s="163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81"/>
      <c r="AB118" s="282"/>
      <c r="AC118" s="12"/>
      <c r="AD118" s="198"/>
      <c r="AE118" s="117"/>
      <c r="AF118" s="110"/>
      <c r="AG118" s="295"/>
    </row>
    <row r="119" spans="1:33" ht="15.75" customHeight="1">
      <c r="A119" s="298"/>
      <c r="B119" s="163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81"/>
      <c r="AB119" s="282"/>
      <c r="AC119" s="12"/>
      <c r="AD119" s="198"/>
      <c r="AE119" s="117"/>
      <c r="AF119" s="110"/>
      <c r="AG119" s="295"/>
    </row>
    <row r="120" spans="1:33" ht="15.75" customHeight="1">
      <c r="A120" s="298"/>
      <c r="B120" s="163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81"/>
      <c r="AB120" s="282"/>
      <c r="AC120" s="12"/>
      <c r="AD120" s="198"/>
      <c r="AE120" s="117"/>
      <c r="AF120" s="110"/>
      <c r="AG120" s="295"/>
    </row>
    <row r="121" spans="1:33" ht="15.75" customHeight="1">
      <c r="A121" s="298"/>
      <c r="B121" s="163"/>
      <c r="C121" s="279"/>
      <c r="D121" s="280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81"/>
      <c r="AB121" s="282"/>
      <c r="AC121" s="12"/>
      <c r="AD121" s="198"/>
      <c r="AE121" s="117"/>
      <c r="AF121" s="110"/>
      <c r="AG121" s="295"/>
    </row>
    <row r="122" spans="1:33" ht="15.75" customHeight="1">
      <c r="A122" s="298"/>
      <c r="B122" s="163"/>
      <c r="C122" s="279"/>
      <c r="D122" s="280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81"/>
      <c r="AB122" s="282"/>
      <c r="AC122" s="12"/>
      <c r="AD122" s="198"/>
      <c r="AE122" s="165"/>
      <c r="AF122" s="125"/>
      <c r="AG122" s="295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41">AVERAGE(I107:I122)</f>
        <v>19.666666666666668</v>
      </c>
      <c r="J123" s="137">
        <f t="shared" si="41"/>
        <v>1933.3333333333333</v>
      </c>
      <c r="K123" s="138">
        <f t="shared" ref="K123" si="42">J123/I123</f>
        <v>98.305084745762699</v>
      </c>
      <c r="L123" s="136">
        <f t="shared" ref="L123:M123" si="43">AVERAGE(L107:L122)</f>
        <v>19</v>
      </c>
      <c r="M123" s="137">
        <f t="shared" si="43"/>
        <v>1728.9177857358018</v>
      </c>
      <c r="N123" s="138">
        <f>M123/L123</f>
        <v>90.995672933463254</v>
      </c>
      <c r="O123" s="139">
        <f>L123-I123</f>
        <v>-0.66666666666666785</v>
      </c>
      <c r="P123" s="140">
        <f>N123-K123</f>
        <v>-7.3094118122994445</v>
      </c>
      <c r="Q123" s="141">
        <f>N123/K123</f>
        <v>0.92564563846109182</v>
      </c>
      <c r="R123" s="291"/>
      <c r="S123" s="142">
        <v>0.70833333333333337</v>
      </c>
      <c r="T123" s="143">
        <v>0.87258101851851844</v>
      </c>
      <c r="U123" s="144"/>
      <c r="V123" s="166"/>
      <c r="W123" s="167"/>
      <c r="X123" s="138"/>
      <c r="Y123" s="179">
        <f t="shared" ref="Y123:Z123" si="44">SUM(Y107:Y122)</f>
        <v>0</v>
      </c>
      <c r="Z123" s="180">
        <f t="shared" si="44"/>
        <v>0</v>
      </c>
      <c r="AA123" s="277"/>
      <c r="AB123" s="278"/>
      <c r="AC123" s="179">
        <f t="shared" ref="AC123" si="45">SUM(AC107:AC122)</f>
        <v>6</v>
      </c>
      <c r="AD123" s="180">
        <f t="shared" ref="AD123" si="46">SUM(AD107:AD122)</f>
        <v>0</v>
      </c>
      <c r="AE123" s="168">
        <f>M123-J123</f>
        <v>-204.41554759753149</v>
      </c>
      <c r="AF123" s="141">
        <f>M123/J123</f>
        <v>0.89426782020817341</v>
      </c>
      <c r="AG123" s="296"/>
    </row>
    <row r="124" spans="1:33" ht="15.75" customHeight="1">
      <c r="A124" s="283" t="s">
        <v>225</v>
      </c>
      <c r="B124" s="146" t="s">
        <v>173</v>
      </c>
      <c r="C124" s="287" t="s">
        <v>189</v>
      </c>
      <c r="D124" s="288"/>
      <c r="E124" s="147">
        <v>47.6</v>
      </c>
      <c r="F124" s="97">
        <v>1854</v>
      </c>
      <c r="G124" s="148">
        <f t="shared" ref="G124:G126" si="47">E124*F124</f>
        <v>88250.400000000009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1789.5999999999995</v>
      </c>
      <c r="N124" s="152">
        <f>M124/L124</f>
        <v>77.808695652173895</v>
      </c>
      <c r="O124" s="154">
        <f>L124-I124</f>
        <v>0</v>
      </c>
      <c r="P124" s="155">
        <f>N124-K124</f>
        <v>-9.1478260869565418</v>
      </c>
      <c r="Q124" s="156">
        <f>N124/K124</f>
        <v>0.89479999999999982</v>
      </c>
      <c r="R124" s="289">
        <f>Q140</f>
        <v>0.8947267935234422</v>
      </c>
      <c r="S124" s="157">
        <v>0.70833333333333337</v>
      </c>
      <c r="T124" s="158">
        <v>0.75149305555555557</v>
      </c>
      <c r="U124" s="159"/>
      <c r="V124" s="160">
        <v>62.159141707644189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-210.40000000000055</v>
      </c>
      <c r="AF124" s="156">
        <f>M124/J124</f>
        <v>0.89479999999999971</v>
      </c>
      <c r="AG124" s="294">
        <f>AF140</f>
        <v>0.8947267935234422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02">
        <v>1564</v>
      </c>
      <c r="G125" s="103">
        <f t="shared" si="47"/>
        <v>88944.68</v>
      </c>
      <c r="H125" s="26"/>
      <c r="I125" s="104">
        <v>23</v>
      </c>
      <c r="J125" s="105">
        <v>2000</v>
      </c>
      <c r="K125" s="106">
        <f t="shared" ref="K125:K126" si="48">J125/I125</f>
        <v>86.956521739130437</v>
      </c>
      <c r="L125" s="107">
        <v>23</v>
      </c>
      <c r="M125" s="105">
        <f>F125/V125*60</f>
        <v>1789.7607611406554</v>
      </c>
      <c r="N125" s="106">
        <f>M125/L125</f>
        <v>77.815685266985014</v>
      </c>
      <c r="O125" s="108">
        <f>L125-I125</f>
        <v>0</v>
      </c>
      <c r="P125" s="109">
        <f>N125-K125</f>
        <v>-9.1408364721454234</v>
      </c>
      <c r="Q125" s="110">
        <f>N125/K125</f>
        <v>0.89488038057032759</v>
      </c>
      <c r="R125" s="290"/>
      <c r="S125" s="47">
        <v>0.75555555555555554</v>
      </c>
      <c r="T125" s="48">
        <v>0.79195601851851849</v>
      </c>
      <c r="U125" s="111">
        <v>5.8499999999999552</v>
      </c>
      <c r="V125" s="112">
        <v>52.431588644391567</v>
      </c>
      <c r="W125" s="113"/>
      <c r="X125" s="116"/>
      <c r="Y125" s="12"/>
      <c r="Z125" s="198"/>
      <c r="AA125" s="281"/>
      <c r="AB125" s="282"/>
      <c r="AC125" s="12">
        <v>1</v>
      </c>
      <c r="AD125" s="198"/>
      <c r="AE125" s="117">
        <f>M125-J125</f>
        <v>-210.2392388593446</v>
      </c>
      <c r="AF125" s="110">
        <f>M125/J125</f>
        <v>0.8948803805703277</v>
      </c>
      <c r="AG125" s="295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02">
        <v>2072</v>
      </c>
      <c r="G126" s="103">
        <f t="shared" si="47"/>
        <v>117668.88</v>
      </c>
      <c r="H126" s="26"/>
      <c r="I126" s="104">
        <v>23</v>
      </c>
      <c r="J126" s="105">
        <v>2000</v>
      </c>
      <c r="K126" s="106">
        <f t="shared" si="48"/>
        <v>86.956521739130437</v>
      </c>
      <c r="L126" s="107">
        <v>23</v>
      </c>
      <c r="M126" s="105">
        <f>F126/V126*60</f>
        <v>1788.999999999998</v>
      </c>
      <c r="N126" s="106">
        <f>M126/L126</f>
        <v>77.782608695652087</v>
      </c>
      <c r="O126" s="108">
        <f>L126-I126</f>
        <v>0</v>
      </c>
      <c r="P126" s="109">
        <f>N126-K126</f>
        <v>-9.1739130434783505</v>
      </c>
      <c r="Q126" s="110">
        <f>N126/K126</f>
        <v>0.89449999999999896</v>
      </c>
      <c r="R126" s="290"/>
      <c r="S126" s="47">
        <v>0.79513888888888884</v>
      </c>
      <c r="T126" s="48">
        <v>0.84339120370370368</v>
      </c>
      <c r="U126" s="111">
        <v>4.5833333333333037</v>
      </c>
      <c r="V126" s="112">
        <v>69.49133594186705</v>
      </c>
      <c r="W126" s="113"/>
      <c r="X126" s="116"/>
      <c r="Y126" s="12"/>
      <c r="Z126" s="198"/>
      <c r="AA126" s="281"/>
      <c r="AB126" s="282"/>
      <c r="AC126" s="12">
        <v>2</v>
      </c>
      <c r="AD126" s="198"/>
      <c r="AE126" s="117">
        <f>M126-J126</f>
        <v>-211.00000000000205</v>
      </c>
      <c r="AF126" s="110">
        <f>M126/J126</f>
        <v>0.89449999999999896</v>
      </c>
      <c r="AG126" s="295"/>
    </row>
    <row r="127" spans="1:33" ht="15.75" customHeight="1">
      <c r="A127" s="284"/>
      <c r="B127" s="163"/>
      <c r="C127" s="279"/>
      <c r="D127" s="280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295"/>
    </row>
    <row r="128" spans="1:33" ht="15.75" customHeight="1">
      <c r="A128" s="285"/>
      <c r="B128" s="163"/>
      <c r="C128" s="279"/>
      <c r="D128" s="280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295"/>
    </row>
    <row r="129" spans="1:33" ht="15.75" customHeight="1">
      <c r="A129" s="285"/>
      <c r="B129" s="163"/>
      <c r="C129" s="279"/>
      <c r="D129" s="280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295"/>
    </row>
    <row r="130" spans="1:33" ht="15.75" customHeight="1">
      <c r="A130" s="285"/>
      <c r="B130" s="163"/>
      <c r="C130" s="279"/>
      <c r="D130" s="280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81"/>
      <c r="AB130" s="282"/>
      <c r="AC130" s="12"/>
      <c r="AD130" s="198"/>
      <c r="AE130" s="117"/>
      <c r="AF130" s="110"/>
      <c r="AG130" s="295"/>
    </row>
    <row r="131" spans="1:33" ht="15.75" customHeight="1">
      <c r="A131" s="285"/>
      <c r="B131" s="163"/>
      <c r="C131" s="279"/>
      <c r="D131" s="280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81"/>
      <c r="AB131" s="282"/>
      <c r="AC131" s="12"/>
      <c r="AD131" s="198"/>
      <c r="AE131" s="117"/>
      <c r="AF131" s="110"/>
      <c r="AG131" s="295"/>
    </row>
    <row r="132" spans="1:33" ht="15.75" customHeight="1">
      <c r="A132" s="285"/>
      <c r="B132" s="163"/>
      <c r="C132" s="279"/>
      <c r="D132" s="280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81"/>
      <c r="AB132" s="282"/>
      <c r="AC132" s="12"/>
      <c r="AD132" s="198"/>
      <c r="AE132" s="117"/>
      <c r="AF132" s="110"/>
      <c r="AG132" s="295"/>
    </row>
    <row r="133" spans="1:33" ht="15.75" customHeight="1">
      <c r="A133" s="285"/>
      <c r="B133" s="163"/>
      <c r="C133" s="279"/>
      <c r="D133" s="280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81"/>
      <c r="AB133" s="282"/>
      <c r="AC133" s="12"/>
      <c r="AD133" s="198"/>
      <c r="AE133" s="117"/>
      <c r="AF133" s="110"/>
      <c r="AG133" s="295"/>
    </row>
    <row r="134" spans="1:33" ht="15.75" customHeight="1">
      <c r="A134" s="285"/>
      <c r="B134" s="163"/>
      <c r="C134" s="279"/>
      <c r="D134" s="280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81"/>
      <c r="AB134" s="282"/>
      <c r="AC134" s="12"/>
      <c r="AD134" s="198"/>
      <c r="AE134" s="117"/>
      <c r="AF134" s="110"/>
      <c r="AG134" s="295"/>
    </row>
    <row r="135" spans="1:33" ht="15.75" customHeight="1">
      <c r="A135" s="285"/>
      <c r="B135" s="163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81"/>
      <c r="AB135" s="282"/>
      <c r="AC135" s="12"/>
      <c r="AD135" s="198"/>
      <c r="AE135" s="117"/>
      <c r="AF135" s="110"/>
      <c r="AG135" s="295"/>
    </row>
    <row r="136" spans="1:33" ht="15.75" customHeight="1">
      <c r="A136" s="285"/>
      <c r="B136" s="163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81"/>
      <c r="AB136" s="282"/>
      <c r="AC136" s="12"/>
      <c r="AD136" s="198"/>
      <c r="AE136" s="117"/>
      <c r="AF136" s="110"/>
      <c r="AG136" s="295"/>
    </row>
    <row r="137" spans="1:33" ht="15.75" customHeight="1">
      <c r="A137" s="285"/>
      <c r="B137" s="163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81"/>
      <c r="AB137" s="282"/>
      <c r="AC137" s="12"/>
      <c r="AD137" s="198"/>
      <c r="AE137" s="117"/>
      <c r="AF137" s="110"/>
      <c r="AG137" s="295"/>
    </row>
    <row r="138" spans="1:33" ht="15.75" customHeight="1">
      <c r="A138" s="285"/>
      <c r="B138" s="163"/>
      <c r="C138" s="279"/>
      <c r="D138" s="280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81"/>
      <c r="AB138" s="282"/>
      <c r="AC138" s="12"/>
      <c r="AD138" s="198"/>
      <c r="AE138" s="117"/>
      <c r="AF138" s="110"/>
      <c r="AG138" s="295"/>
    </row>
    <row r="139" spans="1:33" ht="15.75" customHeight="1">
      <c r="A139" s="285"/>
      <c r="B139" s="163"/>
      <c r="C139" s="279"/>
      <c r="D139" s="280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81"/>
      <c r="AB139" s="282"/>
      <c r="AC139" s="12"/>
      <c r="AD139" s="198"/>
      <c r="AE139" s="165"/>
      <c r="AF139" s="125"/>
      <c r="AG139" s="295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49">AVERAGE(I124:I139)</f>
        <v>23</v>
      </c>
      <c r="J140" s="137">
        <f t="shared" si="49"/>
        <v>2000</v>
      </c>
      <c r="K140" s="138">
        <f t="shared" ref="K140" si="50">J140/I140</f>
        <v>86.956521739130437</v>
      </c>
      <c r="L140" s="136">
        <f t="shared" ref="L140:M140" si="51">AVERAGE(L124:L139)</f>
        <v>23</v>
      </c>
      <c r="M140" s="137">
        <f t="shared" si="51"/>
        <v>1789.4535870468844</v>
      </c>
      <c r="N140" s="138">
        <f>M140/L140</f>
        <v>77.802329871603675</v>
      </c>
      <c r="O140" s="139">
        <f>L140-I140</f>
        <v>0</v>
      </c>
      <c r="P140" s="140">
        <f>N140-K140</f>
        <v>-9.1541918675267624</v>
      </c>
      <c r="Q140" s="141">
        <f>N140/K140</f>
        <v>0.8947267935234422</v>
      </c>
      <c r="R140" s="291"/>
      <c r="S140" s="142">
        <v>0.70833333333333337</v>
      </c>
      <c r="T140" s="143">
        <v>0.84339120370370368</v>
      </c>
      <c r="U140" s="144"/>
      <c r="V140" s="166"/>
      <c r="W140" s="167"/>
      <c r="X140" s="138"/>
      <c r="Y140" s="179">
        <f t="shared" ref="Y140:Z140" si="52">SUM(Y124:Y139)</f>
        <v>0</v>
      </c>
      <c r="Z140" s="180">
        <f t="shared" si="52"/>
        <v>0</v>
      </c>
      <c r="AA140" s="277"/>
      <c r="AB140" s="278"/>
      <c r="AC140" s="179">
        <f t="shared" ref="AC140" si="53">SUM(AC124:AC139)</f>
        <v>4</v>
      </c>
      <c r="AD140" s="180">
        <f t="shared" ref="AD140" si="54">SUM(AD124:AD139)</f>
        <v>0</v>
      </c>
      <c r="AE140" s="168">
        <f>M140-J140</f>
        <v>-210.54641295311558</v>
      </c>
      <c r="AF140" s="141">
        <f>M140/J140</f>
        <v>0.8947267935234422</v>
      </c>
      <c r="AG140" s="296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548" priority="2" operator="greaterThan">
      <formula>0</formula>
    </cfRule>
  </conditionalFormatting>
  <conditionalFormatting sqref="P5:P140 AE5:AE140">
    <cfRule type="cellIs" dxfId="547" priority="5" operator="lessThan">
      <formula>0</formula>
    </cfRule>
  </conditionalFormatting>
  <conditionalFormatting sqref="Q5:Q140 AF5:AF140">
    <cfRule type="cellIs" dxfId="546" priority="3" operator="greaterThan">
      <formula>1</formula>
    </cfRule>
    <cfRule type="cellIs" dxfId="545" priority="4" operator="lessThan">
      <formula>0.8</formula>
    </cfRule>
  </conditionalFormatting>
  <conditionalFormatting sqref="AG5 R5:R140">
    <cfRule type="cellIs" dxfId="544" priority="6" operator="lessThan">
      <formula>0.8</formula>
    </cfRule>
  </conditionalFormatting>
  <conditionalFormatting sqref="AG22">
    <cfRule type="cellIs" dxfId="543" priority="11" operator="lessThan">
      <formula>0.8</formula>
    </cfRule>
  </conditionalFormatting>
  <conditionalFormatting sqref="AG37">
    <cfRule type="cellIs" dxfId="542" priority="10" operator="lessThan">
      <formula>0.8</formula>
    </cfRule>
  </conditionalFormatting>
  <conditionalFormatting sqref="AG39:AG74">
    <cfRule type="cellIs" dxfId="541" priority="8" operator="lessThan">
      <formula>0.8</formula>
    </cfRule>
  </conditionalFormatting>
  <conditionalFormatting sqref="AG80:AG88">
    <cfRule type="cellIs" dxfId="540" priority="9" operator="lessThan">
      <formula>0.8</formula>
    </cfRule>
  </conditionalFormatting>
  <conditionalFormatting sqref="AG90:AG95">
    <cfRule type="cellIs" dxfId="539" priority="7" operator="lessThan">
      <formula>0.8</formula>
    </cfRule>
  </conditionalFormatting>
  <conditionalFormatting sqref="AG107:AG140">
    <cfRule type="cellIs" dxfId="538" priority="1" operator="lessThan">
      <formula>0.8</formula>
    </cfRule>
  </conditionalFormatting>
  <dataValidations count="1">
    <dataValidation type="list" allowBlank="1" showInputMessage="1" showErrorMessage="1" sqref="AA5:AB140" xr:uid="{326BAA12-271A-484A-A5E2-4D078009B8FC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CC9CD-29FA-486B-9F39-351739E32635}">
  <sheetPr>
    <tabColor theme="8" tint="0.59999389629810485"/>
  </sheetPr>
  <dimension ref="B1:AR42"/>
  <sheetViews>
    <sheetView zoomScale="70" zoomScaleNormal="70" workbookViewId="0">
      <selection activeCell="T18" sqref="T1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253</v>
      </c>
      <c r="D3" s="265"/>
      <c r="E3" s="3" t="s">
        <v>2</v>
      </c>
      <c r="F3" s="266">
        <f>'0523(18度C)'!D1+'0523(4度C)'!D1</f>
        <v>181373</v>
      </c>
      <c r="G3" s="267"/>
      <c r="H3" s="3" t="s">
        <v>3</v>
      </c>
      <c r="I3" s="268">
        <f>'0523(18度C)'!F1+'0523(4度C)'!F1</f>
        <v>5384919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479.18318388987603</v>
      </c>
      <c r="F6" s="241" t="e">
        <f>AVERAGE(#REF!,D14:K14)</f>
        <v>#REF!</v>
      </c>
      <c r="G6" s="242">
        <f>AVERAGE(D14:K14)</f>
        <v>223.93294265120838</v>
      </c>
      <c r="H6" s="243"/>
      <c r="I6" s="242">
        <f>AVERAGE(L14:O14)</f>
        <v>92.630803242446575</v>
      </c>
      <c r="J6" s="243"/>
      <c r="K6" s="242">
        <f>AVERAGE(D32:O32)</f>
        <v>808.85263929618759</v>
      </c>
      <c r="L6" s="243"/>
      <c r="M6" s="242">
        <f>AVERAGE(P32:X32)</f>
        <v>725.66528066528065</v>
      </c>
      <c r="N6" s="243"/>
      <c r="O6" s="231">
        <f>'0523(4度C)'!Y2</f>
        <v>0</v>
      </c>
      <c r="P6" s="231">
        <f>'0523(4度C)'!Z2</f>
        <v>0</v>
      </c>
      <c r="Q6" s="231">
        <f>'0523(4度C)'!AC2</f>
        <v>57</v>
      </c>
      <c r="R6" s="231">
        <f>'0523(4度C)'!AD2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428.76033691678788</v>
      </c>
      <c r="F7" s="237" t="e">
        <f>AVERAGE(#REF!,D15:K15)</f>
        <v>#REF!</v>
      </c>
      <c r="G7" s="238">
        <f>AVERAGE(D15:K15)</f>
        <v>201.60679643885587</v>
      </c>
      <c r="H7" s="239"/>
      <c r="I7" s="238">
        <f>AVERAGE(L15:O15)</f>
        <v>84.38228868621033</v>
      </c>
      <c r="J7" s="239"/>
      <c r="K7" s="238">
        <f>AVERAGE(D33:O33)</f>
        <v>721.91709205905363</v>
      </c>
      <c r="L7" s="239"/>
      <c r="M7" s="238">
        <f>AVERAGE(P33:X33)</f>
        <v>648.52291660670915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0.89670180328463389</v>
      </c>
      <c r="F8" s="245" t="e">
        <f>AVERAGE(D16:K16,#REF!)</f>
        <v>#REF!</v>
      </c>
      <c r="G8" s="224">
        <f>AVERAGE(D16:K16)</f>
        <v>0.89929261391605486</v>
      </c>
      <c r="H8" s="225"/>
      <c r="I8" s="224">
        <f>AVERAGE(L16:O16)</f>
        <v>0.90999889098439235</v>
      </c>
      <c r="J8" s="225"/>
      <c r="K8" s="224">
        <f>AVERAGE(D34:O34)</f>
        <v>0.8891988467235451</v>
      </c>
      <c r="L8" s="225"/>
      <c r="M8" s="224">
        <f>AVERAGE(P34:X34)</f>
        <v>0.89367000004871211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95.543478260869563</v>
      </c>
      <c r="F14" s="28">
        <v>94.339622641509436</v>
      </c>
      <c r="G14" s="28">
        <v>83.720930232558146</v>
      </c>
      <c r="H14" s="28">
        <v>177.04918032786887</v>
      </c>
      <c r="I14" s="28">
        <v>459.61111111111109</v>
      </c>
      <c r="J14" s="28">
        <v>433.33333333333331</v>
      </c>
      <c r="K14" s="29" t="s">
        <v>42</v>
      </c>
      <c r="L14" s="27" t="s">
        <v>42</v>
      </c>
      <c r="M14" s="30">
        <v>98.305084745762699</v>
      </c>
      <c r="N14" s="28" t="s">
        <v>42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86.822645094831003</v>
      </c>
      <c r="F15" s="35">
        <v>84.384656336853894</v>
      </c>
      <c r="G15" s="35">
        <v>75.037548170596821</v>
      </c>
      <c r="H15" s="35">
        <v>157.9573932185414</v>
      </c>
      <c r="I15" s="35">
        <v>413.81354294226941</v>
      </c>
      <c r="J15" s="35">
        <v>391.62499287004266</v>
      </c>
      <c r="K15" s="36" t="s">
        <v>42</v>
      </c>
      <c r="L15" s="34" t="s">
        <v>42</v>
      </c>
      <c r="M15" s="37">
        <v>90.988334457338738</v>
      </c>
      <c r="N15" s="35" t="s">
        <v>42</v>
      </c>
      <c r="O15" s="38">
        <v>77.776242915081923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J16" si="0">E15/E14</f>
        <v>0.90872393045784439</v>
      </c>
      <c r="F16" s="43">
        <f t="shared" si="0"/>
        <v>0.89447735717065124</v>
      </c>
      <c r="G16" s="43">
        <f t="shared" si="0"/>
        <v>0.89628182537101753</v>
      </c>
      <c r="H16" s="43">
        <f t="shared" si="0"/>
        <v>0.89216675799361334</v>
      </c>
      <c r="I16" s="43">
        <f t="shared" si="0"/>
        <v>0.90035582895695032</v>
      </c>
      <c r="J16" s="43">
        <f t="shared" si="0"/>
        <v>0.90374998354625236</v>
      </c>
      <c r="K16" s="44" t="s">
        <v>42</v>
      </c>
      <c r="L16" s="42" t="s">
        <v>42</v>
      </c>
      <c r="M16" s="45">
        <f t="shared" ref="M16:O16" si="1">M15/M14</f>
        <v>0.92557098844534247</v>
      </c>
      <c r="N16" s="43" t="s">
        <v>42</v>
      </c>
      <c r="O16" s="46">
        <f t="shared" si="1"/>
        <v>0.89442679352344212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0.25</v>
      </c>
      <c r="F17" s="48">
        <v>0.25</v>
      </c>
      <c r="G17" s="48">
        <v>0.25</v>
      </c>
      <c r="H17" s="48">
        <v>0.25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 t="s">
        <v>42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0.53336805555555555</v>
      </c>
      <c r="F18" s="48">
        <v>0.54568287037037033</v>
      </c>
      <c r="G18" s="48">
        <v>0.54134259259259254</v>
      </c>
      <c r="H18" s="48">
        <v>0.61106481481481478</v>
      </c>
      <c r="I18" s="48">
        <v>0.4409027777777777</v>
      </c>
      <c r="J18" s="48">
        <v>0.38004629629629627</v>
      </c>
      <c r="K18" s="48" t="s">
        <v>42</v>
      </c>
      <c r="L18" s="47" t="s">
        <v>42</v>
      </c>
      <c r="M18" s="49">
        <v>0.85245370370370366</v>
      </c>
      <c r="N18" s="48" t="s">
        <v>42</v>
      </c>
      <c r="O18" s="50">
        <v>0.82546296296296295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8</v>
      </c>
      <c r="F21" s="52">
        <v>10</v>
      </c>
      <c r="G21" s="52">
        <v>10</v>
      </c>
      <c r="H21" s="52">
        <v>11</v>
      </c>
      <c r="I21" s="52">
        <v>4</v>
      </c>
      <c r="J21" s="52">
        <v>5</v>
      </c>
      <c r="K21" s="53"/>
      <c r="L21" s="54"/>
      <c r="M21" s="55">
        <v>5</v>
      </c>
      <c r="N21" s="52"/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24</v>
      </c>
      <c r="F23" s="58">
        <v>21.2</v>
      </c>
      <c r="G23" s="58">
        <v>21.5</v>
      </c>
      <c r="H23" s="58">
        <v>20.333333333333332</v>
      </c>
      <c r="I23" s="58">
        <v>6</v>
      </c>
      <c r="J23" s="58">
        <v>6</v>
      </c>
      <c r="K23" s="59" t="s">
        <v>42</v>
      </c>
      <c r="L23" s="57" t="s">
        <v>42</v>
      </c>
      <c r="M23" s="60">
        <v>19</v>
      </c>
      <c r="N23" s="58" t="s">
        <v>42</v>
      </c>
      <c r="O23" s="61">
        <v>23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996.77419354838707</v>
      </c>
      <c r="O32" s="28">
        <v>811.36363636363626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1005</v>
      </c>
      <c r="X32" s="31">
        <v>830.76923076923083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286.707985505007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994.01542224646585</v>
      </c>
      <c r="N33" s="35">
        <v>887.45733539152025</v>
      </c>
      <c r="O33" s="35">
        <v>719.48762509322091</v>
      </c>
      <c r="P33" s="34">
        <v>260.5716313650679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699.58103762720941</v>
      </c>
      <c r="W33" s="35">
        <v>898.42722264811562</v>
      </c>
      <c r="X33" s="38">
        <v>735.51177478644377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0.87605217793196588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0.90365038386042351</v>
      </c>
      <c r="N34" s="43">
        <f>N33/N32</f>
        <v>0.89032936560314335</v>
      </c>
      <c r="O34" s="43">
        <f>O33/O32</f>
        <v>0.88676345949864777</v>
      </c>
      <c r="P34" s="42">
        <f>P33/P32</f>
        <v>0.8926991074543994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0.90268520984156053</v>
      </c>
      <c r="W34" s="43">
        <f>W33/W32</f>
        <v>0.89395743547076179</v>
      </c>
      <c r="X34" s="46">
        <f>X33/X32</f>
        <v>0.88533824742812672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0.39583333333333331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0.4409027777777777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0.42715277777777777</v>
      </c>
      <c r="N36" s="48">
        <v>0.60890046296296296</v>
      </c>
      <c r="O36" s="48">
        <v>0.57503472222222241</v>
      </c>
      <c r="P36" s="47">
        <v>0.75149305555555557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0.78620370370370374</v>
      </c>
      <c r="W36" s="48">
        <v>1.1629398148148145</v>
      </c>
      <c r="X36" s="50">
        <v>1.1486226851851848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3.4444444444444446</v>
      </c>
      <c r="O37" s="58">
        <v>4.4000000000000004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3.3333333333333335</v>
      </c>
      <c r="X37" s="61">
        <v>4.333333333333333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94BB-CBEB-4EC7-88F9-A2D1B09492E9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106113</v>
      </c>
      <c r="E1" s="88" t="s">
        <v>3</v>
      </c>
      <c r="F1" s="89">
        <f>SUM(G5:G140)</f>
        <v>2102057.3200000003</v>
      </c>
      <c r="G1" s="90" t="s">
        <v>84</v>
      </c>
      <c r="H1" s="91">
        <f>L21+L38+L55+L72+L89+L106+L123+L140</f>
        <v>45.844444444444449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46165</v>
      </c>
      <c r="B2" s="335"/>
      <c r="C2" s="92" t="s">
        <v>40</v>
      </c>
      <c r="D2" s="93">
        <f>AVERAGE(N21,N38,N55,N72,N89,N106,N123,N140)</f>
        <v>685.22000433288144</v>
      </c>
      <c r="E2" s="93" t="s">
        <v>91</v>
      </c>
      <c r="F2" s="94">
        <f>F1/D1</f>
        <v>19.809611640421064</v>
      </c>
      <c r="G2" s="95" t="s">
        <v>92</v>
      </c>
      <c r="H2" s="96">
        <f>COUNT(H5:H140)</f>
        <v>16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1287</v>
      </c>
      <c r="G5" s="148">
        <f t="shared" ref="G5:G8" si="0">E5*F5</f>
        <v>32998.68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3192.2463008830669</v>
      </c>
      <c r="N5" s="152">
        <f>M5/L5</f>
        <v>319.2246300883067</v>
      </c>
      <c r="O5" s="154">
        <f>L5-I5</f>
        <v>0</v>
      </c>
      <c r="P5" s="155">
        <f>N5-K5</f>
        <v>-40.775369911693303</v>
      </c>
      <c r="Q5" s="156">
        <f>N5/K5</f>
        <v>0.88673508357862973</v>
      </c>
      <c r="R5" s="289">
        <f>Q21</f>
        <v>0.87605217793196588</v>
      </c>
      <c r="S5" s="157">
        <v>0.25</v>
      </c>
      <c r="T5" s="158">
        <v>0.26679398148148148</v>
      </c>
      <c r="U5" s="159"/>
      <c r="V5" s="160">
        <v>24.189862786790208</v>
      </c>
      <c r="W5" s="161"/>
      <c r="X5" s="162"/>
      <c r="Y5" s="292"/>
      <c r="Z5" s="293"/>
      <c r="AA5" s="115">
        <f>M5-J5</f>
        <v>-407.75369911693315</v>
      </c>
      <c r="AB5" s="156">
        <f>M5/J5</f>
        <v>0.88673508357862973</v>
      </c>
      <c r="AC5" s="294">
        <f>AB21</f>
        <v>0.87605217793196588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2479</v>
      </c>
      <c r="G6" s="103">
        <f t="shared" si="0"/>
        <v>73180.08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3152.4779899710629</v>
      </c>
      <c r="N6" s="106">
        <f>M6/L6</f>
        <v>286.58890817918751</v>
      </c>
      <c r="O6" s="108">
        <f>L6-I6</f>
        <v>0</v>
      </c>
      <c r="P6" s="109">
        <f>N6-K6</f>
        <v>-40.683819093539739</v>
      </c>
      <c r="Q6" s="110">
        <f>N6/K6</f>
        <v>0.87568833054751749</v>
      </c>
      <c r="R6" s="290"/>
      <c r="S6" s="47">
        <v>0.27083333333333331</v>
      </c>
      <c r="T6" s="48">
        <v>0.30358796296296292</v>
      </c>
      <c r="U6" s="111">
        <v>5.8166666666666433</v>
      </c>
      <c r="V6" s="112">
        <v>47.18193131662921</v>
      </c>
      <c r="W6" s="113"/>
      <c r="X6" s="116"/>
      <c r="Y6" s="281"/>
      <c r="Z6" s="282"/>
      <c r="AA6" s="117">
        <f>M6-J6</f>
        <v>-447.52201002893707</v>
      </c>
      <c r="AB6" s="110">
        <f>M6/J6</f>
        <v>0.87568833054751749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2951</v>
      </c>
      <c r="G7" s="103">
        <f t="shared" si="0"/>
        <v>88087.35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3152.5035951957375</v>
      </c>
      <c r="N7" s="106">
        <f>M7/L7</f>
        <v>286.59123592688525</v>
      </c>
      <c r="O7" s="108">
        <f>L7-I7</f>
        <v>0</v>
      </c>
      <c r="P7" s="109">
        <f>N7-K7</f>
        <v>-40.681491345842005</v>
      </c>
      <c r="Q7" s="110">
        <f>N7/K7</f>
        <v>0.8756954431099272</v>
      </c>
      <c r="R7" s="290"/>
      <c r="S7" s="47">
        <v>0.30694444444444441</v>
      </c>
      <c r="T7" s="48">
        <v>0.34593749999999995</v>
      </c>
      <c r="U7" s="111">
        <v>4.8333333333333428</v>
      </c>
      <c r="V7" s="112">
        <v>56.164884401664395</v>
      </c>
      <c r="W7" s="113"/>
      <c r="X7" s="116"/>
      <c r="Y7" s="281"/>
      <c r="Z7" s="282"/>
      <c r="AA7" s="117">
        <f>M7-J7</f>
        <v>-447.49640480426251</v>
      </c>
      <c r="AB7" s="110">
        <f>M7/J7</f>
        <v>0.87569544310992709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1710</v>
      </c>
      <c r="G8" s="103">
        <f t="shared" si="0"/>
        <v>48854.7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3117.923476170442</v>
      </c>
      <c r="N8" s="106">
        <f>M8/L8</f>
        <v>259.82695634753685</v>
      </c>
      <c r="O8" s="108">
        <f>L8-I8</f>
        <v>0</v>
      </c>
      <c r="P8" s="109">
        <f>N8-K8</f>
        <v>-40.17304365246315</v>
      </c>
      <c r="Q8" s="110">
        <f>N8/K8</f>
        <v>0.86608985449178955</v>
      </c>
      <c r="R8" s="290"/>
      <c r="S8" s="47">
        <v>0.35</v>
      </c>
      <c r="T8" s="48">
        <v>0.37284722222222222</v>
      </c>
      <c r="U8" s="111">
        <v>5.8500000000000352</v>
      </c>
      <c r="V8" s="112">
        <v>32.906516399182898</v>
      </c>
      <c r="W8" s="113"/>
      <c r="X8" s="116"/>
      <c r="Y8" s="281"/>
      <c r="Z8" s="282"/>
      <c r="AA8" s="117">
        <f>M8-J8</f>
        <v>-482.07652382955803</v>
      </c>
      <c r="AB8" s="110">
        <f>M8/J8</f>
        <v>0.86608985449178943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3153.7878405550773</v>
      </c>
      <c r="N21" s="138">
        <f>M21/L21</f>
        <v>286.707985505007</v>
      </c>
      <c r="O21" s="139">
        <f>L21-I21</f>
        <v>0</v>
      </c>
      <c r="P21" s="140">
        <f>N21-K21</f>
        <v>-40.56474176772025</v>
      </c>
      <c r="Q21" s="141">
        <f>N21/K21</f>
        <v>0.87605217793196588</v>
      </c>
      <c r="R21" s="291"/>
      <c r="S21" s="142">
        <v>0.25</v>
      </c>
      <c r="T21" s="143">
        <v>0.4409027777777777</v>
      </c>
      <c r="U21" s="144"/>
      <c r="V21" s="166"/>
      <c r="W21" s="167"/>
      <c r="X21" s="138"/>
      <c r="Y21" s="277"/>
      <c r="Z21" s="278"/>
      <c r="AA21" s="168">
        <f>M21-J21</f>
        <v>-446.21215944492269</v>
      </c>
      <c r="AB21" s="141">
        <f>M21/J21</f>
        <v>0.87605217793196588</v>
      </c>
      <c r="AC21" s="296"/>
    </row>
    <row r="22" spans="1:29" ht="15.75" customHeight="1">
      <c r="A22" s="283" t="s">
        <v>123</v>
      </c>
      <c r="B22" s="114" t="s">
        <v>118</v>
      </c>
      <c r="C22" s="287" t="s">
        <v>191</v>
      </c>
      <c r="D22" s="288"/>
      <c r="E22" s="147">
        <v>18.53</v>
      </c>
      <c r="F22" s="97">
        <v>2242</v>
      </c>
      <c r="G22" s="148">
        <f t="shared" ref="G22" si="5">E22*F22</f>
        <v>41544.26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2982.0462667393977</v>
      </c>
      <c r="N22" s="152">
        <f>M22/L22</f>
        <v>994.01542224646585</v>
      </c>
      <c r="O22" s="154">
        <f>L22-I22</f>
        <v>0</v>
      </c>
      <c r="P22" s="155">
        <f>N22-K22</f>
        <v>-105.98457775353415</v>
      </c>
      <c r="Q22" s="156">
        <f>N22/K22</f>
        <v>0.90365038386042351</v>
      </c>
      <c r="R22" s="289">
        <f>Q38</f>
        <v>0.90365038386042351</v>
      </c>
      <c r="S22" s="157">
        <v>0.39583333333333331</v>
      </c>
      <c r="T22" s="158">
        <v>0.42715277777777777</v>
      </c>
      <c r="U22" s="159"/>
      <c r="V22" s="112">
        <v>45.109964087541023</v>
      </c>
      <c r="W22" s="161"/>
      <c r="X22" s="162"/>
      <c r="Y22" s="292"/>
      <c r="Z22" s="293"/>
      <c r="AA22" s="115">
        <f>M22-J22</f>
        <v>-317.95373326060235</v>
      </c>
      <c r="AB22" s="156">
        <f>M22/J22</f>
        <v>0.90365038386042351</v>
      </c>
      <c r="AC22" s="294">
        <f>AB38</f>
        <v>0.90365038386042351</v>
      </c>
    </row>
    <row r="23" spans="1:29" ht="15.75" customHeight="1">
      <c r="A23" s="284"/>
      <c r="B23" s="100"/>
      <c r="C23" s="279"/>
      <c r="D23" s="280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290"/>
      <c r="S23" s="47"/>
      <c r="T23" s="48"/>
      <c r="U23" s="111"/>
      <c r="V23" s="112"/>
      <c r="W23" s="113"/>
      <c r="X23" s="116"/>
      <c r="Y23" s="281"/>
      <c r="Z23" s="282"/>
      <c r="AA23" s="117"/>
      <c r="AB23" s="110"/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16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13"/>
      <c r="X35" s="116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13"/>
      <c r="X36" s="116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2982.0462667393977</v>
      </c>
      <c r="N38" s="138">
        <f t="shared" ref="N38:N47" si="9">M38/L38</f>
        <v>994.01542224646585</v>
      </c>
      <c r="O38" s="139">
        <f t="shared" ref="O38:O47" si="10">L38-I38</f>
        <v>0</v>
      </c>
      <c r="P38" s="140">
        <f t="shared" ref="P38:P47" si="11">N38-K38</f>
        <v>-105.98457775353415</v>
      </c>
      <c r="Q38" s="141">
        <f t="shared" ref="Q38:Q47" si="12">N38/K38</f>
        <v>0.90365038386042351</v>
      </c>
      <c r="R38" s="291"/>
      <c r="S38" s="142">
        <v>0.39583333333333331</v>
      </c>
      <c r="T38" s="143">
        <v>0.42715277777777777</v>
      </c>
      <c r="U38" s="144"/>
      <c r="V38" s="166"/>
      <c r="W38" s="99"/>
      <c r="X38" s="69"/>
      <c r="Y38" s="277"/>
      <c r="Z38" s="278"/>
      <c r="AA38" s="168">
        <f t="shared" ref="AA38:AA47" si="13">M38-J38</f>
        <v>-317.95373326060235</v>
      </c>
      <c r="AB38" s="141">
        <f t="shared" ref="AB38:AB47" si="14">M38/J38</f>
        <v>0.90365038386042351</v>
      </c>
      <c r="AC38" s="296"/>
    </row>
    <row r="39" spans="1:29" ht="15.75" customHeight="1">
      <c r="A39" s="297" t="s">
        <v>71</v>
      </c>
      <c r="B39" s="114" t="s">
        <v>118</v>
      </c>
      <c r="C39" s="287" t="s">
        <v>128</v>
      </c>
      <c r="D39" s="288"/>
      <c r="E39" s="147">
        <v>14.03</v>
      </c>
      <c r="F39" s="97">
        <v>1133</v>
      </c>
      <c r="G39" s="148">
        <f t="shared" ref="G39:G47" si="15">E39*F39</f>
        <v>15895.99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2710.3100337544761</v>
      </c>
      <c r="N39" s="152">
        <f t="shared" si="9"/>
        <v>903.43667791815869</v>
      </c>
      <c r="O39" s="154">
        <f t="shared" si="10"/>
        <v>0</v>
      </c>
      <c r="P39" s="155">
        <f t="shared" si="11"/>
        <v>-96.563322081841306</v>
      </c>
      <c r="Q39" s="156">
        <f t="shared" si="12"/>
        <v>0.90343667791815874</v>
      </c>
      <c r="R39" s="289">
        <f>Q55</f>
        <v>0.89032936560314335</v>
      </c>
      <c r="S39" s="157">
        <v>0.25</v>
      </c>
      <c r="T39" s="158">
        <v>0.26740740740740743</v>
      </c>
      <c r="U39" s="159"/>
      <c r="V39" s="160">
        <v>25.082001377469801</v>
      </c>
      <c r="W39" s="161"/>
      <c r="X39" s="162"/>
      <c r="Y39" s="292"/>
      <c r="Z39" s="293"/>
      <c r="AA39" s="115">
        <f t="shared" si="13"/>
        <v>-289.68996624552392</v>
      </c>
      <c r="AB39" s="156">
        <f t="shared" si="14"/>
        <v>0.90343667791815874</v>
      </c>
      <c r="AC39" s="294">
        <f>AB55</f>
        <v>0.89032936560314335</v>
      </c>
    </row>
    <row r="40" spans="1:29" ht="15.75" customHeight="1">
      <c r="A40" s="298"/>
      <c r="B40" s="100" t="s">
        <v>118</v>
      </c>
      <c r="C40" s="279" t="s">
        <v>130</v>
      </c>
      <c r="D40" s="280"/>
      <c r="E40" s="101">
        <v>14.28</v>
      </c>
      <c r="F40" s="102">
        <v>1419</v>
      </c>
      <c r="G40" s="103">
        <f t="shared" si="15"/>
        <v>20263.32</v>
      </c>
      <c r="H40" s="26">
        <v>2</v>
      </c>
      <c r="I40" s="104">
        <v>3</v>
      </c>
      <c r="J40" s="105">
        <v>3600</v>
      </c>
      <c r="K40" s="106">
        <f t="shared" ref="K40:K75" si="17">J40/I40</f>
        <v>1200</v>
      </c>
      <c r="L40" s="107">
        <v>3</v>
      </c>
      <c r="M40" s="105">
        <f t="shared" si="16"/>
        <v>3184.9167953082479</v>
      </c>
      <c r="N40" s="106">
        <f t="shared" si="9"/>
        <v>1061.6389317694159</v>
      </c>
      <c r="O40" s="108">
        <f t="shared" si="10"/>
        <v>0</v>
      </c>
      <c r="P40" s="109">
        <f t="shared" si="11"/>
        <v>-138.36106823058412</v>
      </c>
      <c r="Q40" s="110">
        <f t="shared" si="12"/>
        <v>0.88469910980784661</v>
      </c>
      <c r="R40" s="290"/>
      <c r="S40" s="47">
        <v>0.27777777777777779</v>
      </c>
      <c r="T40" s="48">
        <v>0.29633101851851851</v>
      </c>
      <c r="U40" s="111">
        <v>14.933333333333323</v>
      </c>
      <c r="V40" s="112">
        <v>26.73225251140661</v>
      </c>
      <c r="W40" s="113"/>
      <c r="X40" s="116"/>
      <c r="Y40" s="281"/>
      <c r="Z40" s="282"/>
      <c r="AA40" s="117">
        <f t="shared" si="13"/>
        <v>-415.08320469175214</v>
      </c>
      <c r="AB40" s="110">
        <f t="shared" si="14"/>
        <v>0.88469910980784661</v>
      </c>
      <c r="AC40" s="295"/>
    </row>
    <row r="41" spans="1:29" ht="15.75" customHeight="1">
      <c r="A41" s="298"/>
      <c r="B41" s="100" t="s">
        <v>118</v>
      </c>
      <c r="C41" s="279" t="s">
        <v>127</v>
      </c>
      <c r="D41" s="280"/>
      <c r="E41" s="101">
        <v>18.18</v>
      </c>
      <c r="F41" s="102">
        <v>842</v>
      </c>
      <c r="G41" s="103">
        <f t="shared" si="15"/>
        <v>15307.56</v>
      </c>
      <c r="H41" s="26"/>
      <c r="I41" s="104">
        <v>3</v>
      </c>
      <c r="J41" s="105">
        <v>3600</v>
      </c>
      <c r="K41" s="106">
        <f t="shared" si="17"/>
        <v>1200</v>
      </c>
      <c r="L41" s="107">
        <v>3</v>
      </c>
      <c r="M41" s="105">
        <f t="shared" si="16"/>
        <v>3189.8659073571739</v>
      </c>
      <c r="N41" s="106">
        <f t="shared" si="9"/>
        <v>1063.2886357857246</v>
      </c>
      <c r="O41" s="108">
        <f t="shared" si="10"/>
        <v>0</v>
      </c>
      <c r="P41" s="109">
        <f t="shared" si="11"/>
        <v>-136.71136421427536</v>
      </c>
      <c r="Q41" s="110">
        <f t="shared" si="12"/>
        <v>0.88607386315477055</v>
      </c>
      <c r="R41" s="290"/>
      <c r="S41" s="47">
        <v>0.30625000000000002</v>
      </c>
      <c r="T41" s="48">
        <v>0.31724537037037037</v>
      </c>
      <c r="U41" s="111">
        <v>15</v>
      </c>
      <c r="V41" s="112">
        <v>15.837656336424553</v>
      </c>
      <c r="W41" s="113"/>
      <c r="X41" s="116"/>
      <c r="Y41" s="281"/>
      <c r="Z41" s="282"/>
      <c r="AA41" s="117">
        <f t="shared" si="13"/>
        <v>-410.13409264282609</v>
      </c>
      <c r="AB41" s="110">
        <f t="shared" si="14"/>
        <v>0.88607386315477055</v>
      </c>
      <c r="AC41" s="295"/>
    </row>
    <row r="42" spans="1:29" ht="15.75" customHeight="1">
      <c r="A42" s="298"/>
      <c r="B42" s="100" t="s">
        <v>118</v>
      </c>
      <c r="C42" s="279" t="s">
        <v>131</v>
      </c>
      <c r="D42" s="280"/>
      <c r="E42" s="101">
        <v>25.03</v>
      </c>
      <c r="F42" s="102">
        <v>1106</v>
      </c>
      <c r="G42" s="103">
        <f t="shared" si="15"/>
        <v>27683.18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3183.4620141427158</v>
      </c>
      <c r="N42" s="106">
        <f t="shared" si="9"/>
        <v>636.69240282854321</v>
      </c>
      <c r="O42" s="108">
        <f t="shared" si="10"/>
        <v>0</v>
      </c>
      <c r="P42" s="109">
        <f t="shared" si="11"/>
        <v>-83.307597171456791</v>
      </c>
      <c r="Q42" s="110">
        <f t="shared" si="12"/>
        <v>0.88429500392853222</v>
      </c>
      <c r="R42" s="290"/>
      <c r="S42" s="47">
        <v>0.32708333333333339</v>
      </c>
      <c r="T42" s="48">
        <v>0.34155092592592601</v>
      </c>
      <c r="U42" s="111">
        <v>15</v>
      </c>
      <c r="V42" s="112">
        <v>20.845230665606131</v>
      </c>
      <c r="W42" s="113"/>
      <c r="X42" s="116"/>
      <c r="Y42" s="281"/>
      <c r="Z42" s="282"/>
      <c r="AA42" s="117">
        <f t="shared" si="13"/>
        <v>-416.53798585728418</v>
      </c>
      <c r="AB42" s="110">
        <f t="shared" si="14"/>
        <v>0.88429500392853222</v>
      </c>
      <c r="AC42" s="295"/>
    </row>
    <row r="43" spans="1:29" ht="15.75" customHeight="1">
      <c r="A43" s="298"/>
      <c r="B43" s="100" t="s">
        <v>118</v>
      </c>
      <c r="C43" s="279" t="s">
        <v>132</v>
      </c>
      <c r="D43" s="280"/>
      <c r="E43" s="101">
        <v>24.82</v>
      </c>
      <c r="F43" s="102">
        <v>1454</v>
      </c>
      <c r="G43" s="103">
        <f t="shared" si="15"/>
        <v>36088.28</v>
      </c>
      <c r="H43" s="13"/>
      <c r="I43" s="104">
        <v>5</v>
      </c>
      <c r="J43" s="105">
        <v>3600</v>
      </c>
      <c r="K43" s="106">
        <f t="shared" si="17"/>
        <v>720</v>
      </c>
      <c r="L43" s="107">
        <v>5</v>
      </c>
      <c r="M43" s="105">
        <f t="shared" si="16"/>
        <v>3182.7518373929452</v>
      </c>
      <c r="N43" s="106">
        <f t="shared" si="9"/>
        <v>636.55036747858901</v>
      </c>
      <c r="O43" s="108">
        <f t="shared" si="10"/>
        <v>0</v>
      </c>
      <c r="P43" s="109">
        <f t="shared" si="11"/>
        <v>-83.44963252141099</v>
      </c>
      <c r="Q43" s="110">
        <f t="shared" si="12"/>
        <v>0.88409773260915137</v>
      </c>
      <c r="R43" s="290"/>
      <c r="S43" s="47">
        <v>0.35138888888888897</v>
      </c>
      <c r="T43" s="48">
        <v>0.37041666666666673</v>
      </c>
      <c r="U43" s="111">
        <v>15</v>
      </c>
      <c r="V43" s="112">
        <v>27.41024260045986</v>
      </c>
      <c r="W43" s="113"/>
      <c r="X43" s="116"/>
      <c r="Y43" s="281"/>
      <c r="Z43" s="282"/>
      <c r="AA43" s="117">
        <f t="shared" si="13"/>
        <v>-417.24816260705484</v>
      </c>
      <c r="AB43" s="110">
        <f t="shared" si="14"/>
        <v>0.88409773260915148</v>
      </c>
      <c r="AC43" s="295"/>
    </row>
    <row r="44" spans="1:29" ht="15.75" customHeight="1">
      <c r="A44" s="298"/>
      <c r="B44" s="100" t="s">
        <v>118</v>
      </c>
      <c r="C44" s="279" t="s">
        <v>247</v>
      </c>
      <c r="D44" s="280"/>
      <c r="E44" s="101">
        <v>20.72</v>
      </c>
      <c r="F44" s="102">
        <v>4412</v>
      </c>
      <c r="G44" s="121">
        <f t="shared" si="15"/>
        <v>91416.639999999999</v>
      </c>
      <c r="H44" s="122"/>
      <c r="I44" s="104">
        <v>3</v>
      </c>
      <c r="J44" s="105">
        <v>3600</v>
      </c>
      <c r="K44" s="106">
        <f t="shared" si="17"/>
        <v>1200</v>
      </c>
      <c r="L44" s="107">
        <v>3</v>
      </c>
      <c r="M44" s="105">
        <f t="shared" si="16"/>
        <v>3187.4779821693837</v>
      </c>
      <c r="N44" s="106">
        <f t="shared" si="9"/>
        <v>1062.492660723128</v>
      </c>
      <c r="O44" s="108">
        <f t="shared" si="10"/>
        <v>0</v>
      </c>
      <c r="P44" s="109">
        <f t="shared" si="11"/>
        <v>-137.50733927687202</v>
      </c>
      <c r="Q44" s="110">
        <f t="shared" si="12"/>
        <v>0.88541055060260665</v>
      </c>
      <c r="R44" s="290"/>
      <c r="S44" s="47">
        <v>0.38055555555555565</v>
      </c>
      <c r="T44" s="120">
        <v>0.43821759259259269</v>
      </c>
      <c r="U44" s="111">
        <v>14.600000000000044</v>
      </c>
      <c r="V44" s="112">
        <v>83.049985437023381</v>
      </c>
      <c r="W44" s="113"/>
      <c r="X44" s="116"/>
      <c r="Y44" s="281"/>
      <c r="Z44" s="282"/>
      <c r="AA44" s="117">
        <f t="shared" si="13"/>
        <v>-412.52201783061628</v>
      </c>
      <c r="AB44" s="110">
        <f t="shared" si="14"/>
        <v>0.88541055060260654</v>
      </c>
      <c r="AC44" s="295"/>
    </row>
    <row r="45" spans="1:29" ht="15.75" customHeight="1">
      <c r="A45" s="298"/>
      <c r="B45" s="100" t="s">
        <v>118</v>
      </c>
      <c r="C45" s="279" t="s">
        <v>236</v>
      </c>
      <c r="D45" s="280"/>
      <c r="E45" s="101">
        <v>17.07</v>
      </c>
      <c r="F45" s="102">
        <v>3917</v>
      </c>
      <c r="G45" s="121">
        <f t="shared" si="15"/>
        <v>66863.19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2979.2131111857989</v>
      </c>
      <c r="N45" s="106">
        <f t="shared" si="9"/>
        <v>993.071037061933</v>
      </c>
      <c r="O45" s="123">
        <f t="shared" si="10"/>
        <v>0</v>
      </c>
      <c r="P45" s="124">
        <f t="shared" si="11"/>
        <v>-106.928962938067</v>
      </c>
      <c r="Q45" s="125">
        <f t="shared" si="12"/>
        <v>0.90279185187448452</v>
      </c>
      <c r="R45" s="290"/>
      <c r="S45" s="47">
        <v>0.44861111111111124</v>
      </c>
      <c r="T45" s="120">
        <v>0.50339120370370383</v>
      </c>
      <c r="U45" s="111">
        <v>14.966666666666715</v>
      </c>
      <c r="V45" s="112">
        <v>78.886602343951267</v>
      </c>
      <c r="W45" s="113"/>
      <c r="X45" s="116"/>
      <c r="Y45" s="281"/>
      <c r="Z45" s="282"/>
      <c r="AA45" s="117">
        <f t="shared" si="13"/>
        <v>-320.78688881420112</v>
      </c>
      <c r="AB45" s="110">
        <f t="shared" si="14"/>
        <v>0.90279185187448452</v>
      </c>
      <c r="AC45" s="295"/>
    </row>
    <row r="46" spans="1:29" ht="15.75" customHeight="1">
      <c r="A46" s="298"/>
      <c r="B46" s="100" t="s">
        <v>118</v>
      </c>
      <c r="C46" s="279" t="s">
        <v>128</v>
      </c>
      <c r="D46" s="280"/>
      <c r="E46" s="101">
        <v>14.03</v>
      </c>
      <c r="F46" s="102">
        <v>2555</v>
      </c>
      <c r="G46" s="121">
        <f t="shared" si="15"/>
        <v>35846.65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2708.2629205181388</v>
      </c>
      <c r="N46" s="106">
        <f t="shared" si="9"/>
        <v>902.75430683937964</v>
      </c>
      <c r="O46" s="123">
        <f t="shared" si="10"/>
        <v>0</v>
      </c>
      <c r="P46" s="124">
        <f t="shared" si="11"/>
        <v>-97.245693160620363</v>
      </c>
      <c r="Q46" s="125">
        <f t="shared" si="12"/>
        <v>0.90275430683937963</v>
      </c>
      <c r="R46" s="290"/>
      <c r="S46" s="47">
        <v>0.51319444444444451</v>
      </c>
      <c r="T46" s="120">
        <v>0.5525000000000001</v>
      </c>
      <c r="U46" s="111">
        <v>15</v>
      </c>
      <c r="V46" s="112">
        <v>56.604548560843199</v>
      </c>
      <c r="W46" s="113"/>
      <c r="X46" s="116"/>
      <c r="Y46" s="281"/>
      <c r="Z46" s="282"/>
      <c r="AA46" s="117">
        <f t="shared" si="13"/>
        <v>-291.7370794818612</v>
      </c>
      <c r="AB46" s="110">
        <f t="shared" si="14"/>
        <v>0.90275430683937963</v>
      </c>
      <c r="AC46" s="295"/>
    </row>
    <row r="47" spans="1:29" ht="15.75" customHeight="1">
      <c r="A47" s="298"/>
      <c r="B47" s="100" t="s">
        <v>118</v>
      </c>
      <c r="C47" s="279" t="s">
        <v>130</v>
      </c>
      <c r="D47" s="280"/>
      <c r="E47" s="101">
        <v>14.28</v>
      </c>
      <c r="F47" s="102">
        <v>3547</v>
      </c>
      <c r="G47" s="121">
        <f t="shared" si="15"/>
        <v>50651.159999999996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3184.9167953082474</v>
      </c>
      <c r="N47" s="106">
        <f t="shared" si="9"/>
        <v>1061.6389317694159</v>
      </c>
      <c r="O47" s="123">
        <f t="shared" si="10"/>
        <v>0</v>
      </c>
      <c r="P47" s="124">
        <f t="shared" si="11"/>
        <v>-138.36106823058412</v>
      </c>
      <c r="Q47" s="125">
        <f t="shared" si="12"/>
        <v>0.88469910980784661</v>
      </c>
      <c r="R47" s="290"/>
      <c r="S47" s="47">
        <v>0.5625</v>
      </c>
      <c r="T47" s="120">
        <v>0.60890046296296296</v>
      </c>
      <c r="U47" s="111">
        <v>15</v>
      </c>
      <c r="V47" s="112">
        <v>66.821211880168605</v>
      </c>
      <c r="W47" s="113"/>
      <c r="X47" s="116"/>
      <c r="Y47" s="281"/>
      <c r="Z47" s="282"/>
      <c r="AA47" s="117">
        <f t="shared" si="13"/>
        <v>-415.0832046917526</v>
      </c>
      <c r="AB47" s="110">
        <f t="shared" si="14"/>
        <v>0.8846991098078465</v>
      </c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26"/>
      <c r="X49" s="127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26"/>
      <c r="X50" s="127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26"/>
      <c r="X51" s="127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26"/>
      <c r="X52" s="127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26"/>
      <c r="X53" s="127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8">AVERAGE(I39:I54)</f>
        <v>3.4444444444444446</v>
      </c>
      <c r="J55" s="137">
        <f t="shared" si="18"/>
        <v>3433.3333333333335</v>
      </c>
      <c r="K55" s="138">
        <f t="shared" ref="K55" si="19">J55/I55</f>
        <v>996.77419354838707</v>
      </c>
      <c r="L55" s="136">
        <f t="shared" ref="L55:M55" si="20">AVERAGE(L39:L54)</f>
        <v>3.4444444444444446</v>
      </c>
      <c r="M55" s="137">
        <f t="shared" si="20"/>
        <v>3056.7974885707922</v>
      </c>
      <c r="N55" s="138">
        <f t="shared" ref="N55:N65" si="21">M55/L55</f>
        <v>887.45733539152025</v>
      </c>
      <c r="O55" s="139">
        <f t="shared" ref="O55:O65" si="22">L55-I55</f>
        <v>0</v>
      </c>
      <c r="P55" s="140">
        <f t="shared" ref="P55:P65" si="23">N55-K55</f>
        <v>-109.31685815686683</v>
      </c>
      <c r="Q55" s="141">
        <f t="shared" ref="Q55:Q65" si="24">N55/K55</f>
        <v>0.89032936560314335</v>
      </c>
      <c r="R55" s="291"/>
      <c r="S55" s="142">
        <v>0.25</v>
      </c>
      <c r="T55" s="143">
        <v>0.60890046296296296</v>
      </c>
      <c r="U55" s="144"/>
      <c r="V55" s="166"/>
      <c r="W55" s="99"/>
      <c r="X55" s="69"/>
      <c r="Y55" s="277"/>
      <c r="Z55" s="278"/>
      <c r="AA55" s="168">
        <f t="shared" ref="AA55:AA65" si="25">M55-J55</f>
        <v>-376.53584476254127</v>
      </c>
      <c r="AB55" s="141">
        <f t="shared" ref="AB55:AB65" si="26">M55/J55</f>
        <v>0.89032936560314335</v>
      </c>
      <c r="AC55" s="296"/>
    </row>
    <row r="56" spans="1:29" ht="15.75" customHeight="1">
      <c r="A56" s="283" t="s">
        <v>78</v>
      </c>
      <c r="B56" s="114" t="s">
        <v>118</v>
      </c>
      <c r="C56" s="287" t="s">
        <v>210</v>
      </c>
      <c r="D56" s="288"/>
      <c r="E56" s="147">
        <v>27.48</v>
      </c>
      <c r="F56" s="97">
        <v>814</v>
      </c>
      <c r="G56" s="148">
        <f t="shared" ref="G56:G65" si="27">E56*F56</f>
        <v>22368.720000000001</v>
      </c>
      <c r="H56" s="149">
        <v>2</v>
      </c>
      <c r="I56" s="150">
        <v>5</v>
      </c>
      <c r="J56" s="151">
        <v>3600</v>
      </c>
      <c r="K56" s="152">
        <f>J56/I56</f>
        <v>720</v>
      </c>
      <c r="L56" s="153">
        <v>5</v>
      </c>
      <c r="M56" s="151">
        <f t="shared" ref="M56:M65" si="28">F56/V56*60</f>
        <v>3187.1760533891988</v>
      </c>
      <c r="N56" s="152">
        <f t="shared" si="21"/>
        <v>637.43521067783979</v>
      </c>
      <c r="O56" s="154">
        <f t="shared" si="22"/>
        <v>0</v>
      </c>
      <c r="P56" s="155">
        <f t="shared" si="23"/>
        <v>-82.564789322160209</v>
      </c>
      <c r="Q56" s="156">
        <f t="shared" si="24"/>
        <v>0.88532668149699967</v>
      </c>
      <c r="R56" s="289">
        <f>Q72</f>
        <v>0.88676345949864777</v>
      </c>
      <c r="S56" s="157">
        <v>0.25</v>
      </c>
      <c r="T56" s="158">
        <v>0.26063657407407409</v>
      </c>
      <c r="U56" s="159"/>
      <c r="V56" s="160">
        <v>15.323910314921017</v>
      </c>
      <c r="W56" s="158"/>
      <c r="X56" s="169"/>
      <c r="Y56" s="292"/>
      <c r="Z56" s="293"/>
      <c r="AA56" s="115">
        <f t="shared" si="25"/>
        <v>-412.82394661080116</v>
      </c>
      <c r="AB56" s="156">
        <f t="shared" si="26"/>
        <v>0.88532668149699967</v>
      </c>
      <c r="AC56" s="294">
        <f>AB72</f>
        <v>0.88676345949864765</v>
      </c>
    </row>
    <row r="57" spans="1:29" ht="15.75" customHeight="1">
      <c r="A57" s="284"/>
      <c r="B57" s="100" t="s">
        <v>118</v>
      </c>
      <c r="C57" s="279" t="s">
        <v>126</v>
      </c>
      <c r="D57" s="280"/>
      <c r="E57" s="101">
        <v>16.66</v>
      </c>
      <c r="F57" s="102">
        <v>1244</v>
      </c>
      <c r="G57" s="103">
        <f t="shared" si="27"/>
        <v>20725.04</v>
      </c>
      <c r="H57" s="26">
        <v>2</v>
      </c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3188.2958276693371</v>
      </c>
      <c r="N57" s="106">
        <f t="shared" si="21"/>
        <v>637.65916553386739</v>
      </c>
      <c r="O57" s="108">
        <f t="shared" si="22"/>
        <v>0</v>
      </c>
      <c r="P57" s="109">
        <f t="shared" si="23"/>
        <v>-82.340834466132605</v>
      </c>
      <c r="Q57" s="110">
        <f t="shared" si="24"/>
        <v>0.88563772990814915</v>
      </c>
      <c r="R57" s="290"/>
      <c r="S57" s="47">
        <v>0.27083333333333337</v>
      </c>
      <c r="T57" s="48">
        <v>0.28708333333333336</v>
      </c>
      <c r="U57" s="111">
        <v>14.683333333333364</v>
      </c>
      <c r="V57" s="112">
        <v>23.410625623959831</v>
      </c>
      <c r="W57" s="113"/>
      <c r="X57" s="13"/>
      <c r="Y57" s="281"/>
      <c r="Z57" s="282"/>
      <c r="AA57" s="117">
        <f t="shared" si="25"/>
        <v>-411.70417233066291</v>
      </c>
      <c r="AB57" s="110">
        <f t="shared" si="26"/>
        <v>0.88563772990814915</v>
      </c>
      <c r="AC57" s="295"/>
    </row>
    <row r="58" spans="1:29" ht="15.75" customHeight="1">
      <c r="A58" s="284"/>
      <c r="B58" s="100" t="s">
        <v>118</v>
      </c>
      <c r="C58" s="279" t="s">
        <v>124</v>
      </c>
      <c r="D58" s="280"/>
      <c r="E58" s="101">
        <v>22.28</v>
      </c>
      <c r="F58" s="102">
        <v>841</v>
      </c>
      <c r="G58" s="103">
        <f t="shared" si="27"/>
        <v>18737.48</v>
      </c>
      <c r="H58" s="26"/>
      <c r="I58" s="104">
        <v>5</v>
      </c>
      <c r="J58" s="105">
        <v>3300</v>
      </c>
      <c r="K58" s="106">
        <f t="shared" si="17"/>
        <v>660</v>
      </c>
      <c r="L58" s="107">
        <v>5</v>
      </c>
      <c r="M58" s="105">
        <f t="shared" si="28"/>
        <v>2980.4150897444565</v>
      </c>
      <c r="N58" s="106">
        <f t="shared" si="21"/>
        <v>596.08301794889132</v>
      </c>
      <c r="O58" s="108">
        <f t="shared" si="22"/>
        <v>0</v>
      </c>
      <c r="P58" s="109">
        <f t="shared" si="23"/>
        <v>-63.916982051108675</v>
      </c>
      <c r="Q58" s="110">
        <f t="shared" si="24"/>
        <v>0.90315608780135048</v>
      </c>
      <c r="R58" s="290"/>
      <c r="S58" s="47">
        <v>0.29722222222222228</v>
      </c>
      <c r="T58" s="48">
        <v>0.30896990740740748</v>
      </c>
      <c r="U58" s="111">
        <v>14.600000000000044</v>
      </c>
      <c r="V58" s="112">
        <v>16.9305276213477</v>
      </c>
      <c r="W58" s="113"/>
      <c r="X58" s="13"/>
      <c r="Y58" s="281"/>
      <c r="Z58" s="282"/>
      <c r="AA58" s="117">
        <f t="shared" si="25"/>
        <v>-319.58491025554349</v>
      </c>
      <c r="AB58" s="110">
        <f t="shared" si="26"/>
        <v>0.90315608780135048</v>
      </c>
      <c r="AC58" s="295"/>
    </row>
    <row r="59" spans="1:29" ht="15.75" customHeight="1">
      <c r="A59" s="284"/>
      <c r="B59" s="100" t="s">
        <v>118</v>
      </c>
      <c r="C59" s="279" t="s">
        <v>129</v>
      </c>
      <c r="D59" s="280"/>
      <c r="E59" s="101">
        <v>18.18</v>
      </c>
      <c r="F59" s="102">
        <v>1694</v>
      </c>
      <c r="G59" s="103">
        <f t="shared" si="27"/>
        <v>30796.92</v>
      </c>
      <c r="H59" s="26"/>
      <c r="I59" s="104">
        <v>3</v>
      </c>
      <c r="J59" s="105">
        <v>3600</v>
      </c>
      <c r="K59" s="106">
        <f t="shared" si="17"/>
        <v>1200</v>
      </c>
      <c r="L59" s="107">
        <v>3</v>
      </c>
      <c r="M59" s="105">
        <f t="shared" si="28"/>
        <v>3188.3982864460008</v>
      </c>
      <c r="N59" s="106">
        <f t="shared" si="21"/>
        <v>1062.7994288153336</v>
      </c>
      <c r="O59" s="108">
        <f t="shared" si="22"/>
        <v>0</v>
      </c>
      <c r="P59" s="109">
        <f t="shared" si="23"/>
        <v>-137.20057118466639</v>
      </c>
      <c r="Q59" s="110">
        <f t="shared" si="24"/>
        <v>0.88566619067944463</v>
      </c>
      <c r="R59" s="290"/>
      <c r="S59" s="47">
        <v>0.31875000000000009</v>
      </c>
      <c r="T59" s="48">
        <v>0.3408796296296297</v>
      </c>
      <c r="U59" s="111">
        <v>15</v>
      </c>
      <c r="V59" s="112">
        <v>31.878075092461128</v>
      </c>
      <c r="W59" s="113"/>
      <c r="X59" s="116"/>
      <c r="Y59" s="281"/>
      <c r="Z59" s="282"/>
      <c r="AA59" s="117">
        <f t="shared" si="25"/>
        <v>-411.60171355399916</v>
      </c>
      <c r="AB59" s="110">
        <f t="shared" si="26"/>
        <v>0.88566619067944463</v>
      </c>
      <c r="AC59" s="295"/>
    </row>
    <row r="60" spans="1:29" ht="15.75" customHeight="1">
      <c r="A60" s="285"/>
      <c r="B60" s="100" t="s">
        <v>118</v>
      </c>
      <c r="C60" s="279" t="s">
        <v>133</v>
      </c>
      <c r="D60" s="280"/>
      <c r="E60" s="101">
        <v>30</v>
      </c>
      <c r="F60" s="102">
        <v>1968</v>
      </c>
      <c r="G60" s="103">
        <f t="shared" si="27"/>
        <v>59040</v>
      </c>
      <c r="H60" s="13"/>
      <c r="I60" s="104">
        <v>4</v>
      </c>
      <c r="J60" s="105">
        <v>3600</v>
      </c>
      <c r="K60" s="106">
        <f t="shared" si="17"/>
        <v>900</v>
      </c>
      <c r="L60" s="107">
        <v>4</v>
      </c>
      <c r="M60" s="105">
        <f t="shared" si="28"/>
        <v>3188.1600000000021</v>
      </c>
      <c r="N60" s="106">
        <f t="shared" si="21"/>
        <v>797.04000000000053</v>
      </c>
      <c r="O60" s="108">
        <f t="shared" si="22"/>
        <v>0</v>
      </c>
      <c r="P60" s="109">
        <f t="shared" si="23"/>
        <v>-102.95999999999947</v>
      </c>
      <c r="Q60" s="110">
        <f t="shared" si="24"/>
        <v>0.88560000000000061</v>
      </c>
      <c r="R60" s="290"/>
      <c r="S60" s="47">
        <v>0.35069444444444453</v>
      </c>
      <c r="T60" s="48">
        <v>0.37641203703703713</v>
      </c>
      <c r="U60" s="111">
        <v>15</v>
      </c>
      <c r="V60" s="112">
        <v>37.03703703703701</v>
      </c>
      <c r="W60" s="113"/>
      <c r="X60" s="116"/>
      <c r="Y60" s="281"/>
      <c r="Z60" s="282"/>
      <c r="AA60" s="117">
        <f t="shared" si="25"/>
        <v>-411.83999999999787</v>
      </c>
      <c r="AB60" s="110">
        <f t="shared" si="26"/>
        <v>0.88560000000000061</v>
      </c>
      <c r="AC60" s="295"/>
    </row>
    <row r="61" spans="1:29" ht="15.75" customHeight="1">
      <c r="A61" s="285"/>
      <c r="B61" s="100" t="s">
        <v>118</v>
      </c>
      <c r="C61" s="279" t="s">
        <v>218</v>
      </c>
      <c r="D61" s="280"/>
      <c r="E61" s="101">
        <v>25.2</v>
      </c>
      <c r="F61" s="102">
        <v>1947</v>
      </c>
      <c r="G61" s="121">
        <f t="shared" si="27"/>
        <v>49064.4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3184.2297134796208</v>
      </c>
      <c r="N61" s="106">
        <f t="shared" si="21"/>
        <v>1061.409904493207</v>
      </c>
      <c r="O61" s="108">
        <f t="shared" si="22"/>
        <v>0</v>
      </c>
      <c r="P61" s="109">
        <f t="shared" si="23"/>
        <v>-138.59009550679298</v>
      </c>
      <c r="Q61" s="110">
        <f t="shared" si="24"/>
        <v>0.88450825374433917</v>
      </c>
      <c r="R61" s="290"/>
      <c r="S61" s="47">
        <v>0.38680555555555568</v>
      </c>
      <c r="T61" s="120">
        <v>0.41228009259259274</v>
      </c>
      <c r="U61" s="111">
        <v>14.966666666666715</v>
      </c>
      <c r="V61" s="112">
        <v>36.687051661339773</v>
      </c>
      <c r="W61" s="113"/>
      <c r="X61" s="50"/>
      <c r="Y61" s="281"/>
      <c r="Z61" s="282"/>
      <c r="AA61" s="117">
        <f t="shared" si="25"/>
        <v>-415.77028652037916</v>
      </c>
      <c r="AB61" s="110">
        <f t="shared" si="26"/>
        <v>0.88450825374433917</v>
      </c>
      <c r="AC61" s="295"/>
    </row>
    <row r="62" spans="1:29" ht="15.75" customHeight="1">
      <c r="A62" s="285"/>
      <c r="B62" s="100" t="s">
        <v>118</v>
      </c>
      <c r="C62" s="279" t="s">
        <v>211</v>
      </c>
      <c r="D62" s="280"/>
      <c r="E62" s="101">
        <v>23.72</v>
      </c>
      <c r="F62" s="102">
        <v>1895</v>
      </c>
      <c r="G62" s="121">
        <f t="shared" si="27"/>
        <v>44949.4</v>
      </c>
      <c r="H62" s="62"/>
      <c r="I62" s="104">
        <v>5</v>
      </c>
      <c r="J62" s="105">
        <v>3600</v>
      </c>
      <c r="K62" s="106">
        <f t="shared" si="17"/>
        <v>720</v>
      </c>
      <c r="L62" s="107">
        <v>5</v>
      </c>
      <c r="M62" s="105">
        <f t="shared" si="28"/>
        <v>3183.934491442782</v>
      </c>
      <c r="N62" s="106">
        <f t="shared" si="21"/>
        <v>636.78689828855636</v>
      </c>
      <c r="O62" s="123">
        <f t="shared" si="22"/>
        <v>0</v>
      </c>
      <c r="P62" s="124">
        <f t="shared" si="23"/>
        <v>-83.213101711443642</v>
      </c>
      <c r="Q62" s="125">
        <f t="shared" si="24"/>
        <v>0.88442624762299493</v>
      </c>
      <c r="R62" s="290"/>
      <c r="S62" s="47">
        <v>0.42222222222222239</v>
      </c>
      <c r="T62" s="120">
        <v>0.44701388888888904</v>
      </c>
      <c r="U62" s="111">
        <v>15</v>
      </c>
      <c r="V62" s="112">
        <v>35.710533714051849</v>
      </c>
      <c r="W62" s="113"/>
      <c r="X62" s="116"/>
      <c r="Y62" s="281"/>
      <c r="Z62" s="282"/>
      <c r="AA62" s="117">
        <f t="shared" si="25"/>
        <v>-416.06550855721798</v>
      </c>
      <c r="AB62" s="110">
        <f t="shared" si="26"/>
        <v>0.88442624762299504</v>
      </c>
      <c r="AC62" s="295"/>
    </row>
    <row r="63" spans="1:29" ht="15.75" customHeight="1">
      <c r="A63" s="285"/>
      <c r="B63" s="100" t="s">
        <v>118</v>
      </c>
      <c r="C63" s="279" t="s">
        <v>125</v>
      </c>
      <c r="D63" s="280"/>
      <c r="E63" s="101">
        <v>17.89</v>
      </c>
      <c r="F63" s="102">
        <v>2449</v>
      </c>
      <c r="G63" s="121">
        <f t="shared" si="27"/>
        <v>43812.61</v>
      </c>
      <c r="H63" s="62"/>
      <c r="I63" s="104">
        <v>4</v>
      </c>
      <c r="J63" s="105">
        <v>3600</v>
      </c>
      <c r="K63" s="106">
        <f t="shared" si="17"/>
        <v>900</v>
      </c>
      <c r="L63" s="118">
        <v>4</v>
      </c>
      <c r="M63" s="105">
        <f t="shared" si="28"/>
        <v>3181.374160871791</v>
      </c>
      <c r="N63" s="106">
        <f t="shared" si="21"/>
        <v>795.34354021794775</v>
      </c>
      <c r="O63" s="123">
        <f t="shared" si="22"/>
        <v>0</v>
      </c>
      <c r="P63" s="124">
        <f t="shared" si="23"/>
        <v>-104.65645978205225</v>
      </c>
      <c r="Q63" s="125">
        <f t="shared" si="24"/>
        <v>0.88371504468660866</v>
      </c>
      <c r="R63" s="290"/>
      <c r="S63" s="47">
        <v>0.45694444444444465</v>
      </c>
      <c r="T63" s="120">
        <v>0.48901620370370391</v>
      </c>
      <c r="U63" s="111">
        <v>15</v>
      </c>
      <c r="V63" s="112">
        <v>46.187588309239956</v>
      </c>
      <c r="W63" s="113"/>
      <c r="X63" s="116"/>
      <c r="Y63" s="281"/>
      <c r="Z63" s="282"/>
      <c r="AA63" s="117">
        <f t="shared" si="25"/>
        <v>-418.62583912820901</v>
      </c>
      <c r="AB63" s="110">
        <f t="shared" si="26"/>
        <v>0.88371504468660866</v>
      </c>
      <c r="AC63" s="295"/>
    </row>
    <row r="64" spans="1:29" ht="15.75" customHeight="1">
      <c r="A64" s="285"/>
      <c r="B64" s="100" t="s">
        <v>118</v>
      </c>
      <c r="C64" s="279" t="s">
        <v>210</v>
      </c>
      <c r="D64" s="280"/>
      <c r="E64" s="101">
        <v>27.48</v>
      </c>
      <c r="F64" s="102">
        <v>2073</v>
      </c>
      <c r="G64" s="121">
        <f t="shared" si="27"/>
        <v>56966.04</v>
      </c>
      <c r="H64" s="62"/>
      <c r="I64" s="104">
        <v>5</v>
      </c>
      <c r="J64" s="105">
        <v>3600</v>
      </c>
      <c r="K64" s="106">
        <f t="shared" si="17"/>
        <v>720</v>
      </c>
      <c r="L64" s="118">
        <v>5</v>
      </c>
      <c r="M64" s="105">
        <f t="shared" si="28"/>
        <v>3187.1760533891993</v>
      </c>
      <c r="N64" s="106">
        <f t="shared" si="21"/>
        <v>637.4352106778399</v>
      </c>
      <c r="O64" s="123">
        <f t="shared" si="22"/>
        <v>0</v>
      </c>
      <c r="P64" s="124">
        <f t="shared" si="23"/>
        <v>-82.564789322160095</v>
      </c>
      <c r="Q64" s="125">
        <f t="shared" si="24"/>
        <v>0.88532668149699989</v>
      </c>
      <c r="R64" s="290"/>
      <c r="S64" s="47">
        <v>0.49930555555555578</v>
      </c>
      <c r="T64" s="120">
        <v>0.52640046296296317</v>
      </c>
      <c r="U64" s="111">
        <v>14.816666666666691</v>
      </c>
      <c r="V64" s="112">
        <v>39.025142607900818</v>
      </c>
      <c r="W64" s="126"/>
      <c r="X64" s="127"/>
      <c r="Y64" s="281"/>
      <c r="Z64" s="282"/>
      <c r="AA64" s="117">
        <f t="shared" si="25"/>
        <v>-412.8239466108007</v>
      </c>
      <c r="AB64" s="110">
        <f t="shared" si="26"/>
        <v>0.88532668149699978</v>
      </c>
      <c r="AC64" s="295"/>
    </row>
    <row r="65" spans="1:29" ht="15.75" customHeight="1">
      <c r="A65" s="285"/>
      <c r="B65" s="100" t="s">
        <v>118</v>
      </c>
      <c r="C65" s="279" t="s">
        <v>126</v>
      </c>
      <c r="D65" s="280"/>
      <c r="E65" s="101">
        <v>16.66</v>
      </c>
      <c r="F65" s="102">
        <v>2926</v>
      </c>
      <c r="G65" s="121">
        <f t="shared" si="27"/>
        <v>48747.16</v>
      </c>
      <c r="H65" s="62"/>
      <c r="I65" s="104">
        <v>5</v>
      </c>
      <c r="J65" s="105">
        <v>3600</v>
      </c>
      <c r="K65" s="106">
        <f t="shared" si="17"/>
        <v>720</v>
      </c>
      <c r="L65" s="118">
        <v>5</v>
      </c>
      <c r="M65" s="105">
        <f t="shared" si="28"/>
        <v>3188.2958276693371</v>
      </c>
      <c r="N65" s="106">
        <f t="shared" si="21"/>
        <v>637.65916553386739</v>
      </c>
      <c r="O65" s="123">
        <f t="shared" si="22"/>
        <v>0</v>
      </c>
      <c r="P65" s="124">
        <f t="shared" si="23"/>
        <v>-82.340834466132605</v>
      </c>
      <c r="Q65" s="125">
        <f t="shared" si="24"/>
        <v>0.88563772990814915</v>
      </c>
      <c r="R65" s="290"/>
      <c r="S65" s="47">
        <v>0.53680555555555576</v>
      </c>
      <c r="T65" s="120">
        <v>0.57503472222222241</v>
      </c>
      <c r="U65" s="111">
        <v>14.983333333333331</v>
      </c>
      <c r="V65" s="112">
        <v>55.063899176612914</v>
      </c>
      <c r="W65" s="126"/>
      <c r="X65" s="127"/>
      <c r="Y65" s="281"/>
      <c r="Z65" s="282"/>
      <c r="AA65" s="117">
        <f t="shared" si="25"/>
        <v>-411.70417233066291</v>
      </c>
      <c r="AB65" s="110">
        <f t="shared" si="26"/>
        <v>0.88563772990814915</v>
      </c>
      <c r="AC65" s="295"/>
    </row>
    <row r="66" spans="1:29" ht="15.75" customHeight="1">
      <c r="A66" s="285"/>
      <c r="B66" s="100"/>
      <c r="C66" s="279"/>
      <c r="D66" s="280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26"/>
      <c r="X66" s="127"/>
      <c r="Y66" s="281"/>
      <c r="Z66" s="282"/>
      <c r="AA66" s="117"/>
      <c r="AB66" s="110"/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9">AVERAGE(I56:I71)</f>
        <v>4.4000000000000004</v>
      </c>
      <c r="J72" s="137">
        <f t="shared" si="29"/>
        <v>3570</v>
      </c>
      <c r="K72" s="138">
        <f t="shared" ref="K72" si="30">J72/I72</f>
        <v>811.36363636363626</v>
      </c>
      <c r="L72" s="136">
        <f t="shared" ref="L72:M72" si="31">AVERAGE(L56:L71)</f>
        <v>4.4000000000000004</v>
      </c>
      <c r="M72" s="137">
        <f t="shared" si="31"/>
        <v>3165.7455504101722</v>
      </c>
      <c r="N72" s="138">
        <f>M72/L72</f>
        <v>719.48762509322091</v>
      </c>
      <c r="O72" s="139">
        <f>L72-I72</f>
        <v>0</v>
      </c>
      <c r="P72" s="140">
        <f>N72-K72</f>
        <v>-91.876011270415347</v>
      </c>
      <c r="Q72" s="141">
        <f>N72/K72</f>
        <v>0.88676345949864777</v>
      </c>
      <c r="R72" s="291"/>
      <c r="S72" s="142">
        <v>0.25</v>
      </c>
      <c r="T72" s="143">
        <v>0.57503472222222241</v>
      </c>
      <c r="U72" s="144"/>
      <c r="V72" s="166"/>
      <c r="W72" s="167"/>
      <c r="X72" s="138"/>
      <c r="Y72" s="277"/>
      <c r="Z72" s="278"/>
      <c r="AA72" s="168">
        <f>M72-J72</f>
        <v>-404.2544495898278</v>
      </c>
      <c r="AB72" s="141">
        <f>M72/J72</f>
        <v>0.88676345949864765</v>
      </c>
      <c r="AC72" s="296"/>
    </row>
    <row r="73" spans="1:29" ht="15.75" customHeight="1">
      <c r="A73" s="297" t="s">
        <v>134</v>
      </c>
      <c r="B73" s="114" t="s">
        <v>118</v>
      </c>
      <c r="C73" s="287" t="s">
        <v>135</v>
      </c>
      <c r="D73" s="288"/>
      <c r="E73" s="147">
        <v>28.57</v>
      </c>
      <c r="F73" s="97">
        <v>1790</v>
      </c>
      <c r="G73" s="148">
        <f t="shared" ref="G73:G75" si="32">E73*F73</f>
        <v>51140.3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3117.8829290740709</v>
      </c>
      <c r="N73" s="152">
        <f>M73/L73</f>
        <v>259.82357742283926</v>
      </c>
      <c r="O73" s="154">
        <f>L73-I73</f>
        <v>0</v>
      </c>
      <c r="P73" s="155">
        <f>N73-K73</f>
        <v>-40.176422577160736</v>
      </c>
      <c r="Q73" s="156">
        <f>N73/K73</f>
        <v>0.86607859140946419</v>
      </c>
      <c r="R73" s="289">
        <f>Q89</f>
        <v>0.8926991074543994</v>
      </c>
      <c r="S73" s="157">
        <v>0.70833333333333337</v>
      </c>
      <c r="T73" s="158">
        <v>0.73224537037037041</v>
      </c>
      <c r="U73" s="159"/>
      <c r="V73" s="160">
        <v>34.446450506047377</v>
      </c>
      <c r="W73" s="158"/>
      <c r="X73" s="169"/>
      <c r="Y73" s="292"/>
      <c r="Z73" s="293"/>
      <c r="AA73" s="115">
        <f>M73-J73</f>
        <v>-482.11707092592906</v>
      </c>
      <c r="AB73" s="156">
        <f>M73/J73</f>
        <v>0.86607859140946419</v>
      </c>
      <c r="AC73" s="294">
        <f>AB89</f>
        <v>0.8926991074543994</v>
      </c>
    </row>
    <row r="74" spans="1:29" ht="15.75" customHeight="1">
      <c r="A74" s="298"/>
      <c r="B74" s="100" t="s">
        <v>118</v>
      </c>
      <c r="C74" s="279" t="s">
        <v>202</v>
      </c>
      <c r="D74" s="280"/>
      <c r="E74" s="101">
        <v>20.170000000000002</v>
      </c>
      <c r="F74" s="102">
        <v>92</v>
      </c>
      <c r="G74" s="103">
        <f t="shared" si="32"/>
        <v>1855.64</v>
      </c>
      <c r="H74" s="26"/>
      <c r="I74" s="104">
        <v>12</v>
      </c>
      <c r="J74" s="105">
        <v>3600</v>
      </c>
      <c r="K74" s="106">
        <f t="shared" si="17"/>
        <v>300</v>
      </c>
      <c r="L74" s="107">
        <v>12</v>
      </c>
      <c r="M74" s="105">
        <f>F74/V74*60</f>
        <v>3261.8341458530626</v>
      </c>
      <c r="N74" s="106">
        <f>M74/L74</f>
        <v>271.81951215442189</v>
      </c>
      <c r="O74" s="108">
        <f>L74-I74</f>
        <v>0</v>
      </c>
      <c r="P74" s="109">
        <f>N74-K74</f>
        <v>-28.180487845578114</v>
      </c>
      <c r="Q74" s="110">
        <f>N74/K74</f>
        <v>0.90606504051473957</v>
      </c>
      <c r="R74" s="290"/>
      <c r="S74" s="47">
        <v>0.73541666666666672</v>
      </c>
      <c r="T74" s="48">
        <v>0.7365856481481482</v>
      </c>
      <c r="U74" s="111">
        <v>4.5666666666666877</v>
      </c>
      <c r="V74" s="112">
        <v>1.6922994098329185</v>
      </c>
      <c r="W74" s="113"/>
      <c r="X74" s="13"/>
      <c r="Y74" s="281"/>
      <c r="Z74" s="282"/>
      <c r="AA74" s="117">
        <f>M74-J74</f>
        <v>-338.16585414693736</v>
      </c>
      <c r="AB74" s="110">
        <f>M74/J74</f>
        <v>0.90606504051473957</v>
      </c>
      <c r="AC74" s="295"/>
    </row>
    <row r="75" spans="1:29" ht="15.75" customHeight="1">
      <c r="A75" s="298"/>
      <c r="B75" s="100" t="s">
        <v>118</v>
      </c>
      <c r="C75" s="279" t="s">
        <v>203</v>
      </c>
      <c r="D75" s="280"/>
      <c r="E75" s="101">
        <v>20.420000000000002</v>
      </c>
      <c r="F75" s="102">
        <v>933</v>
      </c>
      <c r="G75" s="103">
        <f t="shared" si="32"/>
        <v>19051.86</v>
      </c>
      <c r="H75" s="26"/>
      <c r="I75" s="104">
        <v>13</v>
      </c>
      <c r="J75" s="105">
        <v>3600</v>
      </c>
      <c r="K75" s="106">
        <f t="shared" si="17"/>
        <v>276.92307692307691</v>
      </c>
      <c r="L75" s="107">
        <v>13</v>
      </c>
      <c r="M75" s="105">
        <f>F75/V75*60</f>
        <v>3261.4332855803805</v>
      </c>
      <c r="N75" s="106">
        <f>M75/L75</f>
        <v>250.87948350618311</v>
      </c>
      <c r="O75" s="108">
        <f>L75-I75</f>
        <v>0</v>
      </c>
      <c r="P75" s="109">
        <f>N75-K75</f>
        <v>-26.043593416893799</v>
      </c>
      <c r="Q75" s="110">
        <f>N75/K75</f>
        <v>0.90595369043899465</v>
      </c>
      <c r="R75" s="290"/>
      <c r="S75" s="47">
        <v>0.73958333333333337</v>
      </c>
      <c r="T75" s="48">
        <v>0.75149305555555557</v>
      </c>
      <c r="U75" s="111">
        <v>5</v>
      </c>
      <c r="V75" s="112">
        <v>17.164232746228997</v>
      </c>
      <c r="W75" s="113"/>
      <c r="X75" s="13"/>
      <c r="Y75" s="281"/>
      <c r="Z75" s="282"/>
      <c r="AA75" s="117">
        <f>M75-J75</f>
        <v>-338.56671441961953</v>
      </c>
      <c r="AB75" s="110">
        <f>M75/J75</f>
        <v>0.90595369043899454</v>
      </c>
      <c r="AC75" s="295"/>
    </row>
    <row r="76" spans="1:29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81"/>
      <c r="Z76" s="282"/>
      <c r="AA76" s="117"/>
      <c r="AB76" s="110"/>
      <c r="AC76" s="295"/>
    </row>
    <row r="77" spans="1:29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81"/>
      <c r="Z77" s="282"/>
      <c r="AA77" s="117"/>
      <c r="AB77" s="110"/>
      <c r="AC77" s="295"/>
    </row>
    <row r="78" spans="1:29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50"/>
      <c r="Y78" s="281"/>
      <c r="Z78" s="282"/>
      <c r="AA78" s="117"/>
      <c r="AB78" s="110"/>
      <c r="AC78" s="295"/>
    </row>
    <row r="79" spans="1:29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281"/>
      <c r="Z79" s="282"/>
      <c r="AA79" s="117"/>
      <c r="AB79" s="110"/>
      <c r="AC79" s="295"/>
    </row>
    <row r="80" spans="1:29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281"/>
      <c r="Z80" s="282"/>
      <c r="AA80" s="117"/>
      <c r="AB80" s="110"/>
      <c r="AC80" s="295"/>
    </row>
    <row r="81" spans="1:29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26"/>
      <c r="X81" s="127"/>
      <c r="Y81" s="281"/>
      <c r="Z81" s="282"/>
      <c r="AA81" s="117"/>
      <c r="AB81" s="110"/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12.333333333333334</v>
      </c>
      <c r="J89" s="137">
        <f t="shared" si="33"/>
        <v>3600</v>
      </c>
      <c r="K89" s="138">
        <f t="shared" ref="K89" si="34">J89/I89</f>
        <v>291.89189189189187</v>
      </c>
      <c r="L89" s="136">
        <f t="shared" ref="L89:M89" si="35">AVERAGE(L73:L88)</f>
        <v>12.333333333333334</v>
      </c>
      <c r="M89" s="137">
        <f t="shared" si="35"/>
        <v>3213.7167868358379</v>
      </c>
      <c r="N89" s="138">
        <f>M89/L89</f>
        <v>260.5716313650679</v>
      </c>
      <c r="O89" s="139">
        <f>L89-I89</f>
        <v>0</v>
      </c>
      <c r="P89" s="140">
        <f>N89-K89</f>
        <v>-31.320260526823972</v>
      </c>
      <c r="Q89" s="141">
        <f>N89/K89</f>
        <v>0.8926991074543994</v>
      </c>
      <c r="R89" s="291"/>
      <c r="S89" s="142">
        <v>0.70833333333333337</v>
      </c>
      <c r="T89" s="143">
        <v>0.75149305555555557</v>
      </c>
      <c r="U89" s="144"/>
      <c r="V89" s="166"/>
      <c r="W89" s="167"/>
      <c r="X89" s="138"/>
      <c r="Y89" s="277"/>
      <c r="Z89" s="278"/>
      <c r="AA89" s="168">
        <f>M89-J89</f>
        <v>-386.28321316416213</v>
      </c>
      <c r="AB89" s="141">
        <f>M89/J89</f>
        <v>0.8926991074543994</v>
      </c>
      <c r="AC89" s="296"/>
    </row>
    <row r="90" spans="1:29" ht="15.75" customHeight="1">
      <c r="A90" s="283" t="s">
        <v>139</v>
      </c>
      <c r="B90" s="114" t="s">
        <v>118</v>
      </c>
      <c r="C90" s="287" t="s">
        <v>208</v>
      </c>
      <c r="D90" s="288"/>
      <c r="E90" s="147">
        <v>17.22</v>
      </c>
      <c r="F90" s="97">
        <v>1627</v>
      </c>
      <c r="G90" s="148">
        <f t="shared" ref="G90:G92" si="36">E90*F90</f>
        <v>28016.94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2984.2608047833382</v>
      </c>
      <c r="N90" s="152">
        <f>M90/L90</f>
        <v>994.75360159444608</v>
      </c>
      <c r="O90" s="154">
        <f>L90-I90</f>
        <v>0</v>
      </c>
      <c r="P90" s="155">
        <f>N90-K90</f>
        <v>-105.24639840555392</v>
      </c>
      <c r="Q90" s="156">
        <f>N90/K90</f>
        <v>0.90432145599495095</v>
      </c>
      <c r="R90" s="289">
        <f>Q106</f>
        <v>0.90268520984156053</v>
      </c>
      <c r="S90" s="157">
        <v>0.70833333333333337</v>
      </c>
      <c r="T90" s="158">
        <v>0.7310416666666667</v>
      </c>
      <c r="U90" s="159"/>
      <c r="V90" s="160">
        <v>32.711618181470357</v>
      </c>
      <c r="W90" s="161"/>
      <c r="X90" s="162"/>
      <c r="Y90" s="292"/>
      <c r="Z90" s="293"/>
      <c r="AA90" s="115">
        <f>M90-J90</f>
        <v>-315.73919521666176</v>
      </c>
      <c r="AB90" s="156">
        <f>M90/J90</f>
        <v>0.90432145599495095</v>
      </c>
      <c r="AC90" s="294">
        <f>AB106</f>
        <v>0.90268520984156053</v>
      </c>
    </row>
    <row r="91" spans="1:29" ht="15.75" customHeight="1">
      <c r="A91" s="284"/>
      <c r="B91" s="100" t="s">
        <v>118</v>
      </c>
      <c r="C91" s="279" t="s">
        <v>138</v>
      </c>
      <c r="D91" s="280"/>
      <c r="E91" s="101">
        <v>24.54</v>
      </c>
      <c r="F91" s="102">
        <v>1632</v>
      </c>
      <c r="G91" s="103">
        <f t="shared" si="36"/>
        <v>40049.279999999999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2705.9198985605485</v>
      </c>
      <c r="N91" s="106">
        <f>M91/L91</f>
        <v>676.47997464013713</v>
      </c>
      <c r="O91" s="108">
        <f>L91-I91</f>
        <v>0</v>
      </c>
      <c r="P91" s="109">
        <f>N91-K91</f>
        <v>-73.520025359862871</v>
      </c>
      <c r="Q91" s="110">
        <f>N91/K91</f>
        <v>0.90197329952018279</v>
      </c>
      <c r="R91" s="290"/>
      <c r="S91" s="47">
        <v>0.73402777777777783</v>
      </c>
      <c r="T91" s="48">
        <v>0.75915509259259262</v>
      </c>
      <c r="U91" s="111">
        <v>5</v>
      </c>
      <c r="V91" s="112">
        <v>36.187323967753038</v>
      </c>
      <c r="W91" s="113"/>
      <c r="X91" s="116"/>
      <c r="Y91" s="281"/>
      <c r="Z91" s="282"/>
      <c r="AA91" s="117">
        <f>M91-J91</f>
        <v>-294.08010143945148</v>
      </c>
      <c r="AB91" s="110">
        <f>M91/J91</f>
        <v>0.90197329952018279</v>
      </c>
      <c r="AC91" s="295"/>
    </row>
    <row r="92" spans="1:29" ht="15.75" customHeight="1">
      <c r="A92" s="284"/>
      <c r="B92" s="100" t="s">
        <v>118</v>
      </c>
      <c r="C92" s="279" t="s">
        <v>205</v>
      </c>
      <c r="D92" s="280"/>
      <c r="E92" s="101">
        <v>23.27</v>
      </c>
      <c r="F92" s="102">
        <v>1539</v>
      </c>
      <c r="G92" s="103">
        <f t="shared" si="36"/>
        <v>35812.53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2704.7917481826266</v>
      </c>
      <c r="N92" s="106">
        <f>M92/L92</f>
        <v>540.95834963652533</v>
      </c>
      <c r="O92" s="108">
        <f>L92-I92</f>
        <v>0</v>
      </c>
      <c r="P92" s="109">
        <f>N92-K92</f>
        <v>-59.041650363474673</v>
      </c>
      <c r="Q92" s="110">
        <f>N92/K92</f>
        <v>0.90159724939420893</v>
      </c>
      <c r="R92" s="290"/>
      <c r="S92" s="47">
        <v>0.76250000000000007</v>
      </c>
      <c r="T92" s="48">
        <v>0.78620370370370374</v>
      </c>
      <c r="U92" s="111">
        <v>4.8166666666667268</v>
      </c>
      <c r="V92" s="112">
        <v>34.139412049760971</v>
      </c>
      <c r="W92" s="113"/>
      <c r="X92" s="116"/>
      <c r="Y92" s="281"/>
      <c r="Z92" s="282"/>
      <c r="AA92" s="117">
        <f>M92-J92</f>
        <v>-295.20825181737337</v>
      </c>
      <c r="AB92" s="110">
        <f>M92/J92</f>
        <v>0.90159724939420893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13"/>
      <c r="X98" s="116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13"/>
      <c r="X99" s="116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2798.3241505088376</v>
      </c>
      <c r="N106" s="138">
        <f t="shared" ref="N106:N118" si="41">M106/L106</f>
        <v>699.58103762720941</v>
      </c>
      <c r="O106" s="139">
        <f t="shared" ref="O106:O118" si="42">L106-I106</f>
        <v>0</v>
      </c>
      <c r="P106" s="140">
        <f t="shared" ref="P106:P118" si="43">N106-K106</f>
        <v>-75.418962372790588</v>
      </c>
      <c r="Q106" s="141">
        <f t="shared" ref="Q106:Q118" si="44">N106/K106</f>
        <v>0.90268520984156053</v>
      </c>
      <c r="R106" s="291"/>
      <c r="S106" s="142">
        <v>0.70833333333333337</v>
      </c>
      <c r="T106" s="143">
        <v>0.78620370370370374</v>
      </c>
      <c r="U106" s="144"/>
      <c r="V106" s="166"/>
      <c r="W106" s="99"/>
      <c r="X106" s="69"/>
      <c r="Y106" s="277"/>
      <c r="Z106" s="278"/>
      <c r="AA106" s="168">
        <f t="shared" ref="AA106:AA118" si="45">M106-J106</f>
        <v>-301.67584949116235</v>
      </c>
      <c r="AB106" s="141">
        <f t="shared" ref="AB106:AB118" si="46">M106/J106</f>
        <v>0.90268520984156053</v>
      </c>
      <c r="AC106" s="296"/>
    </row>
    <row r="107" spans="1:29" ht="15.75" customHeight="1">
      <c r="A107" s="297" t="s">
        <v>142</v>
      </c>
      <c r="B107" s="114" t="s">
        <v>118</v>
      </c>
      <c r="C107" s="287" t="s">
        <v>137</v>
      </c>
      <c r="D107" s="288"/>
      <c r="E107" s="147">
        <v>22.28</v>
      </c>
      <c r="F107" s="97">
        <v>450</v>
      </c>
      <c r="G107" s="148">
        <f t="shared" ref="G107:G118" si="47">E107*F107</f>
        <v>10026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2977.9747543400772</v>
      </c>
      <c r="N107" s="152">
        <f t="shared" si="41"/>
        <v>595.59495086801542</v>
      </c>
      <c r="O107" s="154">
        <f t="shared" si="42"/>
        <v>0</v>
      </c>
      <c r="P107" s="155">
        <f t="shared" si="43"/>
        <v>-64.405049131984583</v>
      </c>
      <c r="Q107" s="156">
        <f t="shared" si="44"/>
        <v>0.90241659222426573</v>
      </c>
      <c r="R107" s="289">
        <f>Q123</f>
        <v>0.89395743547076179</v>
      </c>
      <c r="S107" s="157">
        <v>0.70833333333333337</v>
      </c>
      <c r="T107" s="158">
        <v>0.71461805555555558</v>
      </c>
      <c r="U107" s="159"/>
      <c r="V107" s="160">
        <v>9.0665644363339251</v>
      </c>
      <c r="W107" s="161"/>
      <c r="X107" s="162"/>
      <c r="Y107" s="292"/>
      <c r="Z107" s="293"/>
      <c r="AA107" s="115">
        <f t="shared" si="45"/>
        <v>-322.0252456599228</v>
      </c>
      <c r="AB107" s="156">
        <f t="shared" si="46"/>
        <v>0.90241659222426585</v>
      </c>
      <c r="AC107" s="294">
        <f>AB123</f>
        <v>0.89395743547076179</v>
      </c>
    </row>
    <row r="108" spans="1:29" ht="15.75" customHeight="1">
      <c r="A108" s="298"/>
      <c r="B108" s="100" t="s">
        <v>118</v>
      </c>
      <c r="C108" s="279" t="s">
        <v>136</v>
      </c>
      <c r="D108" s="280"/>
      <c r="E108" s="101">
        <v>16.7</v>
      </c>
      <c r="F108" s="102">
        <v>394</v>
      </c>
      <c r="G108" s="103">
        <f t="shared" si="47"/>
        <v>6579.7999999999993</v>
      </c>
      <c r="H108" s="26">
        <v>2</v>
      </c>
      <c r="I108" s="104">
        <v>3</v>
      </c>
      <c r="J108" s="105">
        <v>3600</v>
      </c>
      <c r="K108" s="106">
        <f t="shared" si="37"/>
        <v>1200</v>
      </c>
      <c r="L108" s="107">
        <v>3</v>
      </c>
      <c r="M108" s="105">
        <f t="shared" si="48"/>
        <v>3194.002350722204</v>
      </c>
      <c r="N108" s="106">
        <f t="shared" si="41"/>
        <v>1064.6674502407348</v>
      </c>
      <c r="O108" s="108">
        <f t="shared" si="42"/>
        <v>0</v>
      </c>
      <c r="P108" s="109">
        <f t="shared" si="43"/>
        <v>-135.33254975926525</v>
      </c>
      <c r="Q108" s="110">
        <f t="shared" si="44"/>
        <v>0.88722287520061227</v>
      </c>
      <c r="R108" s="290"/>
      <c r="S108" s="47">
        <v>0.72499999999999998</v>
      </c>
      <c r="T108" s="48">
        <v>0.73013888888888889</v>
      </c>
      <c r="U108" s="111">
        <v>14.949999999999939</v>
      </c>
      <c r="V108" s="112">
        <v>7.4013721357013722</v>
      </c>
      <c r="W108" s="113"/>
      <c r="X108" s="116"/>
      <c r="Y108" s="281"/>
      <c r="Z108" s="282"/>
      <c r="AA108" s="117">
        <f t="shared" si="45"/>
        <v>-405.99764927779597</v>
      </c>
      <c r="AB108" s="110">
        <f t="shared" si="46"/>
        <v>0.88722287520061227</v>
      </c>
      <c r="AC108" s="295"/>
    </row>
    <row r="109" spans="1:29" ht="15.75" customHeight="1">
      <c r="A109" s="298"/>
      <c r="B109" s="100" t="s">
        <v>118</v>
      </c>
      <c r="C109" s="279" t="s">
        <v>148</v>
      </c>
      <c r="D109" s="280"/>
      <c r="E109" s="101">
        <v>18.18</v>
      </c>
      <c r="F109" s="102">
        <v>390</v>
      </c>
      <c r="G109" s="103">
        <f t="shared" si="47"/>
        <v>7090.2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3190.1960598015239</v>
      </c>
      <c r="N109" s="106">
        <f t="shared" si="41"/>
        <v>1063.398686600508</v>
      </c>
      <c r="O109" s="108">
        <f t="shared" si="42"/>
        <v>0</v>
      </c>
      <c r="P109" s="109">
        <f t="shared" si="43"/>
        <v>-136.60131339949203</v>
      </c>
      <c r="Q109" s="110">
        <f t="shared" si="44"/>
        <v>0.88616557216709002</v>
      </c>
      <c r="R109" s="290"/>
      <c r="S109" s="47">
        <v>0.7402777777777777</v>
      </c>
      <c r="T109" s="48">
        <v>0.74537037037037024</v>
      </c>
      <c r="U109" s="111">
        <v>14.599999999999884</v>
      </c>
      <c r="V109" s="112">
        <v>7.3349723845674291</v>
      </c>
      <c r="W109" s="113"/>
      <c r="X109" s="116"/>
      <c r="Y109" s="281"/>
      <c r="Z109" s="282"/>
      <c r="AA109" s="117">
        <f t="shared" si="45"/>
        <v>-409.80394019847608</v>
      </c>
      <c r="AB109" s="110">
        <f t="shared" si="46"/>
        <v>0.88616557216709002</v>
      </c>
      <c r="AC109" s="295"/>
    </row>
    <row r="110" spans="1:29" ht="15.75" customHeight="1">
      <c r="A110" s="298"/>
      <c r="B110" s="100" t="s">
        <v>118</v>
      </c>
      <c r="C110" s="279" t="s">
        <v>144</v>
      </c>
      <c r="D110" s="280"/>
      <c r="E110" s="101">
        <v>18.18</v>
      </c>
      <c r="F110" s="102">
        <v>609</v>
      </c>
      <c r="G110" s="103">
        <f t="shared" si="47"/>
        <v>11071.619999999999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2712.3417673468284</v>
      </c>
      <c r="N110" s="106">
        <f t="shared" si="41"/>
        <v>904.11392244894284</v>
      </c>
      <c r="O110" s="108">
        <f t="shared" si="42"/>
        <v>0</v>
      </c>
      <c r="P110" s="109">
        <f t="shared" si="43"/>
        <v>-95.886077551057156</v>
      </c>
      <c r="Q110" s="110">
        <f t="shared" si="44"/>
        <v>0.90411392244894284</v>
      </c>
      <c r="R110" s="290"/>
      <c r="S110" s="47">
        <v>0.75555555555555542</v>
      </c>
      <c r="T110" s="48">
        <v>0.76490740740740726</v>
      </c>
      <c r="U110" s="111">
        <v>14.666666666666668</v>
      </c>
      <c r="V110" s="112">
        <v>13.471753611545374</v>
      </c>
      <c r="W110" s="113"/>
      <c r="X110" s="116"/>
      <c r="Y110" s="281"/>
      <c r="Z110" s="282"/>
      <c r="AA110" s="117">
        <f t="shared" si="45"/>
        <v>-287.65823265317158</v>
      </c>
      <c r="AB110" s="110">
        <f t="shared" si="46"/>
        <v>0.90411392244894284</v>
      </c>
      <c r="AC110" s="295"/>
    </row>
    <row r="111" spans="1:29" ht="15.75" customHeight="1">
      <c r="A111" s="298"/>
      <c r="B111" s="100" t="s">
        <v>118</v>
      </c>
      <c r="C111" s="279" t="s">
        <v>143</v>
      </c>
      <c r="D111" s="280"/>
      <c r="E111" s="101">
        <v>14.03</v>
      </c>
      <c r="F111" s="102">
        <v>2203</v>
      </c>
      <c r="G111" s="103">
        <f t="shared" si="47"/>
        <v>30908.09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2711.4250361065092</v>
      </c>
      <c r="N111" s="106">
        <f t="shared" si="41"/>
        <v>903.8083453688364</v>
      </c>
      <c r="O111" s="108">
        <f t="shared" si="42"/>
        <v>0</v>
      </c>
      <c r="P111" s="109">
        <f t="shared" si="43"/>
        <v>-96.191654631163601</v>
      </c>
      <c r="Q111" s="110">
        <f t="shared" si="44"/>
        <v>0.90380834536883636</v>
      </c>
      <c r="R111" s="290"/>
      <c r="S111" s="47">
        <v>0.7749999999999998</v>
      </c>
      <c r="T111" s="48">
        <v>0.80884259259259239</v>
      </c>
      <c r="U111" s="111">
        <v>14.53333333333326</v>
      </c>
      <c r="V111" s="112">
        <v>48.749273256621116</v>
      </c>
      <c r="W111" s="113"/>
      <c r="X111" s="116"/>
      <c r="Y111" s="281"/>
      <c r="Z111" s="282"/>
      <c r="AA111" s="117">
        <f t="shared" si="45"/>
        <v>-288.5749638934908</v>
      </c>
      <c r="AB111" s="110">
        <f t="shared" si="46"/>
        <v>0.90380834536883636</v>
      </c>
      <c r="AC111" s="295"/>
    </row>
    <row r="112" spans="1:29" ht="15.75" customHeight="1">
      <c r="A112" s="298"/>
      <c r="B112" s="100" t="s">
        <v>118</v>
      </c>
      <c r="C112" s="279" t="s">
        <v>145</v>
      </c>
      <c r="D112" s="280"/>
      <c r="E112" s="101">
        <v>14.28</v>
      </c>
      <c r="F112" s="102">
        <v>2856</v>
      </c>
      <c r="G112" s="121">
        <f t="shared" si="47"/>
        <v>40783.68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3182.6044846451678</v>
      </c>
      <c r="N112" s="106">
        <f t="shared" si="41"/>
        <v>1060.8681615483893</v>
      </c>
      <c r="O112" s="108">
        <f t="shared" si="42"/>
        <v>0</v>
      </c>
      <c r="P112" s="109">
        <f t="shared" si="43"/>
        <v>-139.13183845161075</v>
      </c>
      <c r="Q112" s="110">
        <f t="shared" si="44"/>
        <v>0.88405680129032438</v>
      </c>
      <c r="R112" s="290"/>
      <c r="S112" s="47">
        <v>0.81874999999999976</v>
      </c>
      <c r="T112" s="120">
        <v>0.85613425925925901</v>
      </c>
      <c r="U112" s="111">
        <v>15</v>
      </c>
      <c r="V112" s="112">
        <v>53.84269419173684</v>
      </c>
      <c r="W112" s="113"/>
      <c r="X112" s="116"/>
      <c r="Y112" s="281"/>
      <c r="Z112" s="282"/>
      <c r="AA112" s="117">
        <f t="shared" si="45"/>
        <v>-417.39551535483224</v>
      </c>
      <c r="AB112" s="110">
        <f t="shared" si="46"/>
        <v>0.88405680129032438</v>
      </c>
      <c r="AC112" s="295"/>
    </row>
    <row r="113" spans="1:29" ht="15.75" customHeight="1">
      <c r="A113" s="298"/>
      <c r="B113" s="100" t="s">
        <v>118</v>
      </c>
      <c r="C113" s="279" t="s">
        <v>137</v>
      </c>
      <c r="D113" s="280"/>
      <c r="E113" s="101">
        <v>22.28</v>
      </c>
      <c r="F113" s="102">
        <v>1256</v>
      </c>
      <c r="G113" s="121">
        <f t="shared" si="47"/>
        <v>27983.68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2977.9747543400777</v>
      </c>
      <c r="N113" s="106">
        <f t="shared" si="41"/>
        <v>595.59495086801553</v>
      </c>
      <c r="O113" s="123">
        <f t="shared" si="42"/>
        <v>0</v>
      </c>
      <c r="P113" s="124">
        <f t="shared" si="43"/>
        <v>-64.40504913198447</v>
      </c>
      <c r="Q113" s="125">
        <f t="shared" si="44"/>
        <v>0.90241659222426596</v>
      </c>
      <c r="R113" s="290"/>
      <c r="S113" s="47">
        <v>0.86597222222222192</v>
      </c>
      <c r="T113" s="120">
        <v>0.88354166666666634</v>
      </c>
      <c r="U113" s="111">
        <v>15</v>
      </c>
      <c r="V113" s="112">
        <v>25.305788737856464</v>
      </c>
      <c r="W113" s="113"/>
      <c r="X113" s="116"/>
      <c r="Y113" s="281"/>
      <c r="Z113" s="282"/>
      <c r="AA113" s="117">
        <f t="shared" si="45"/>
        <v>-322.02524565992235</v>
      </c>
      <c r="AB113" s="110">
        <f t="shared" si="46"/>
        <v>0.90241659222426596</v>
      </c>
      <c r="AC113" s="295"/>
    </row>
    <row r="114" spans="1:29" ht="15.75" customHeight="1">
      <c r="A114" s="298"/>
      <c r="B114" s="100" t="s">
        <v>118</v>
      </c>
      <c r="C114" s="279" t="s">
        <v>136</v>
      </c>
      <c r="D114" s="280"/>
      <c r="E114" s="101">
        <v>16.7</v>
      </c>
      <c r="F114" s="102">
        <v>872</v>
      </c>
      <c r="G114" s="121">
        <f t="shared" si="47"/>
        <v>14562.4</v>
      </c>
      <c r="H114" s="26"/>
      <c r="I114" s="104">
        <v>3</v>
      </c>
      <c r="J114" s="105">
        <v>3600</v>
      </c>
      <c r="K114" s="106">
        <f t="shared" si="37"/>
        <v>1200</v>
      </c>
      <c r="L114" s="118">
        <v>3</v>
      </c>
      <c r="M114" s="105">
        <f t="shared" si="48"/>
        <v>3194.002350722204</v>
      </c>
      <c r="N114" s="106">
        <f t="shared" si="41"/>
        <v>1064.6674502407348</v>
      </c>
      <c r="O114" s="123">
        <f t="shared" si="42"/>
        <v>0</v>
      </c>
      <c r="P114" s="124">
        <f t="shared" si="43"/>
        <v>-135.33254975926525</v>
      </c>
      <c r="Q114" s="125">
        <f t="shared" si="44"/>
        <v>0.88722287520061227</v>
      </c>
      <c r="R114" s="290"/>
      <c r="S114" s="47">
        <v>0.89374999999999971</v>
      </c>
      <c r="T114" s="120">
        <v>0.90511574074074042</v>
      </c>
      <c r="U114" s="111">
        <v>14.70000000000006</v>
      </c>
      <c r="V114" s="112">
        <v>16.380701782567503</v>
      </c>
      <c r="W114" s="113"/>
      <c r="X114" s="116"/>
      <c r="Y114" s="281"/>
      <c r="Z114" s="282"/>
      <c r="AA114" s="117">
        <f t="shared" si="45"/>
        <v>-405.99764927779597</v>
      </c>
      <c r="AB114" s="110">
        <f t="shared" si="46"/>
        <v>0.88722287520061227</v>
      </c>
      <c r="AC114" s="295"/>
    </row>
    <row r="115" spans="1:29" ht="15.75" customHeight="1">
      <c r="A115" s="298"/>
      <c r="B115" s="100" t="s">
        <v>118</v>
      </c>
      <c r="C115" s="279" t="s">
        <v>148</v>
      </c>
      <c r="D115" s="280"/>
      <c r="E115" s="101">
        <v>18.18</v>
      </c>
      <c r="F115" s="102">
        <v>817</v>
      </c>
      <c r="G115" s="121">
        <f t="shared" si="47"/>
        <v>14853.06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3190.1960598015239</v>
      </c>
      <c r="N115" s="106">
        <f t="shared" si="41"/>
        <v>1063.398686600508</v>
      </c>
      <c r="O115" s="123">
        <f t="shared" si="42"/>
        <v>0</v>
      </c>
      <c r="P115" s="124">
        <f t="shared" si="43"/>
        <v>-136.60131339949203</v>
      </c>
      <c r="Q115" s="125">
        <f t="shared" si="44"/>
        <v>0.88616557216709002</v>
      </c>
      <c r="R115" s="290"/>
      <c r="S115" s="47">
        <v>0.91527777777777741</v>
      </c>
      <c r="T115" s="120">
        <v>0.92593749999999964</v>
      </c>
      <c r="U115" s="111">
        <v>14.633333333333276</v>
      </c>
      <c r="V115" s="112">
        <v>15.36582676459382</v>
      </c>
      <c r="W115" s="113"/>
      <c r="X115" s="116"/>
      <c r="Y115" s="281"/>
      <c r="Z115" s="282"/>
      <c r="AA115" s="117">
        <f t="shared" si="45"/>
        <v>-409.80394019847608</v>
      </c>
      <c r="AB115" s="110">
        <f t="shared" si="46"/>
        <v>0.88616557216709002</v>
      </c>
      <c r="AC115" s="295"/>
    </row>
    <row r="116" spans="1:29" ht="15.75" customHeight="1">
      <c r="A116" s="298"/>
      <c r="B116" s="100" t="s">
        <v>118</v>
      </c>
      <c r="C116" s="279" t="s">
        <v>144</v>
      </c>
      <c r="D116" s="280"/>
      <c r="E116" s="101">
        <v>18.18</v>
      </c>
      <c r="F116" s="102">
        <v>1200</v>
      </c>
      <c r="G116" s="121">
        <f t="shared" si="47"/>
        <v>21816</v>
      </c>
      <c r="H116" s="26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2712.3417673468284</v>
      </c>
      <c r="N116" s="106">
        <f t="shared" si="41"/>
        <v>904.11392244894284</v>
      </c>
      <c r="O116" s="123">
        <f t="shared" si="42"/>
        <v>0</v>
      </c>
      <c r="P116" s="124">
        <f t="shared" si="43"/>
        <v>-95.886077551057156</v>
      </c>
      <c r="Q116" s="125">
        <f t="shared" si="44"/>
        <v>0.90411392244894284</v>
      </c>
      <c r="R116" s="290"/>
      <c r="S116" s="47">
        <v>0.93611111111111067</v>
      </c>
      <c r="T116" s="120">
        <v>0.95453703703703663</v>
      </c>
      <c r="U116" s="111">
        <v>14.649999999999892</v>
      </c>
      <c r="V116" s="112">
        <v>26.545327313389897</v>
      </c>
      <c r="W116" s="113"/>
      <c r="X116" s="116"/>
      <c r="Y116" s="281"/>
      <c r="Z116" s="282"/>
      <c r="AA116" s="117">
        <f t="shared" si="45"/>
        <v>-287.65823265317158</v>
      </c>
      <c r="AB116" s="110">
        <f t="shared" si="46"/>
        <v>0.90411392244894284</v>
      </c>
      <c r="AC116" s="295"/>
    </row>
    <row r="117" spans="1:29" ht="15.75" customHeight="1">
      <c r="A117" s="298"/>
      <c r="B117" s="100" t="s">
        <v>118</v>
      </c>
      <c r="C117" s="279" t="s">
        <v>143</v>
      </c>
      <c r="D117" s="280"/>
      <c r="E117" s="101">
        <v>14.03</v>
      </c>
      <c r="F117" s="102">
        <v>5562</v>
      </c>
      <c r="G117" s="121">
        <f t="shared" si="47"/>
        <v>78034.86</v>
      </c>
      <c r="H117" s="62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2711.4250361065092</v>
      </c>
      <c r="N117" s="106">
        <f t="shared" si="41"/>
        <v>903.8083453688364</v>
      </c>
      <c r="O117" s="123">
        <f t="shared" si="42"/>
        <v>0</v>
      </c>
      <c r="P117" s="124">
        <f t="shared" si="43"/>
        <v>-96.191654631163601</v>
      </c>
      <c r="Q117" s="125">
        <f t="shared" si="44"/>
        <v>0.90380834536883636</v>
      </c>
      <c r="R117" s="290"/>
      <c r="S117" s="47">
        <v>0.9645833333333329</v>
      </c>
      <c r="T117" s="120">
        <v>1.050046296296296</v>
      </c>
      <c r="U117" s="111">
        <v>15</v>
      </c>
      <c r="V117" s="112">
        <v>123.0791910364624</v>
      </c>
      <c r="W117" s="126"/>
      <c r="X117" s="127"/>
      <c r="Y117" s="281"/>
      <c r="Z117" s="282"/>
      <c r="AA117" s="117">
        <f t="shared" si="45"/>
        <v>-288.5749638934908</v>
      </c>
      <c r="AB117" s="110">
        <f t="shared" si="46"/>
        <v>0.90380834536883636</v>
      </c>
      <c r="AC117" s="295"/>
    </row>
    <row r="118" spans="1:29" ht="15.75" customHeight="1">
      <c r="A118" s="298"/>
      <c r="B118" s="100" t="s">
        <v>118</v>
      </c>
      <c r="C118" s="279" t="s">
        <v>145</v>
      </c>
      <c r="D118" s="280"/>
      <c r="E118" s="101">
        <v>14.28</v>
      </c>
      <c r="F118" s="102">
        <v>7831</v>
      </c>
      <c r="G118" s="121">
        <f t="shared" si="47"/>
        <v>111826.68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3182.6044846451678</v>
      </c>
      <c r="N118" s="106">
        <f t="shared" si="41"/>
        <v>1060.8681615483893</v>
      </c>
      <c r="O118" s="123">
        <f t="shared" si="42"/>
        <v>0</v>
      </c>
      <c r="P118" s="124">
        <f t="shared" si="43"/>
        <v>-139.13183845161075</v>
      </c>
      <c r="Q118" s="125">
        <f t="shared" si="44"/>
        <v>0.88405680129032438</v>
      </c>
      <c r="R118" s="290"/>
      <c r="S118" s="47">
        <v>1.0604166666666663</v>
      </c>
      <c r="T118" s="120">
        <v>1.1629398148148145</v>
      </c>
      <c r="U118" s="111">
        <v>14.933333333333323</v>
      </c>
      <c r="V118" s="112">
        <v>147.63380189618039</v>
      </c>
      <c r="W118" s="126"/>
      <c r="X118" s="127"/>
      <c r="Y118" s="281"/>
      <c r="Z118" s="282"/>
      <c r="AA118" s="117">
        <f t="shared" si="45"/>
        <v>-417.39551535483224</v>
      </c>
      <c r="AB118" s="110">
        <f t="shared" si="46"/>
        <v>0.88405680129032438</v>
      </c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9">AVERAGE(I107:I122)</f>
        <v>3.3333333333333335</v>
      </c>
      <c r="J123" s="137">
        <f t="shared" si="49"/>
        <v>3350</v>
      </c>
      <c r="K123" s="138">
        <f t="shared" ref="K123" si="50">J123/I123</f>
        <v>1005</v>
      </c>
      <c r="L123" s="136">
        <f t="shared" ref="L123:M123" si="51">AVERAGE(L107:L122)</f>
        <v>3.3333333333333335</v>
      </c>
      <c r="M123" s="137">
        <f t="shared" si="51"/>
        <v>2994.7574088270521</v>
      </c>
      <c r="N123" s="138">
        <f t="shared" ref="N123:N135" si="52">M123/L123</f>
        <v>898.42722264811562</v>
      </c>
      <c r="O123" s="139">
        <f t="shared" ref="O123:O135" si="53">L123-I123</f>
        <v>0</v>
      </c>
      <c r="P123" s="140">
        <f t="shared" ref="P123:P135" si="54">N123-K123</f>
        <v>-106.57277735188438</v>
      </c>
      <c r="Q123" s="141">
        <f t="shared" ref="Q123:Q135" si="55">N123/K123</f>
        <v>0.89395743547076179</v>
      </c>
      <c r="R123" s="291"/>
      <c r="S123" s="142">
        <v>0.70833333333333337</v>
      </c>
      <c r="T123" s="143">
        <v>1.1629398148148145</v>
      </c>
      <c r="U123" s="144"/>
      <c r="V123" s="166"/>
      <c r="W123" s="99"/>
      <c r="X123" s="69"/>
      <c r="Y123" s="277"/>
      <c r="Z123" s="278"/>
      <c r="AA123" s="168">
        <f t="shared" ref="AA123:AA135" si="56">M123-J123</f>
        <v>-355.24259117294787</v>
      </c>
      <c r="AB123" s="141">
        <f t="shared" ref="AB123:AB135" si="57">M123/J123</f>
        <v>0.89395743547076179</v>
      </c>
      <c r="AC123" s="296"/>
    </row>
    <row r="124" spans="1:29" ht="15.75" customHeight="1">
      <c r="A124" s="283" t="s">
        <v>146</v>
      </c>
      <c r="B124" s="114" t="s">
        <v>118</v>
      </c>
      <c r="C124" s="287" t="s">
        <v>209</v>
      </c>
      <c r="D124" s="288"/>
      <c r="E124" s="147">
        <v>30</v>
      </c>
      <c r="F124" s="97">
        <v>884</v>
      </c>
      <c r="G124" s="148">
        <f t="shared" ref="G124:G135" si="58">E124*F124</f>
        <v>26520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3193.5599999999986</v>
      </c>
      <c r="N124" s="152">
        <f t="shared" si="52"/>
        <v>798.38999999999965</v>
      </c>
      <c r="O124" s="154">
        <f t="shared" si="53"/>
        <v>0</v>
      </c>
      <c r="P124" s="155">
        <f t="shared" si="54"/>
        <v>-101.61000000000035</v>
      </c>
      <c r="Q124" s="156">
        <f t="shared" si="55"/>
        <v>0.88709999999999956</v>
      </c>
      <c r="R124" s="289">
        <f>Q140</f>
        <v>0.88533824742812672</v>
      </c>
      <c r="S124" s="157">
        <v>0.70833333333333337</v>
      </c>
      <c r="T124" s="158">
        <v>0.71986111111111117</v>
      </c>
      <c r="U124" s="159"/>
      <c r="V124" s="160">
        <v>16.608424454214113</v>
      </c>
      <c r="W124" s="158"/>
      <c r="X124" s="169"/>
      <c r="Y124" s="292"/>
      <c r="Z124" s="293"/>
      <c r="AA124" s="171">
        <f t="shared" si="56"/>
        <v>-406.44000000000142</v>
      </c>
      <c r="AB124" s="156">
        <f t="shared" si="57"/>
        <v>0.88709999999999956</v>
      </c>
      <c r="AC124" s="294">
        <f>AB140</f>
        <v>0.88533824742812672</v>
      </c>
    </row>
    <row r="125" spans="1:29" ht="15.75" customHeight="1">
      <c r="A125" s="284"/>
      <c r="B125" s="100" t="s">
        <v>118</v>
      </c>
      <c r="C125" s="279" t="s">
        <v>147</v>
      </c>
      <c r="D125" s="280"/>
      <c r="E125" s="101">
        <v>18.18</v>
      </c>
      <c r="F125" s="102">
        <v>1018</v>
      </c>
      <c r="G125" s="103">
        <f t="shared" si="58"/>
        <v>18507.239999999998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3177.3160075327123</v>
      </c>
      <c r="N125" s="106">
        <f t="shared" si="52"/>
        <v>1059.1053358442375</v>
      </c>
      <c r="O125" s="108">
        <f t="shared" si="53"/>
        <v>0</v>
      </c>
      <c r="P125" s="109">
        <f t="shared" si="54"/>
        <v>-140.89466415576248</v>
      </c>
      <c r="Q125" s="110">
        <f t="shared" si="55"/>
        <v>0.88258777987019787</v>
      </c>
      <c r="R125" s="290"/>
      <c r="S125" s="47">
        <v>0.72986111111111107</v>
      </c>
      <c r="T125" s="48">
        <v>0.74320601851851853</v>
      </c>
      <c r="U125" s="111">
        <v>15</v>
      </c>
      <c r="V125" s="112">
        <v>19.223772471857647</v>
      </c>
      <c r="W125" s="113"/>
      <c r="X125" s="13"/>
      <c r="Y125" s="281"/>
      <c r="Z125" s="282"/>
      <c r="AA125" s="172">
        <f t="shared" si="56"/>
        <v>-422.68399246728768</v>
      </c>
      <c r="AB125" s="110">
        <f t="shared" si="57"/>
        <v>0.88258777987019787</v>
      </c>
      <c r="AC125" s="295"/>
    </row>
    <row r="126" spans="1:29" ht="15.75" customHeight="1">
      <c r="A126" s="284"/>
      <c r="B126" s="100" t="s">
        <v>118</v>
      </c>
      <c r="C126" s="279" t="s">
        <v>150</v>
      </c>
      <c r="D126" s="280"/>
      <c r="E126" s="101">
        <v>25.03</v>
      </c>
      <c r="F126" s="102">
        <v>659</v>
      </c>
      <c r="G126" s="103">
        <f t="shared" si="58"/>
        <v>16494.77</v>
      </c>
      <c r="H126" s="26">
        <v>2</v>
      </c>
      <c r="I126" s="104">
        <v>5</v>
      </c>
      <c r="J126" s="105">
        <v>3600</v>
      </c>
      <c r="K126" s="106">
        <f t="shared" si="37"/>
        <v>720</v>
      </c>
      <c r="L126" s="107">
        <v>5</v>
      </c>
      <c r="M126" s="105">
        <f t="shared" si="59"/>
        <v>3192.2974918322197</v>
      </c>
      <c r="N126" s="106">
        <f t="shared" si="52"/>
        <v>638.459498366444</v>
      </c>
      <c r="O126" s="108">
        <f t="shared" si="53"/>
        <v>0</v>
      </c>
      <c r="P126" s="109">
        <f t="shared" si="54"/>
        <v>-81.540501633556005</v>
      </c>
      <c r="Q126" s="110">
        <f t="shared" si="55"/>
        <v>0.88674930328672774</v>
      </c>
      <c r="R126" s="290"/>
      <c r="S126" s="47">
        <v>0.7534722222222221</v>
      </c>
      <c r="T126" s="48">
        <v>0.76207175925925918</v>
      </c>
      <c r="U126" s="111">
        <v>14.78333333333314</v>
      </c>
      <c r="V126" s="112">
        <v>12.386063673942246</v>
      </c>
      <c r="W126" s="113"/>
      <c r="X126" s="13"/>
      <c r="Y126" s="281"/>
      <c r="Z126" s="282"/>
      <c r="AA126" s="172">
        <f t="shared" si="56"/>
        <v>-407.70250816778025</v>
      </c>
      <c r="AB126" s="110">
        <f t="shared" si="57"/>
        <v>0.88674930328672774</v>
      </c>
      <c r="AC126" s="295"/>
    </row>
    <row r="127" spans="1:29" ht="15.75" customHeight="1">
      <c r="A127" s="284"/>
      <c r="B127" s="100" t="s">
        <v>118</v>
      </c>
      <c r="C127" s="279" t="s">
        <v>149</v>
      </c>
      <c r="D127" s="280"/>
      <c r="E127" s="101">
        <v>24.82</v>
      </c>
      <c r="F127" s="102">
        <v>870</v>
      </c>
      <c r="G127" s="103">
        <f t="shared" si="58"/>
        <v>21593.4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3188.3117796373845</v>
      </c>
      <c r="N127" s="106">
        <f t="shared" si="52"/>
        <v>637.66235592747694</v>
      </c>
      <c r="O127" s="108">
        <f t="shared" si="53"/>
        <v>0</v>
      </c>
      <c r="P127" s="109">
        <f t="shared" si="54"/>
        <v>-82.337644072523062</v>
      </c>
      <c r="Q127" s="110">
        <f t="shared" si="55"/>
        <v>0.88564216101038462</v>
      </c>
      <c r="R127" s="290"/>
      <c r="S127" s="47">
        <v>0.77222222222222203</v>
      </c>
      <c r="T127" s="48">
        <v>0.78358796296296274</v>
      </c>
      <c r="U127" s="111">
        <v>14.6166666666665</v>
      </c>
      <c r="V127" s="112">
        <v>16.372300956695288</v>
      </c>
      <c r="W127" s="113"/>
      <c r="X127" s="13"/>
      <c r="Y127" s="281"/>
      <c r="Z127" s="282"/>
      <c r="AA127" s="172">
        <f t="shared" si="56"/>
        <v>-411.68822036261554</v>
      </c>
      <c r="AB127" s="110">
        <f t="shared" si="57"/>
        <v>0.88564216101038462</v>
      </c>
      <c r="AC127" s="295"/>
    </row>
    <row r="128" spans="1:29" ht="15.75" customHeight="1">
      <c r="A128" s="285"/>
      <c r="B128" s="100" t="s">
        <v>118</v>
      </c>
      <c r="C128" s="279" t="s">
        <v>140</v>
      </c>
      <c r="D128" s="280"/>
      <c r="E128" s="101">
        <v>17.89</v>
      </c>
      <c r="F128" s="102">
        <v>1454</v>
      </c>
      <c r="G128" s="103">
        <f t="shared" si="58"/>
        <v>26012.06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3181.552968073765</v>
      </c>
      <c r="N128" s="106">
        <f t="shared" si="52"/>
        <v>795.38824201844125</v>
      </c>
      <c r="O128" s="108">
        <f t="shared" si="53"/>
        <v>0</v>
      </c>
      <c r="P128" s="109">
        <f t="shared" si="54"/>
        <v>-104.61175798155875</v>
      </c>
      <c r="Q128" s="110">
        <f t="shared" si="55"/>
        <v>0.88376471335382356</v>
      </c>
      <c r="R128" s="290"/>
      <c r="S128" s="47">
        <v>0.79374999999999973</v>
      </c>
      <c r="T128" s="48">
        <v>0.81278935185185164</v>
      </c>
      <c r="U128" s="111">
        <v>14.633333333333276</v>
      </c>
      <c r="V128" s="112">
        <v>27.420571298179098</v>
      </c>
      <c r="W128" s="113"/>
      <c r="X128" s="116"/>
      <c r="Y128" s="281"/>
      <c r="Z128" s="282"/>
      <c r="AA128" s="172">
        <f t="shared" si="56"/>
        <v>-418.44703192623501</v>
      </c>
      <c r="AB128" s="110">
        <f t="shared" si="57"/>
        <v>0.88376471335382356</v>
      </c>
      <c r="AC128" s="295"/>
    </row>
    <row r="129" spans="1:29" ht="15.75" customHeight="1">
      <c r="A129" s="285"/>
      <c r="B129" s="100" t="s">
        <v>118</v>
      </c>
      <c r="C129" s="279" t="s">
        <v>141</v>
      </c>
      <c r="D129" s="280"/>
      <c r="E129" s="101">
        <v>16.66</v>
      </c>
      <c r="F129" s="102">
        <v>2371</v>
      </c>
      <c r="G129" s="121">
        <f t="shared" si="58"/>
        <v>39500.86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3190.2678973714569</v>
      </c>
      <c r="N129" s="106">
        <f t="shared" si="52"/>
        <v>638.05357947429138</v>
      </c>
      <c r="O129" s="108">
        <f t="shared" si="53"/>
        <v>0</v>
      </c>
      <c r="P129" s="109">
        <f t="shared" si="54"/>
        <v>-81.946420525708618</v>
      </c>
      <c r="Q129" s="110">
        <f t="shared" si="55"/>
        <v>0.88618552704762688</v>
      </c>
      <c r="R129" s="290"/>
      <c r="S129" s="47">
        <v>0.82291666666666641</v>
      </c>
      <c r="T129" s="120">
        <v>0.85387731481481455</v>
      </c>
      <c r="U129" s="111">
        <v>14.583333333333268</v>
      </c>
      <c r="V129" s="112">
        <v>44.591866443947119</v>
      </c>
      <c r="W129" s="113"/>
      <c r="X129" s="50"/>
      <c r="Y129" s="281"/>
      <c r="Z129" s="282"/>
      <c r="AA129" s="172">
        <f t="shared" si="56"/>
        <v>-409.73210262854309</v>
      </c>
      <c r="AB129" s="110">
        <f t="shared" si="57"/>
        <v>0.88618552704762688</v>
      </c>
      <c r="AC129" s="295"/>
    </row>
    <row r="130" spans="1:29" ht="15.75" customHeight="1">
      <c r="A130" s="285"/>
      <c r="B130" s="100" t="s">
        <v>118</v>
      </c>
      <c r="C130" s="279" t="s">
        <v>209</v>
      </c>
      <c r="D130" s="280"/>
      <c r="E130" s="101">
        <v>30</v>
      </c>
      <c r="F130" s="102">
        <v>2096</v>
      </c>
      <c r="G130" s="121">
        <f t="shared" si="58"/>
        <v>62880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3193.5599999999986</v>
      </c>
      <c r="N130" s="106">
        <f t="shared" si="52"/>
        <v>798.38999999999965</v>
      </c>
      <c r="O130" s="123">
        <f t="shared" si="53"/>
        <v>0</v>
      </c>
      <c r="P130" s="124">
        <f t="shared" si="54"/>
        <v>-101.61000000000035</v>
      </c>
      <c r="Q130" s="125">
        <f t="shared" si="55"/>
        <v>0.88709999999999956</v>
      </c>
      <c r="R130" s="290"/>
      <c r="S130" s="47">
        <v>0.8638888888888886</v>
      </c>
      <c r="T130" s="120">
        <v>0.89122685185185158</v>
      </c>
      <c r="U130" s="111">
        <v>15</v>
      </c>
      <c r="V130" s="112">
        <v>39.379250742118529</v>
      </c>
      <c r="W130" s="113"/>
      <c r="X130" s="116"/>
      <c r="Y130" s="281"/>
      <c r="Z130" s="282"/>
      <c r="AA130" s="172">
        <f t="shared" si="56"/>
        <v>-406.44000000000142</v>
      </c>
      <c r="AB130" s="110">
        <f t="shared" si="57"/>
        <v>0.88709999999999956</v>
      </c>
      <c r="AC130" s="295"/>
    </row>
    <row r="131" spans="1:29" ht="15.75" customHeight="1">
      <c r="A131" s="285"/>
      <c r="B131" s="100" t="s">
        <v>118</v>
      </c>
      <c r="C131" s="279" t="s">
        <v>147</v>
      </c>
      <c r="D131" s="280"/>
      <c r="E131" s="101">
        <v>18.18</v>
      </c>
      <c r="F131" s="102">
        <v>2504</v>
      </c>
      <c r="G131" s="121">
        <f t="shared" si="58"/>
        <v>45522.720000000001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3177.3160075327123</v>
      </c>
      <c r="N131" s="106">
        <f t="shared" si="52"/>
        <v>1059.1053358442375</v>
      </c>
      <c r="O131" s="123">
        <f t="shared" si="53"/>
        <v>0</v>
      </c>
      <c r="P131" s="124">
        <f t="shared" si="54"/>
        <v>-140.89466415576248</v>
      </c>
      <c r="Q131" s="125">
        <f t="shared" si="55"/>
        <v>0.88258777987019787</v>
      </c>
      <c r="R131" s="290"/>
      <c r="S131" s="47">
        <v>0.90138888888888857</v>
      </c>
      <c r="T131" s="120">
        <v>0.93422453703703667</v>
      </c>
      <c r="U131" s="111">
        <v>14.633333333333276</v>
      </c>
      <c r="V131" s="112">
        <v>47.285192799146905</v>
      </c>
      <c r="W131" s="113"/>
      <c r="X131" s="116"/>
      <c r="Y131" s="281"/>
      <c r="Z131" s="282"/>
      <c r="AA131" s="172">
        <f t="shared" si="56"/>
        <v>-422.68399246728768</v>
      </c>
      <c r="AB131" s="110">
        <f t="shared" si="57"/>
        <v>0.88258777987019787</v>
      </c>
      <c r="AC131" s="295"/>
    </row>
    <row r="132" spans="1:29" ht="15.75" customHeight="1">
      <c r="A132" s="285"/>
      <c r="B132" s="100" t="s">
        <v>118</v>
      </c>
      <c r="C132" s="279" t="s">
        <v>150</v>
      </c>
      <c r="D132" s="280"/>
      <c r="E132" s="101">
        <v>25.03</v>
      </c>
      <c r="F132" s="102">
        <v>1402</v>
      </c>
      <c r="G132" s="121">
        <f t="shared" si="58"/>
        <v>35092.060000000005</v>
      </c>
      <c r="H132" s="26"/>
      <c r="I132" s="104">
        <v>5</v>
      </c>
      <c r="J132" s="105">
        <v>3600</v>
      </c>
      <c r="K132" s="106">
        <f t="shared" si="37"/>
        <v>720</v>
      </c>
      <c r="L132" s="118">
        <v>5</v>
      </c>
      <c r="M132" s="105">
        <f t="shared" si="59"/>
        <v>3192.2974918322197</v>
      </c>
      <c r="N132" s="106">
        <f t="shared" si="52"/>
        <v>638.459498366444</v>
      </c>
      <c r="O132" s="123">
        <f t="shared" si="53"/>
        <v>0</v>
      </c>
      <c r="P132" s="124">
        <f t="shared" si="54"/>
        <v>-81.540501633556005</v>
      </c>
      <c r="Q132" s="125">
        <f t="shared" si="55"/>
        <v>0.88674930328672774</v>
      </c>
      <c r="R132" s="290"/>
      <c r="S132" s="47">
        <v>0.94444444444444409</v>
      </c>
      <c r="T132" s="120">
        <v>0.96274305555555517</v>
      </c>
      <c r="U132" s="111">
        <v>14.716666666666676</v>
      </c>
      <c r="V132" s="112">
        <v>26.350927573394578</v>
      </c>
      <c r="W132" s="126"/>
      <c r="X132" s="127"/>
      <c r="Y132" s="281"/>
      <c r="Z132" s="282"/>
      <c r="AA132" s="172">
        <f t="shared" si="56"/>
        <v>-407.70250816778025</v>
      </c>
      <c r="AB132" s="110">
        <f t="shared" si="57"/>
        <v>0.88674930328672774</v>
      </c>
      <c r="AC132" s="295"/>
    </row>
    <row r="133" spans="1:29" ht="15.75" customHeight="1">
      <c r="A133" s="285"/>
      <c r="B133" s="100" t="s">
        <v>118</v>
      </c>
      <c r="C133" s="279" t="s">
        <v>149</v>
      </c>
      <c r="D133" s="280"/>
      <c r="E133" s="101">
        <v>24.82</v>
      </c>
      <c r="F133" s="102">
        <v>1924</v>
      </c>
      <c r="G133" s="121">
        <f t="shared" si="58"/>
        <v>47753.68</v>
      </c>
      <c r="H133" s="26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3188.3117796373845</v>
      </c>
      <c r="N133" s="106">
        <f t="shared" si="52"/>
        <v>637.66235592747694</v>
      </c>
      <c r="O133" s="123">
        <f t="shared" si="53"/>
        <v>0</v>
      </c>
      <c r="P133" s="124">
        <f t="shared" si="54"/>
        <v>-82.337644072523062</v>
      </c>
      <c r="Q133" s="125">
        <f t="shared" si="55"/>
        <v>0.88564216101038462</v>
      </c>
      <c r="R133" s="290"/>
      <c r="S133" s="47">
        <v>0.97291666666666632</v>
      </c>
      <c r="T133" s="120">
        <v>0.99805555555555525</v>
      </c>
      <c r="U133" s="111">
        <v>14.650000000000052</v>
      </c>
      <c r="V133" s="112">
        <v>36.20724947204797</v>
      </c>
      <c r="W133" s="126"/>
      <c r="X133" s="127"/>
      <c r="Y133" s="281"/>
      <c r="Z133" s="282"/>
      <c r="AA133" s="172">
        <f t="shared" si="56"/>
        <v>-411.68822036261554</v>
      </c>
      <c r="AB133" s="110">
        <f t="shared" si="57"/>
        <v>0.88564216101038462</v>
      </c>
      <c r="AC133" s="295"/>
    </row>
    <row r="134" spans="1:29" ht="15.75" customHeight="1">
      <c r="A134" s="285"/>
      <c r="B134" s="100" t="s">
        <v>118</v>
      </c>
      <c r="C134" s="279" t="s">
        <v>140</v>
      </c>
      <c r="D134" s="280"/>
      <c r="E134" s="101">
        <v>17.89</v>
      </c>
      <c r="F134" s="102">
        <v>3804</v>
      </c>
      <c r="G134" s="121">
        <f t="shared" si="58"/>
        <v>68053.56</v>
      </c>
      <c r="H134" s="62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3181.5529680737645</v>
      </c>
      <c r="N134" s="106">
        <f t="shared" si="52"/>
        <v>795.38824201844113</v>
      </c>
      <c r="O134" s="123">
        <f t="shared" si="53"/>
        <v>0</v>
      </c>
      <c r="P134" s="124">
        <f t="shared" si="54"/>
        <v>-104.61175798155887</v>
      </c>
      <c r="Q134" s="125">
        <f t="shared" si="55"/>
        <v>0.88376471335382345</v>
      </c>
      <c r="R134" s="290"/>
      <c r="S134" s="47">
        <v>1.0083333333333331</v>
      </c>
      <c r="T134" s="120">
        <v>1.0581481481481478</v>
      </c>
      <c r="U134" s="111">
        <v>14.800000000000075</v>
      </c>
      <c r="V134" s="112">
        <v>71.73855104420447</v>
      </c>
      <c r="W134" s="126"/>
      <c r="X134" s="127"/>
      <c r="Y134" s="281"/>
      <c r="Z134" s="282"/>
      <c r="AA134" s="172">
        <f t="shared" si="56"/>
        <v>-418.44703192623547</v>
      </c>
      <c r="AB134" s="110">
        <f t="shared" si="57"/>
        <v>0.88376471335382345</v>
      </c>
      <c r="AC134" s="295"/>
    </row>
    <row r="135" spans="1:29" ht="15.75" customHeight="1">
      <c r="A135" s="285"/>
      <c r="B135" s="100" t="s">
        <v>118</v>
      </c>
      <c r="C135" s="279" t="s">
        <v>141</v>
      </c>
      <c r="D135" s="280"/>
      <c r="E135" s="101">
        <v>16.66</v>
      </c>
      <c r="F135" s="102">
        <v>6169</v>
      </c>
      <c r="G135" s="121">
        <f t="shared" si="58"/>
        <v>102775.54000000001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3190.2678973714574</v>
      </c>
      <c r="N135" s="106">
        <f t="shared" si="52"/>
        <v>638.0535794742915</v>
      </c>
      <c r="O135" s="123">
        <f t="shared" si="53"/>
        <v>0</v>
      </c>
      <c r="P135" s="124">
        <f t="shared" si="54"/>
        <v>-81.946420525708504</v>
      </c>
      <c r="Q135" s="125">
        <f t="shared" si="55"/>
        <v>0.8861855270476271</v>
      </c>
      <c r="R135" s="290"/>
      <c r="S135" s="47">
        <v>1.0680555555555553</v>
      </c>
      <c r="T135" s="120">
        <v>1.1486226851851848</v>
      </c>
      <c r="U135" s="111">
        <v>15</v>
      </c>
      <c r="V135" s="112">
        <v>116.02160442543642</v>
      </c>
      <c r="W135" s="126"/>
      <c r="X135" s="127"/>
      <c r="Y135" s="281"/>
      <c r="Z135" s="282"/>
      <c r="AA135" s="172">
        <f t="shared" si="56"/>
        <v>-409.73210262854263</v>
      </c>
      <c r="AB135" s="110">
        <f t="shared" si="57"/>
        <v>0.8861855270476271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72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13"/>
      <c r="X137" s="116"/>
      <c r="Y137" s="281"/>
      <c r="Z137" s="282"/>
      <c r="AA137" s="172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72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73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60">AVERAGE(I124:I139)</f>
        <v>4.333333333333333</v>
      </c>
      <c r="J140" s="137">
        <f t="shared" si="60"/>
        <v>3600</v>
      </c>
      <c r="K140" s="138">
        <f t="shared" ref="K140" si="61">J140/I140</f>
        <v>830.76923076923083</v>
      </c>
      <c r="L140" s="136">
        <f t="shared" ref="L140:M140" si="62">AVERAGE(L124:L139)</f>
        <v>4.333333333333333</v>
      </c>
      <c r="M140" s="137">
        <f t="shared" si="62"/>
        <v>3187.2176907412563</v>
      </c>
      <c r="N140" s="138">
        <f>M140/L140</f>
        <v>735.51177478644377</v>
      </c>
      <c r="O140" s="139">
        <f>L140-I140</f>
        <v>0</v>
      </c>
      <c r="P140" s="140">
        <f>N140-K140</f>
        <v>-95.257455982787064</v>
      </c>
      <c r="Q140" s="141">
        <f>N140/K140</f>
        <v>0.88533824742812672</v>
      </c>
      <c r="R140" s="291"/>
      <c r="S140" s="142">
        <v>0.70833333333333337</v>
      </c>
      <c r="T140" s="143">
        <v>1.1486226851851848</v>
      </c>
      <c r="U140" s="144"/>
      <c r="V140" s="166"/>
      <c r="W140" s="167"/>
      <c r="X140" s="138"/>
      <c r="Y140" s="277"/>
      <c r="Z140" s="278"/>
      <c r="AA140" s="174">
        <f>M140-J140</f>
        <v>-412.78230925874368</v>
      </c>
      <c r="AB140" s="141">
        <f>M140/J140</f>
        <v>0.88533824742812672</v>
      </c>
      <c r="AC140" s="296"/>
    </row>
    <row r="142" spans="1:29">
      <c r="Y142" s="275" t="s">
        <v>151</v>
      </c>
      <c r="Z142" s="275"/>
    </row>
    <row r="143" spans="1:29">
      <c r="Y143" s="275" t="s">
        <v>152</v>
      </c>
      <c r="Z143" s="275"/>
    </row>
    <row r="144" spans="1:29">
      <c r="Y144" s="275" t="s">
        <v>153</v>
      </c>
      <c r="Z144" s="275"/>
    </row>
    <row r="145" spans="25:26">
      <c r="Y145" s="275" t="s">
        <v>154</v>
      </c>
      <c r="Z145" s="275"/>
    </row>
    <row r="146" spans="25:26">
      <c r="Y146" s="275" t="s">
        <v>155</v>
      </c>
      <c r="Z146" s="275"/>
    </row>
    <row r="147" spans="25:26">
      <c r="Y147" s="275" t="s">
        <v>156</v>
      </c>
      <c r="Z147" s="275"/>
    </row>
    <row r="148" spans="25:26">
      <c r="Y148" s="275" t="s">
        <v>157</v>
      </c>
      <c r="Z148" s="275"/>
    </row>
    <row r="149" spans="25:26">
      <c r="Y149" s="275" t="s">
        <v>158</v>
      </c>
      <c r="Z149" s="275"/>
    </row>
    <row r="150" spans="25:26">
      <c r="Y150" s="275" t="s">
        <v>159</v>
      </c>
      <c r="Z150" s="275"/>
    </row>
    <row r="151" spans="25:26">
      <c r="Y151" s="275" t="s">
        <v>160</v>
      </c>
      <c r="Z151" s="275"/>
    </row>
    <row r="152" spans="25:26">
      <c r="Y152" s="275" t="s">
        <v>161</v>
      </c>
      <c r="Z152" s="275"/>
    </row>
    <row r="153" spans="25:26">
      <c r="Y153" s="275" t="s">
        <v>162</v>
      </c>
      <c r="Z153" s="275"/>
    </row>
    <row r="154" spans="25:26">
      <c r="Y154" s="275" t="s">
        <v>163</v>
      </c>
      <c r="Z154" s="275"/>
    </row>
  </sheetData>
  <mergeCells count="341">
    <mergeCell ref="Y154:Z154"/>
    <mergeCell ref="Y151:Z151"/>
    <mergeCell ref="Y152:Z152"/>
    <mergeCell ref="Y153:Z153"/>
    <mergeCell ref="Y148:Z148"/>
    <mergeCell ref="Y149:Z149"/>
    <mergeCell ref="Y150:Z150"/>
    <mergeCell ref="Y145:Z145"/>
    <mergeCell ref="Y146:Z146"/>
    <mergeCell ref="Y147:Z147"/>
    <mergeCell ref="Y142:Z142"/>
    <mergeCell ref="Y143:Z143"/>
    <mergeCell ref="Y144:Z144"/>
    <mergeCell ref="C139:D139"/>
    <mergeCell ref="Y139:Z139"/>
    <mergeCell ref="C140:D140"/>
    <mergeCell ref="Y140:Z140"/>
    <mergeCell ref="C137:D137"/>
    <mergeCell ref="Y137:Z137"/>
    <mergeCell ref="C138:D138"/>
    <mergeCell ref="Y138:Z138"/>
    <mergeCell ref="A124:A140"/>
    <mergeCell ref="C124:D124"/>
    <mergeCell ref="R124:R140"/>
    <mergeCell ref="Y124:Z124"/>
    <mergeCell ref="C131:D131"/>
    <mergeCell ref="Y131:Z131"/>
    <mergeCell ref="C132:D132"/>
    <mergeCell ref="Y132:Z132"/>
    <mergeCell ref="C129:D129"/>
    <mergeCell ref="Y129:Z129"/>
    <mergeCell ref="C130:D130"/>
    <mergeCell ref="Y130:Z130"/>
    <mergeCell ref="C135:D135"/>
    <mergeCell ref="Y135:Z135"/>
    <mergeCell ref="C136:D136"/>
    <mergeCell ref="Y136:Z136"/>
    <mergeCell ref="C133:D133"/>
    <mergeCell ref="AC124:AC140"/>
    <mergeCell ref="C125:D125"/>
    <mergeCell ref="Y125:Z125"/>
    <mergeCell ref="C126:D126"/>
    <mergeCell ref="C122:D122"/>
    <mergeCell ref="Y122:Z122"/>
    <mergeCell ref="C123:D123"/>
    <mergeCell ref="Y123:Z123"/>
    <mergeCell ref="Y126:Z126"/>
    <mergeCell ref="C127:D127"/>
    <mergeCell ref="Y127:Z127"/>
    <mergeCell ref="C128:D128"/>
    <mergeCell ref="Y128:Z128"/>
    <mergeCell ref="Y133:Z133"/>
    <mergeCell ref="C134:D134"/>
    <mergeCell ref="Y134:Z134"/>
    <mergeCell ref="Y121:Z121"/>
    <mergeCell ref="C118:D118"/>
    <mergeCell ref="Y118:Z118"/>
    <mergeCell ref="C119:D119"/>
    <mergeCell ref="Y119:Z119"/>
    <mergeCell ref="C116:D116"/>
    <mergeCell ref="Y116:Z116"/>
    <mergeCell ref="C117:D117"/>
    <mergeCell ref="Y117:Z117"/>
    <mergeCell ref="C114:D114"/>
    <mergeCell ref="Y114:Z114"/>
    <mergeCell ref="C115:D115"/>
    <mergeCell ref="Y115:Z115"/>
    <mergeCell ref="A107:A123"/>
    <mergeCell ref="C107:D107"/>
    <mergeCell ref="R107:R123"/>
    <mergeCell ref="Y107:Z107"/>
    <mergeCell ref="AC107:AC123"/>
    <mergeCell ref="C108:D108"/>
    <mergeCell ref="Y108:Z108"/>
    <mergeCell ref="C109:D109"/>
    <mergeCell ref="C112:D112"/>
    <mergeCell ref="Y112:Z112"/>
    <mergeCell ref="C113:D113"/>
    <mergeCell ref="Y113:Z113"/>
    <mergeCell ref="Y109:Z109"/>
    <mergeCell ref="C110:D110"/>
    <mergeCell ref="Y110:Z110"/>
    <mergeCell ref="C111:D111"/>
    <mergeCell ref="Y111:Z111"/>
    <mergeCell ref="C120:D120"/>
    <mergeCell ref="Y120:Z120"/>
    <mergeCell ref="C121:D121"/>
    <mergeCell ref="A90:A106"/>
    <mergeCell ref="C90:D90"/>
    <mergeCell ref="R90:R106"/>
    <mergeCell ref="Y90:Z90"/>
    <mergeCell ref="C97:D97"/>
    <mergeCell ref="Y97:Z97"/>
    <mergeCell ref="C98:D98"/>
    <mergeCell ref="Y98:Z98"/>
    <mergeCell ref="C95:D95"/>
    <mergeCell ref="Y95:Z95"/>
    <mergeCell ref="C96:D96"/>
    <mergeCell ref="Y96:Z96"/>
    <mergeCell ref="C101:D101"/>
    <mergeCell ref="Y101:Z101"/>
    <mergeCell ref="C102:D102"/>
    <mergeCell ref="Y102:Z102"/>
    <mergeCell ref="C99:D99"/>
    <mergeCell ref="AC90:AC106"/>
    <mergeCell ref="C91:D91"/>
    <mergeCell ref="Y91:Z91"/>
    <mergeCell ref="C92:D92"/>
    <mergeCell ref="C88:D88"/>
    <mergeCell ref="Y88:Z88"/>
    <mergeCell ref="C89:D89"/>
    <mergeCell ref="Y89:Z89"/>
    <mergeCell ref="Y92:Z92"/>
    <mergeCell ref="C93:D93"/>
    <mergeCell ref="Y93:Z93"/>
    <mergeCell ref="C94:D94"/>
    <mergeCell ref="Y94:Z94"/>
    <mergeCell ref="Y99:Z99"/>
    <mergeCell ref="C100:D100"/>
    <mergeCell ref="Y100:Z100"/>
    <mergeCell ref="C105:D105"/>
    <mergeCell ref="Y105:Z105"/>
    <mergeCell ref="C106:D106"/>
    <mergeCell ref="Y106:Z106"/>
    <mergeCell ref="C103:D103"/>
    <mergeCell ref="Y103:Z103"/>
    <mergeCell ref="C104:D104"/>
    <mergeCell ref="Y104:Z104"/>
    <mergeCell ref="Y87:Z87"/>
    <mergeCell ref="C84:D84"/>
    <mergeCell ref="Y84:Z84"/>
    <mergeCell ref="C85:D85"/>
    <mergeCell ref="Y85:Z85"/>
    <mergeCell ref="C82:D82"/>
    <mergeCell ref="Y82:Z82"/>
    <mergeCell ref="C83:D83"/>
    <mergeCell ref="Y83:Z83"/>
    <mergeCell ref="C80:D80"/>
    <mergeCell ref="Y80:Z80"/>
    <mergeCell ref="C81:D81"/>
    <mergeCell ref="Y81:Z81"/>
    <mergeCell ref="A73:A89"/>
    <mergeCell ref="C73:D73"/>
    <mergeCell ref="R73:R89"/>
    <mergeCell ref="Y73:Z73"/>
    <mergeCell ref="AC73:AC89"/>
    <mergeCell ref="C74:D74"/>
    <mergeCell ref="Y74:Z74"/>
    <mergeCell ref="C75:D75"/>
    <mergeCell ref="C78:D78"/>
    <mergeCell ref="Y78:Z78"/>
    <mergeCell ref="C79:D79"/>
    <mergeCell ref="Y79:Z79"/>
    <mergeCell ref="Y75:Z75"/>
    <mergeCell ref="C76:D76"/>
    <mergeCell ref="Y76:Z76"/>
    <mergeCell ref="C77:D77"/>
    <mergeCell ref="Y77:Z77"/>
    <mergeCell ref="C86:D86"/>
    <mergeCell ref="Y86:Z86"/>
    <mergeCell ref="C87:D87"/>
    <mergeCell ref="A56:A72"/>
    <mergeCell ref="C56:D56"/>
    <mergeCell ref="R56:R72"/>
    <mergeCell ref="Y56:Z56"/>
    <mergeCell ref="C63:D63"/>
    <mergeCell ref="Y63:Z63"/>
    <mergeCell ref="C64:D64"/>
    <mergeCell ref="Y64:Z64"/>
    <mergeCell ref="C61:D61"/>
    <mergeCell ref="Y61:Z61"/>
    <mergeCell ref="C62:D62"/>
    <mergeCell ref="Y62:Z62"/>
    <mergeCell ref="C67:D67"/>
    <mergeCell ref="Y67:Z67"/>
    <mergeCell ref="C68:D68"/>
    <mergeCell ref="Y68:Z68"/>
    <mergeCell ref="C65:D65"/>
    <mergeCell ref="AC56:AC72"/>
    <mergeCell ref="C57:D57"/>
    <mergeCell ref="Y57:Z57"/>
    <mergeCell ref="C58:D58"/>
    <mergeCell ref="C54:D54"/>
    <mergeCell ref="Y54:Z54"/>
    <mergeCell ref="C55:D55"/>
    <mergeCell ref="Y55:Z55"/>
    <mergeCell ref="Y58:Z58"/>
    <mergeCell ref="C59:D59"/>
    <mergeCell ref="Y59:Z59"/>
    <mergeCell ref="C60:D60"/>
    <mergeCell ref="Y60:Z60"/>
    <mergeCell ref="Y65:Z65"/>
    <mergeCell ref="C66:D66"/>
    <mergeCell ref="Y66:Z66"/>
    <mergeCell ref="C71:D71"/>
    <mergeCell ref="Y71:Z71"/>
    <mergeCell ref="C72:D72"/>
    <mergeCell ref="Y72:Z72"/>
    <mergeCell ref="C69:D69"/>
    <mergeCell ref="Y69:Z69"/>
    <mergeCell ref="C70:D70"/>
    <mergeCell ref="Y70:Z70"/>
    <mergeCell ref="Y53:Z53"/>
    <mergeCell ref="C50:D50"/>
    <mergeCell ref="Y50:Z50"/>
    <mergeCell ref="C51:D51"/>
    <mergeCell ref="Y51:Z51"/>
    <mergeCell ref="C48:D48"/>
    <mergeCell ref="Y48:Z48"/>
    <mergeCell ref="C49:D49"/>
    <mergeCell ref="Y49:Z49"/>
    <mergeCell ref="C46:D46"/>
    <mergeCell ref="Y46:Z46"/>
    <mergeCell ref="C47:D47"/>
    <mergeCell ref="Y47:Z47"/>
    <mergeCell ref="A39:A55"/>
    <mergeCell ref="C39:D39"/>
    <mergeCell ref="R39:R55"/>
    <mergeCell ref="Y39:Z39"/>
    <mergeCell ref="AC39:AC55"/>
    <mergeCell ref="C40:D40"/>
    <mergeCell ref="Y40:Z40"/>
    <mergeCell ref="C41:D41"/>
    <mergeCell ref="C44:D44"/>
    <mergeCell ref="Y44:Z44"/>
    <mergeCell ref="C45:D45"/>
    <mergeCell ref="Y45:Z45"/>
    <mergeCell ref="Y41:Z41"/>
    <mergeCell ref="C42:D42"/>
    <mergeCell ref="Y42:Z42"/>
    <mergeCell ref="C43:D43"/>
    <mergeCell ref="Y43:Z43"/>
    <mergeCell ref="C52:D52"/>
    <mergeCell ref="Y52:Z52"/>
    <mergeCell ref="C53:D53"/>
    <mergeCell ref="Y37:Z37"/>
    <mergeCell ref="C38:D38"/>
    <mergeCell ref="Y38:Z38"/>
    <mergeCell ref="C35:D35"/>
    <mergeCell ref="Y35:Z35"/>
    <mergeCell ref="C36:D36"/>
    <mergeCell ref="Y36:Z36"/>
    <mergeCell ref="AC22:AC38"/>
    <mergeCell ref="C23:D23"/>
    <mergeCell ref="Y23:Z23"/>
    <mergeCell ref="C24:D24"/>
    <mergeCell ref="Y24:Z24"/>
    <mergeCell ref="C25:D25"/>
    <mergeCell ref="Y25:Z25"/>
    <mergeCell ref="C29:D29"/>
    <mergeCell ref="Y29:Z29"/>
    <mergeCell ref="C30:D30"/>
    <mergeCell ref="Y30:Z30"/>
    <mergeCell ref="Y26:Z26"/>
    <mergeCell ref="C27:D27"/>
    <mergeCell ref="Y27:Z27"/>
    <mergeCell ref="C28:D28"/>
    <mergeCell ref="Y28:Z28"/>
    <mergeCell ref="C33:D33"/>
    <mergeCell ref="C21:D21"/>
    <mergeCell ref="Y21:Z21"/>
    <mergeCell ref="A22:A38"/>
    <mergeCell ref="C22:D22"/>
    <mergeCell ref="R22:R38"/>
    <mergeCell ref="Y22:Z22"/>
    <mergeCell ref="C26:D26"/>
    <mergeCell ref="A5:A21"/>
    <mergeCell ref="Y33:Z33"/>
    <mergeCell ref="C34:D34"/>
    <mergeCell ref="Y34:Z34"/>
    <mergeCell ref="C31:D31"/>
    <mergeCell ref="Y31:Z31"/>
    <mergeCell ref="C32:D32"/>
    <mergeCell ref="Y32:Z32"/>
    <mergeCell ref="C37:D37"/>
    <mergeCell ref="C19:D19"/>
    <mergeCell ref="Y19:Z19"/>
    <mergeCell ref="C20:D20"/>
    <mergeCell ref="Y20:Z20"/>
    <mergeCell ref="C17:D17"/>
    <mergeCell ref="Y17:Z17"/>
    <mergeCell ref="C18:D18"/>
    <mergeCell ref="Y18:Z18"/>
    <mergeCell ref="C10:D10"/>
    <mergeCell ref="Y10:Z10"/>
    <mergeCell ref="C15:D15"/>
    <mergeCell ref="Y15:Z15"/>
    <mergeCell ref="C16:D16"/>
    <mergeCell ref="Y16:Z16"/>
    <mergeCell ref="C13:D13"/>
    <mergeCell ref="Y13:Z13"/>
    <mergeCell ref="C14:D14"/>
    <mergeCell ref="Y14:Z14"/>
    <mergeCell ref="AC3:AC4"/>
    <mergeCell ref="C5:D5"/>
    <mergeCell ref="R5:R21"/>
    <mergeCell ref="Y5:Z5"/>
    <mergeCell ref="AC5:AC21"/>
    <mergeCell ref="C6:D6"/>
    <mergeCell ref="W3:X3"/>
    <mergeCell ref="Y3:Z4"/>
    <mergeCell ref="AA3:AA4"/>
    <mergeCell ref="P3:P4"/>
    <mergeCell ref="Q3:Q4"/>
    <mergeCell ref="C11:D11"/>
    <mergeCell ref="Y11:Z11"/>
    <mergeCell ref="C12:D12"/>
    <mergeCell ref="Y12:Z12"/>
    <mergeCell ref="C9:D9"/>
    <mergeCell ref="N3:N4"/>
    <mergeCell ref="O3:O4"/>
    <mergeCell ref="Y6:Z6"/>
    <mergeCell ref="C7:D7"/>
    <mergeCell ref="Y7:Z7"/>
    <mergeCell ref="C8:D8"/>
    <mergeCell ref="Y8:Z8"/>
    <mergeCell ref="Y9:Z9"/>
    <mergeCell ref="AA1:AC2"/>
    <mergeCell ref="A2:B2"/>
    <mergeCell ref="A3:A4"/>
    <mergeCell ref="B3:B4"/>
    <mergeCell ref="C3:D4"/>
    <mergeCell ref="E3:E4"/>
    <mergeCell ref="F3:F4"/>
    <mergeCell ref="G3:G4"/>
    <mergeCell ref="H3:H4"/>
    <mergeCell ref="I3:I4"/>
    <mergeCell ref="I1:K2"/>
    <mergeCell ref="L1:N2"/>
    <mergeCell ref="O1:R2"/>
    <mergeCell ref="S1:X2"/>
    <mergeCell ref="Y1:Z2"/>
    <mergeCell ref="R3:R4"/>
    <mergeCell ref="S3:T3"/>
    <mergeCell ref="U3:U4"/>
    <mergeCell ref="V3:V4"/>
    <mergeCell ref="J3:J4"/>
    <mergeCell ref="K3:K4"/>
    <mergeCell ref="L3:L4"/>
    <mergeCell ref="M3:M4"/>
    <mergeCell ref="AB3:AB4"/>
  </mergeCells>
  <phoneticPr fontId="5" type="noConversion"/>
  <conditionalFormatting sqref="O5:O140">
    <cfRule type="cellIs" dxfId="537" priority="1" operator="greaterThan">
      <formula>0</formula>
    </cfRule>
  </conditionalFormatting>
  <conditionalFormatting sqref="P5:P140 AA5:AA140">
    <cfRule type="cellIs" dxfId="536" priority="4" operator="lessThan">
      <formula>0</formula>
    </cfRule>
  </conditionalFormatting>
  <conditionalFormatting sqref="Q5:Q140 AB5:AB140">
    <cfRule type="cellIs" dxfId="535" priority="2" operator="greaterThan">
      <formula>1</formula>
    </cfRule>
    <cfRule type="cellIs" dxfId="534" priority="3" operator="lessThan">
      <formula>0.8</formula>
    </cfRule>
  </conditionalFormatting>
  <conditionalFormatting sqref="AC5:AC6 R5:R140 AC73:AC78">
    <cfRule type="cellIs" dxfId="533" priority="5" operator="lessThan">
      <formula>0.8</formula>
    </cfRule>
  </conditionalFormatting>
  <conditionalFormatting sqref="AC12:AC20">
    <cfRule type="cellIs" dxfId="532" priority="12" operator="lessThan">
      <formula>0.8</formula>
    </cfRule>
  </conditionalFormatting>
  <conditionalFormatting sqref="AC22">
    <cfRule type="cellIs" dxfId="531" priority="11" operator="lessThan">
      <formula>0.8</formula>
    </cfRule>
  </conditionalFormatting>
  <conditionalFormatting sqref="AC39">
    <cfRule type="cellIs" dxfId="530" priority="7" operator="lessThan">
      <formula>0.8</formula>
    </cfRule>
  </conditionalFormatting>
  <conditionalFormatting sqref="AC56:AC61">
    <cfRule type="cellIs" dxfId="529" priority="6" operator="lessThan">
      <formula>0.8</formula>
    </cfRule>
  </conditionalFormatting>
  <conditionalFormatting sqref="AC90">
    <cfRule type="cellIs" dxfId="528" priority="10" operator="lessThan">
      <formula>0.8</formula>
    </cfRule>
  </conditionalFormatting>
  <conditionalFormatting sqref="AC107">
    <cfRule type="cellIs" dxfId="527" priority="9" operator="lessThan">
      <formula>0.8</formula>
    </cfRule>
  </conditionalFormatting>
  <conditionalFormatting sqref="AC124:AC129">
    <cfRule type="cellIs" dxfId="526" priority="8" operator="lessThan">
      <formula>0.8</formula>
    </cfRule>
  </conditionalFormatting>
  <dataValidations count="1">
    <dataValidation type="list" allowBlank="1" showInputMessage="1" showErrorMessage="1" sqref="Y5:Z140" xr:uid="{BB9815F6-B801-4343-9285-5F587770FE68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AB8FE-201C-4DD4-BAD7-23F428AA0D14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7" sqref="S27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75260</v>
      </c>
      <c r="E1" s="88" t="s">
        <v>3</v>
      </c>
      <c r="F1" s="89">
        <f>SUM(G5:G140)</f>
        <v>3282861.6799999997</v>
      </c>
      <c r="G1" s="90" t="s">
        <v>84</v>
      </c>
      <c r="H1" s="91">
        <f>L21+L38+L55+L72+L89+L106+L123+L140</f>
        <v>141.03333333333333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46165</v>
      </c>
      <c r="B2" s="335"/>
      <c r="C2" s="92" t="s">
        <v>40</v>
      </c>
      <c r="D2" s="93">
        <f>AVERAGE(N21,N38,N55,N72,N89,N106,N123,N140)</f>
        <v>172.30066950069445</v>
      </c>
      <c r="E2" s="93" t="s">
        <v>91</v>
      </c>
      <c r="F2" s="94">
        <f>F1/D1</f>
        <v>43.620272123305867</v>
      </c>
      <c r="G2" s="95" t="s">
        <v>92</v>
      </c>
      <c r="H2" s="96">
        <f>COUNT(H5:H140)</f>
        <v>0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57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173</v>
      </c>
      <c r="C5" s="365" t="s">
        <v>174</v>
      </c>
      <c r="D5" s="365"/>
      <c r="E5" s="147">
        <v>56.77</v>
      </c>
      <c r="F5" s="151">
        <v>3321</v>
      </c>
      <c r="G5" s="148">
        <f t="shared" ref="G5:G8" si="0">E5*F5</f>
        <v>188533.17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1789.3622576585763</v>
      </c>
      <c r="N5" s="152">
        <f>M5/L5</f>
        <v>74.556760735774006</v>
      </c>
      <c r="O5" s="154">
        <f>L5-I5</f>
        <v>0</v>
      </c>
      <c r="P5" s="155">
        <f>N5-K5</f>
        <v>-8.7765725975593227</v>
      </c>
      <c r="Q5" s="156">
        <f>N5/K5</f>
        <v>0.89468112882928807</v>
      </c>
      <c r="R5" s="289">
        <f>Q21</f>
        <v>0.90872393045784439</v>
      </c>
      <c r="S5" s="157">
        <v>0.25</v>
      </c>
      <c r="T5" s="158">
        <v>0.32732638888888888</v>
      </c>
      <c r="U5" s="159"/>
      <c r="V5" s="160">
        <v>111.35811049280569</v>
      </c>
      <c r="W5" s="181"/>
      <c r="X5" s="152"/>
      <c r="Y5" s="12"/>
      <c r="Z5" s="198"/>
      <c r="AA5" s="292"/>
      <c r="AB5" s="293"/>
      <c r="AC5" s="12">
        <v>2</v>
      </c>
      <c r="AD5" s="198"/>
      <c r="AE5" s="178">
        <f>M5-J5</f>
        <v>-210.63774234142375</v>
      </c>
      <c r="AF5" s="132">
        <f>M5/J5</f>
        <v>0.89468112882928807</v>
      </c>
      <c r="AG5" s="368">
        <f>AF21</f>
        <v>0.9482336665647072</v>
      </c>
    </row>
    <row r="6" spans="1:33" ht="15.75" customHeight="1">
      <c r="A6" s="298"/>
      <c r="B6" s="100" t="s">
        <v>175</v>
      </c>
      <c r="C6" s="364" t="s">
        <v>178</v>
      </c>
      <c r="D6" s="364"/>
      <c r="E6" s="101">
        <v>59.52</v>
      </c>
      <c r="F6" s="102">
        <v>3670</v>
      </c>
      <c r="G6" s="103">
        <f t="shared" si="0"/>
        <v>218438.40000000002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1793.2116725059639</v>
      </c>
      <c r="N6" s="106">
        <f>M6/L6</f>
        <v>74.717153021081828</v>
      </c>
      <c r="O6" s="108">
        <f>L6-I6</f>
        <v>0</v>
      </c>
      <c r="P6" s="109">
        <f>N6-K6</f>
        <v>-8.6161803122515011</v>
      </c>
      <c r="Q6" s="110">
        <f>N6/K6</f>
        <v>0.89660583625298196</v>
      </c>
      <c r="R6" s="290"/>
      <c r="S6" s="47">
        <v>0.33055555555555555</v>
      </c>
      <c r="T6" s="48">
        <v>0.41582175925925924</v>
      </c>
      <c r="U6" s="111">
        <v>4.6500000000000075</v>
      </c>
      <c r="V6" s="112">
        <v>122.7964346742605</v>
      </c>
      <c r="W6" s="113"/>
      <c r="X6" s="116"/>
      <c r="Y6" s="12"/>
      <c r="Z6" s="198"/>
      <c r="AA6" s="281"/>
      <c r="AB6" s="282"/>
      <c r="AC6" s="12">
        <v>3</v>
      </c>
      <c r="AD6" s="198"/>
      <c r="AE6" s="117">
        <f>M6-J6</f>
        <v>-206.78832749403614</v>
      </c>
      <c r="AF6" s="110">
        <f>M6/J6</f>
        <v>0.89660583625298196</v>
      </c>
      <c r="AG6" s="362"/>
    </row>
    <row r="7" spans="1:33" ht="15.75" customHeight="1">
      <c r="A7" s="298"/>
      <c r="B7" s="100" t="s">
        <v>175</v>
      </c>
      <c r="C7" s="364" t="s">
        <v>176</v>
      </c>
      <c r="D7" s="364"/>
      <c r="E7" s="101">
        <v>77.34</v>
      </c>
      <c r="F7" s="102">
        <v>1965</v>
      </c>
      <c r="G7" s="103">
        <f t="shared" si="0"/>
        <v>151973.1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1787.4192297084662</v>
      </c>
      <c r="N7" s="106">
        <f>M7/L7</f>
        <v>77.713879552542011</v>
      </c>
      <c r="O7" s="108">
        <f>L7-I7</f>
        <v>0</v>
      </c>
      <c r="P7" s="109">
        <f>N7-K7</f>
        <v>-9.2426421865884265</v>
      </c>
      <c r="Q7" s="110">
        <f>N7/K7</f>
        <v>0.89370961485423306</v>
      </c>
      <c r="R7" s="290"/>
      <c r="S7" s="47">
        <v>0.41874999999999996</v>
      </c>
      <c r="T7" s="48">
        <v>0.46454861111111106</v>
      </c>
      <c r="U7" s="111">
        <v>5</v>
      </c>
      <c r="V7" s="112">
        <v>65.961022484484445</v>
      </c>
      <c r="W7" s="113">
        <v>0.46454861111111106</v>
      </c>
      <c r="X7" s="116">
        <v>0.50277777777777777</v>
      </c>
      <c r="Y7" s="12"/>
      <c r="Z7" s="198"/>
      <c r="AA7" s="281"/>
      <c r="AB7" s="282"/>
      <c r="AC7" s="12">
        <v>2</v>
      </c>
      <c r="AD7" s="198"/>
      <c r="AE7" s="117">
        <f>M7-J7</f>
        <v>-212.58077029153378</v>
      </c>
      <c r="AF7" s="110">
        <f>M7/J7</f>
        <v>0.89370961485423306</v>
      </c>
      <c r="AG7" s="362"/>
    </row>
    <row r="8" spans="1:33" ht="15.75" customHeight="1">
      <c r="A8" s="298"/>
      <c r="B8" s="100" t="s">
        <v>170</v>
      </c>
      <c r="C8" s="364" t="s">
        <v>171</v>
      </c>
      <c r="D8" s="364"/>
      <c r="E8" s="101">
        <v>29.97</v>
      </c>
      <c r="F8" s="102">
        <v>2177</v>
      </c>
      <c r="G8" s="103">
        <f t="shared" si="0"/>
        <v>65244.689999999995</v>
      </c>
      <c r="H8" s="26"/>
      <c r="I8" s="104">
        <v>21</v>
      </c>
      <c r="J8" s="105">
        <v>2790</v>
      </c>
      <c r="K8" s="106">
        <f t="shared" si="1"/>
        <v>132.85714285714286</v>
      </c>
      <c r="L8" s="107">
        <v>25</v>
      </c>
      <c r="M8" s="105">
        <f>F8/V8*60</f>
        <v>2964.9807692307695</v>
      </c>
      <c r="N8" s="106">
        <f>M8/L8</f>
        <v>118.59923076923079</v>
      </c>
      <c r="O8" s="108">
        <f>L8-I8</f>
        <v>4</v>
      </c>
      <c r="P8" s="109">
        <f>N8-K8</f>
        <v>-14.257912087912075</v>
      </c>
      <c r="Q8" s="110">
        <f>N8/K8</f>
        <v>0.89268238213399509</v>
      </c>
      <c r="R8" s="290"/>
      <c r="S8" s="47">
        <v>0.50277777777777777</v>
      </c>
      <c r="T8" s="48">
        <v>0.53336805555555555</v>
      </c>
      <c r="U8" s="111">
        <v>55.050000000000054</v>
      </c>
      <c r="V8" s="112">
        <v>44.054248633082324</v>
      </c>
      <c r="W8" s="113"/>
      <c r="X8" s="116"/>
      <c r="Y8" s="12"/>
      <c r="Z8" s="198"/>
      <c r="AA8" s="281"/>
      <c r="AB8" s="282"/>
      <c r="AC8" s="12">
        <v>1</v>
      </c>
      <c r="AD8" s="198"/>
      <c r="AE8" s="117">
        <f>M8-J8</f>
        <v>174.98076923076951</v>
      </c>
      <c r="AF8" s="110">
        <f>M8/J8</f>
        <v>1.0627171215880895</v>
      </c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07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07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07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</v>
      </c>
      <c r="J21" s="137">
        <f t="shared" si="2"/>
        <v>2197.5</v>
      </c>
      <c r="K21" s="138">
        <f t="shared" ref="K21" si="3">J21/I21</f>
        <v>95.543478260869563</v>
      </c>
      <c r="L21" s="136">
        <f t="shared" ref="L21:M21" si="4">AVERAGE(L5:L20)</f>
        <v>24</v>
      </c>
      <c r="M21" s="137">
        <f t="shared" si="4"/>
        <v>2083.7434822759442</v>
      </c>
      <c r="N21" s="138">
        <f t="shared" ref="N21:N26" si="5">M21/L21</f>
        <v>86.822645094831003</v>
      </c>
      <c r="O21" s="139">
        <f t="shared" ref="O21:O26" si="6">L21-I21</f>
        <v>1</v>
      </c>
      <c r="P21" s="140">
        <f t="shared" ref="P21:P26" si="7">N21-K21</f>
        <v>-8.7208331660385596</v>
      </c>
      <c r="Q21" s="141">
        <f t="shared" ref="Q21:Q26" si="8">N21/K21</f>
        <v>0.90872393045784439</v>
      </c>
      <c r="R21" s="291"/>
      <c r="S21" s="142">
        <v>0.25</v>
      </c>
      <c r="T21" s="143">
        <v>0.53336805555555555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8</v>
      </c>
      <c r="AD21" s="180">
        <f>SUM(AD5:AD20)</f>
        <v>0</v>
      </c>
      <c r="AE21" s="168">
        <f t="shared" ref="AE21:AE26" si="9">M21-J21</f>
        <v>-113.75651772405581</v>
      </c>
      <c r="AF21" s="141">
        <f t="shared" ref="AF21:AF26" si="10">M21/J21</f>
        <v>0.9482336665647072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2190</v>
      </c>
      <c r="G22" s="148">
        <f t="shared" ref="G22:G26" si="11">E22*F22</f>
        <v>117734.39999999999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1789.3466606172174</v>
      </c>
      <c r="N22" s="152">
        <f t="shared" si="5"/>
        <v>89.467333030860871</v>
      </c>
      <c r="O22" s="154">
        <f t="shared" si="6"/>
        <v>0</v>
      </c>
      <c r="P22" s="155">
        <f t="shared" si="7"/>
        <v>-10.532666969139129</v>
      </c>
      <c r="Q22" s="156">
        <f t="shared" si="8"/>
        <v>0.89467333030860874</v>
      </c>
      <c r="R22" s="289">
        <f>Q38</f>
        <v>0.89447735717065124</v>
      </c>
      <c r="S22" s="157">
        <v>0.25</v>
      </c>
      <c r="T22" s="158">
        <v>0.30099537037037039</v>
      </c>
      <c r="U22" s="159"/>
      <c r="V22" s="160">
        <v>73.43462443139714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 t="shared" si="9"/>
        <v>-210.65333938278263</v>
      </c>
      <c r="AF22" s="156">
        <f t="shared" si="10"/>
        <v>0.89467333030860874</v>
      </c>
      <c r="AG22" s="361">
        <f>AF38</f>
        <v>0.89447735717065135</v>
      </c>
    </row>
    <row r="23" spans="1:33" ht="15.75" customHeight="1">
      <c r="A23" s="284"/>
      <c r="B23" s="163" t="s">
        <v>175</v>
      </c>
      <c r="C23" s="279" t="s">
        <v>237</v>
      </c>
      <c r="D23" s="280"/>
      <c r="E23" s="101">
        <v>61.09</v>
      </c>
      <c r="F23" s="111">
        <v>3117</v>
      </c>
      <c r="G23" s="103">
        <f t="shared" si="11"/>
        <v>190417.53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1789.7455858679712</v>
      </c>
      <c r="N23" s="106">
        <f t="shared" si="5"/>
        <v>89.487279293398558</v>
      </c>
      <c r="O23" s="108">
        <f t="shared" si="6"/>
        <v>0</v>
      </c>
      <c r="P23" s="109">
        <f t="shared" si="7"/>
        <v>-10.512720706601442</v>
      </c>
      <c r="Q23" s="110">
        <f t="shared" si="8"/>
        <v>0.89487279293398558</v>
      </c>
      <c r="R23" s="290"/>
      <c r="S23" s="47">
        <v>0.30486111111111108</v>
      </c>
      <c r="T23" s="48">
        <v>0.37741898148148145</v>
      </c>
      <c r="U23" s="111">
        <v>5.5666666666666043</v>
      </c>
      <c r="V23" s="112">
        <v>104.49529892780883</v>
      </c>
      <c r="W23" s="113"/>
      <c r="X23" s="116"/>
      <c r="Y23" s="12"/>
      <c r="Z23" s="198"/>
      <c r="AA23" s="281"/>
      <c r="AB23" s="282"/>
      <c r="AC23" s="12">
        <v>3</v>
      </c>
      <c r="AD23" s="198"/>
      <c r="AE23" s="117">
        <f t="shared" si="9"/>
        <v>-210.25441413202884</v>
      </c>
      <c r="AF23" s="110">
        <f t="shared" si="10"/>
        <v>0.89487279293398558</v>
      </c>
      <c r="AG23" s="362"/>
    </row>
    <row r="24" spans="1:33" ht="15.75" customHeight="1">
      <c r="A24" s="284"/>
      <c r="B24" s="163" t="s">
        <v>175</v>
      </c>
      <c r="C24" s="279" t="s">
        <v>182</v>
      </c>
      <c r="D24" s="280"/>
      <c r="E24" s="101">
        <v>47.37</v>
      </c>
      <c r="F24" s="111">
        <v>1364</v>
      </c>
      <c r="G24" s="103">
        <f t="shared" si="11"/>
        <v>64612.679999999993</v>
      </c>
      <c r="H24" s="26"/>
      <c r="I24" s="107">
        <v>21</v>
      </c>
      <c r="J24" s="105">
        <v>2000</v>
      </c>
      <c r="K24" s="106">
        <f t="shared" si="1"/>
        <v>95.238095238095241</v>
      </c>
      <c r="L24" s="107">
        <v>21</v>
      </c>
      <c r="M24" s="105">
        <f>F24/V24*60</f>
        <v>1789.1535184783613</v>
      </c>
      <c r="N24" s="106">
        <f t="shared" si="5"/>
        <v>85.197786594207685</v>
      </c>
      <c r="O24" s="108">
        <f t="shared" si="6"/>
        <v>0</v>
      </c>
      <c r="P24" s="109">
        <f t="shared" si="7"/>
        <v>-10.040308643887556</v>
      </c>
      <c r="Q24" s="110">
        <f t="shared" si="8"/>
        <v>0.89457675923918067</v>
      </c>
      <c r="R24" s="290"/>
      <c r="S24" s="47">
        <v>0.38055555555555554</v>
      </c>
      <c r="T24" s="48">
        <v>0.4123148148148148</v>
      </c>
      <c r="U24" s="111">
        <v>4.5166666666666799</v>
      </c>
      <c r="V24" s="112">
        <v>45.742301683314047</v>
      </c>
      <c r="W24" s="113"/>
      <c r="X24" s="116"/>
      <c r="Y24" s="12"/>
      <c r="Z24" s="198"/>
      <c r="AA24" s="281"/>
      <c r="AB24" s="282"/>
      <c r="AC24" s="12">
        <v>1</v>
      </c>
      <c r="AD24" s="198"/>
      <c r="AE24" s="117">
        <f t="shared" si="9"/>
        <v>-210.84648152163868</v>
      </c>
      <c r="AF24" s="110">
        <f t="shared" si="10"/>
        <v>0.89457675923918067</v>
      </c>
      <c r="AG24" s="362"/>
    </row>
    <row r="25" spans="1:33" ht="15.75" customHeight="1">
      <c r="A25" s="284"/>
      <c r="B25" s="163" t="s">
        <v>175</v>
      </c>
      <c r="C25" s="279" t="s">
        <v>185</v>
      </c>
      <c r="D25" s="280"/>
      <c r="E25" s="101">
        <v>71.55</v>
      </c>
      <c r="F25" s="111">
        <v>1798</v>
      </c>
      <c r="G25" s="103">
        <f t="shared" si="11"/>
        <v>128646.9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1785.2462102904913</v>
      </c>
      <c r="N25" s="106">
        <f t="shared" si="5"/>
        <v>81.147555013204155</v>
      </c>
      <c r="O25" s="108">
        <f t="shared" si="6"/>
        <v>0</v>
      </c>
      <c r="P25" s="109">
        <f t="shared" si="7"/>
        <v>-9.7615358958867517</v>
      </c>
      <c r="Q25" s="110">
        <f t="shared" si="8"/>
        <v>0.89262310514524568</v>
      </c>
      <c r="R25" s="290"/>
      <c r="S25" s="47">
        <v>0.41527777777777775</v>
      </c>
      <c r="T25" s="48">
        <v>0.45723379629629624</v>
      </c>
      <c r="U25" s="111">
        <v>5</v>
      </c>
      <c r="V25" s="112">
        <v>60.428639690234107</v>
      </c>
      <c r="W25" s="113">
        <v>0.45723379629629624</v>
      </c>
      <c r="X25" s="116">
        <v>0.49513888888888885</v>
      </c>
      <c r="Y25" s="12"/>
      <c r="Z25" s="198"/>
      <c r="AA25" s="281"/>
      <c r="AB25" s="282"/>
      <c r="AC25" s="12">
        <v>2</v>
      </c>
      <c r="AD25" s="198"/>
      <c r="AE25" s="117">
        <f t="shared" si="9"/>
        <v>-214.75378970950874</v>
      </c>
      <c r="AF25" s="110">
        <f t="shared" si="10"/>
        <v>0.89262310514524568</v>
      </c>
      <c r="AG25" s="362"/>
    </row>
    <row r="26" spans="1:33" ht="15.75" customHeight="1">
      <c r="A26" s="285"/>
      <c r="B26" s="163" t="s">
        <v>175</v>
      </c>
      <c r="C26" s="279" t="s">
        <v>183</v>
      </c>
      <c r="D26" s="280"/>
      <c r="E26" s="101">
        <v>59.54</v>
      </c>
      <c r="F26" s="111">
        <v>2173</v>
      </c>
      <c r="G26" s="103">
        <f t="shared" si="11"/>
        <v>129380.42</v>
      </c>
      <c r="H26" s="13"/>
      <c r="I26" s="118">
        <v>23</v>
      </c>
      <c r="J26" s="105">
        <v>2000</v>
      </c>
      <c r="K26" s="106">
        <f t="shared" si="1"/>
        <v>86.956521739130437</v>
      </c>
      <c r="L26" s="107">
        <v>23</v>
      </c>
      <c r="M26" s="105">
        <f>F26/V26*60</f>
        <v>1791.2815964524721</v>
      </c>
      <c r="N26" s="106">
        <f t="shared" si="5"/>
        <v>77.881808541411829</v>
      </c>
      <c r="O26" s="108">
        <f t="shared" si="6"/>
        <v>0</v>
      </c>
      <c r="P26" s="109">
        <f t="shared" si="7"/>
        <v>-9.0747131977186086</v>
      </c>
      <c r="Q26" s="110">
        <f t="shared" si="8"/>
        <v>0.89564079822623599</v>
      </c>
      <c r="R26" s="290"/>
      <c r="S26" s="47">
        <v>0.49513888888888885</v>
      </c>
      <c r="T26" s="48">
        <v>0.54568287037037033</v>
      </c>
      <c r="U26" s="111">
        <v>54.583333333333364</v>
      </c>
      <c r="V26" s="112">
        <v>72.785875910415157</v>
      </c>
      <c r="W26" s="113"/>
      <c r="X26" s="116"/>
      <c r="Y26" s="12"/>
      <c r="Z26" s="198"/>
      <c r="AA26" s="281"/>
      <c r="AB26" s="282"/>
      <c r="AC26" s="12">
        <v>2</v>
      </c>
      <c r="AD26" s="198"/>
      <c r="AE26" s="117">
        <f t="shared" si="9"/>
        <v>-208.71840354752794</v>
      </c>
      <c r="AF26" s="110">
        <f t="shared" si="10"/>
        <v>0.89564079822623599</v>
      </c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12">AVERAGE(I22:I37)</f>
        <v>21.2</v>
      </c>
      <c r="J38" s="137">
        <f t="shared" si="12"/>
        <v>2000</v>
      </c>
      <c r="K38" s="138">
        <f t="shared" ref="K38" si="13">J38/I38</f>
        <v>94.339622641509436</v>
      </c>
      <c r="L38" s="136">
        <f t="shared" ref="L38:M38" si="14">AVERAGE(L22:L37)</f>
        <v>21.2</v>
      </c>
      <c r="M38" s="137">
        <f t="shared" si="14"/>
        <v>1788.9547143413026</v>
      </c>
      <c r="N38" s="138">
        <f>M38/L38</f>
        <v>84.384656336853894</v>
      </c>
      <c r="O38" s="139">
        <f>L38-I38</f>
        <v>0</v>
      </c>
      <c r="P38" s="140">
        <f>N38-K38</f>
        <v>-9.9549663046555423</v>
      </c>
      <c r="Q38" s="141">
        <f>N38/K38</f>
        <v>0.89447735717065124</v>
      </c>
      <c r="R38" s="291"/>
      <c r="S38" s="142">
        <v>0.25</v>
      </c>
      <c r="T38" s="143">
        <v>0.54568287037037033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10</v>
      </c>
      <c r="AD38" s="180">
        <f>SUM(AD22:AD37)</f>
        <v>0</v>
      </c>
      <c r="AE38" s="168">
        <f>M38-J38</f>
        <v>-211.04528565869737</v>
      </c>
      <c r="AF38" s="141">
        <f>M38/J38</f>
        <v>0.89447735717065135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3366</v>
      </c>
      <c r="G39" s="148">
        <f t="shared" ref="G39:G42" si="15">E39*F39</f>
        <v>66310.2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1079.9277035037912</v>
      </c>
      <c r="N39" s="152">
        <f>M39/L39</f>
        <v>83.071361807983948</v>
      </c>
      <c r="O39" s="154">
        <f>L39-I39</f>
        <v>0</v>
      </c>
      <c r="P39" s="155">
        <f>N39-K39</f>
        <v>-9.2363304997083588</v>
      </c>
      <c r="Q39" s="156">
        <f>N39/K39</f>
        <v>0.89993975291982609</v>
      </c>
      <c r="R39" s="289">
        <f>Q55</f>
        <v>0.89628182537101753</v>
      </c>
      <c r="S39" s="157">
        <v>0.25</v>
      </c>
      <c r="T39" s="158">
        <v>0.37986111111111109</v>
      </c>
      <c r="U39" s="159"/>
      <c r="V39" s="160">
        <v>187.0125188424625</v>
      </c>
      <c r="W39" s="158"/>
      <c r="X39" s="169"/>
      <c r="Y39" s="12"/>
      <c r="Z39" s="198"/>
      <c r="AA39" s="292"/>
      <c r="AB39" s="293"/>
      <c r="AC39" s="12">
        <v>5</v>
      </c>
      <c r="AD39" s="198"/>
      <c r="AE39" s="115">
        <f>M39-J39</f>
        <v>-120.07229649620876</v>
      </c>
      <c r="AF39" s="156">
        <f>M39/J39</f>
        <v>0.89993975291982597</v>
      </c>
      <c r="AG39" s="294">
        <f>AF55</f>
        <v>0.89628182537101753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1061</v>
      </c>
      <c r="G40" s="103">
        <f t="shared" si="15"/>
        <v>82068.349999999991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1791.7662025924167</v>
      </c>
      <c r="N40" s="106">
        <f>M40/L40</f>
        <v>68.914084715092955</v>
      </c>
      <c r="O40" s="108">
        <f>L40-I40</f>
        <v>0</v>
      </c>
      <c r="P40" s="109">
        <f>N40-K40</f>
        <v>-8.0089922079839653</v>
      </c>
      <c r="Q40" s="110">
        <f>N40/K40</f>
        <v>0.89588310129620841</v>
      </c>
      <c r="R40" s="290"/>
      <c r="S40" s="47">
        <v>0.3833333333333333</v>
      </c>
      <c r="T40" s="48">
        <v>0.40799768518518514</v>
      </c>
      <c r="U40" s="111">
        <v>4.9999999999999822</v>
      </c>
      <c r="V40" s="112">
        <v>35.529188968903163</v>
      </c>
      <c r="W40" s="113"/>
      <c r="X40" s="116"/>
      <c r="Y40" s="12"/>
      <c r="Z40" s="198"/>
      <c r="AA40" s="281"/>
      <c r="AB40" s="282"/>
      <c r="AC40" s="12">
        <v>1</v>
      </c>
      <c r="AD40" s="198"/>
      <c r="AE40" s="117">
        <f>M40-J40</f>
        <v>-208.23379740758332</v>
      </c>
      <c r="AF40" s="110">
        <f>M40/J40</f>
        <v>0.8958831012962083</v>
      </c>
      <c r="AG40" s="295"/>
    </row>
    <row r="41" spans="1:33" ht="15.75" customHeight="1">
      <c r="A41" s="298"/>
      <c r="B41" s="163" t="s">
        <v>175</v>
      </c>
      <c r="C41" s="279" t="s">
        <v>177</v>
      </c>
      <c r="D41" s="280"/>
      <c r="E41" s="101">
        <v>58.67</v>
      </c>
      <c r="F41" s="102">
        <v>2760</v>
      </c>
      <c r="G41" s="103">
        <f t="shared" si="15"/>
        <v>161929.20000000001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1790.9270052556108</v>
      </c>
      <c r="N41" s="106">
        <f>M41/L41</f>
        <v>77.866391532852646</v>
      </c>
      <c r="O41" s="108">
        <f>L41-I41</f>
        <v>0</v>
      </c>
      <c r="P41" s="109">
        <f>N41-K41</f>
        <v>-9.0901302062777916</v>
      </c>
      <c r="Q41" s="110">
        <f>N41/K41</f>
        <v>0.89546350262780539</v>
      </c>
      <c r="R41" s="290"/>
      <c r="S41" s="47">
        <v>0.41180555555555554</v>
      </c>
      <c r="T41" s="48">
        <v>0.47600694444444441</v>
      </c>
      <c r="U41" s="111">
        <v>5.4833333333333645</v>
      </c>
      <c r="V41" s="112">
        <v>92.466080143989274</v>
      </c>
      <c r="W41" s="113">
        <v>0.47600694444444441</v>
      </c>
      <c r="X41" s="116">
        <v>0.51458333333333328</v>
      </c>
      <c r="Y41" s="12"/>
      <c r="Z41" s="198"/>
      <c r="AA41" s="281"/>
      <c r="AB41" s="282"/>
      <c r="AC41" s="12">
        <v>3</v>
      </c>
      <c r="AD41" s="198"/>
      <c r="AE41" s="117">
        <f>M41-J41</f>
        <v>-209.07299474438923</v>
      </c>
      <c r="AF41" s="110">
        <f>M41/J41</f>
        <v>0.89546350262780539</v>
      </c>
      <c r="AG41" s="295"/>
    </row>
    <row r="42" spans="1:33" ht="15.75" customHeight="1">
      <c r="A42" s="298"/>
      <c r="B42" s="163" t="s">
        <v>175</v>
      </c>
      <c r="C42" s="279" t="s">
        <v>180</v>
      </c>
      <c r="D42" s="280"/>
      <c r="E42" s="101">
        <v>59.34</v>
      </c>
      <c r="F42" s="102">
        <v>1150</v>
      </c>
      <c r="G42" s="103">
        <f t="shared" si="15"/>
        <v>68241</v>
      </c>
      <c r="H42" s="26"/>
      <c r="I42" s="104">
        <v>24</v>
      </c>
      <c r="J42" s="105">
        <v>2000</v>
      </c>
      <c r="K42" s="106">
        <f t="shared" si="1"/>
        <v>83.333333333333329</v>
      </c>
      <c r="L42" s="107">
        <v>24</v>
      </c>
      <c r="M42" s="105">
        <f>F42/V42*60</f>
        <v>1790.6082313195084</v>
      </c>
      <c r="N42" s="106">
        <f>M42/L42</f>
        <v>74.608676304979511</v>
      </c>
      <c r="O42" s="108">
        <f>L42-I42</f>
        <v>0</v>
      </c>
      <c r="P42" s="109">
        <f>N42-K42</f>
        <v>-8.7246570283538176</v>
      </c>
      <c r="Q42" s="110">
        <f>N42/K42</f>
        <v>0.89530411565975421</v>
      </c>
      <c r="R42" s="290"/>
      <c r="S42" s="47">
        <v>0.51458333333333328</v>
      </c>
      <c r="T42" s="48">
        <v>0.54134259259259254</v>
      </c>
      <c r="U42" s="111">
        <v>55.549999999999969</v>
      </c>
      <c r="V42" s="112">
        <v>38.534392276949127</v>
      </c>
      <c r="W42" s="113"/>
      <c r="X42" s="116"/>
      <c r="Y42" s="12"/>
      <c r="Z42" s="198"/>
      <c r="AA42" s="281"/>
      <c r="AB42" s="282"/>
      <c r="AC42" s="12">
        <v>1</v>
      </c>
      <c r="AD42" s="198"/>
      <c r="AE42" s="117">
        <f>M42-J42</f>
        <v>-209.39176868049162</v>
      </c>
      <c r="AF42" s="110">
        <f>M42/J42</f>
        <v>0.89530411565975421</v>
      </c>
      <c r="AG42" s="295"/>
    </row>
    <row r="43" spans="1:33" ht="15.75" customHeight="1">
      <c r="A43" s="298"/>
      <c r="B43" s="163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81"/>
      <c r="AB43" s="282"/>
      <c r="AC43" s="12"/>
      <c r="AD43" s="198"/>
      <c r="AE43" s="117"/>
      <c r="AF43" s="110"/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6">AVERAGE(I39:I54)</f>
        <v>21.5</v>
      </c>
      <c r="J55" s="137">
        <f t="shared" si="16"/>
        <v>1800</v>
      </c>
      <c r="K55" s="138">
        <f t="shared" ref="K55" si="17">J55/I55</f>
        <v>83.720930232558146</v>
      </c>
      <c r="L55" s="136">
        <f t="shared" ref="L55:M55" si="18">AVERAGE(L39:L54)</f>
        <v>21.5</v>
      </c>
      <c r="M55" s="137">
        <f t="shared" si="18"/>
        <v>1613.3072856678316</v>
      </c>
      <c r="N55" s="138">
        <f t="shared" ref="N55:N61" si="19">M55/L55</f>
        <v>75.037548170596821</v>
      </c>
      <c r="O55" s="139">
        <f t="shared" ref="O55:O61" si="20">L55-I55</f>
        <v>0</v>
      </c>
      <c r="P55" s="140">
        <f t="shared" ref="P55:P61" si="21">N55-K55</f>
        <v>-8.6833820619613249</v>
      </c>
      <c r="Q55" s="141">
        <f t="shared" ref="Q55:Q61" si="22">N55/K55</f>
        <v>0.89628182537101753</v>
      </c>
      <c r="R55" s="291"/>
      <c r="S55" s="142">
        <v>0.25</v>
      </c>
      <c r="T55" s="143">
        <v>0.54134259259259254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10</v>
      </c>
      <c r="AD55" s="191">
        <f>SUM(AD39:AD54)</f>
        <v>0</v>
      </c>
      <c r="AE55" s="168">
        <f t="shared" ref="AE55:AE61" si="23">M55-J55</f>
        <v>-186.69271433216841</v>
      </c>
      <c r="AF55" s="141">
        <f t="shared" ref="AF55:AF61" si="24">M55/J55</f>
        <v>0.89628182537101753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2428</v>
      </c>
      <c r="G56" s="148">
        <f t="shared" ref="G56:G61" si="25">E56*F56</f>
        <v>70072.08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1" si="26">F56/V56*60</f>
        <v>3180.1532582326909</v>
      </c>
      <c r="N56" s="152">
        <f t="shared" si="19"/>
        <v>167.37648727540477</v>
      </c>
      <c r="O56" s="154">
        <f t="shared" si="20"/>
        <v>0</v>
      </c>
      <c r="P56" s="155">
        <f t="shared" si="21"/>
        <v>-22.097196935121559</v>
      </c>
      <c r="Q56" s="156">
        <f t="shared" si="22"/>
        <v>0.88337590506463626</v>
      </c>
      <c r="R56" s="289">
        <f>Q72</f>
        <v>0.89216675799361334</v>
      </c>
      <c r="S56" s="157">
        <v>0.25</v>
      </c>
      <c r="T56" s="158">
        <v>0.28180555555555553</v>
      </c>
      <c r="U56" s="159"/>
      <c r="V56" s="160">
        <v>45.809113011414695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23"/>
        <v>-419.84674176730914</v>
      </c>
      <c r="AF56" s="156">
        <f t="shared" si="24"/>
        <v>0.88337590506463637</v>
      </c>
      <c r="AG56" s="294">
        <f>AF72</f>
        <v>0.89216675799361334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3573</v>
      </c>
      <c r="G57" s="103">
        <f t="shared" si="25"/>
        <v>111156.03</v>
      </c>
      <c r="H57" s="26"/>
      <c r="I57" s="104">
        <v>19</v>
      </c>
      <c r="J57" s="105">
        <v>3600</v>
      </c>
      <c r="K57" s="106">
        <f t="shared" ref="K57:K91" si="27">J57/I57</f>
        <v>189.47368421052633</v>
      </c>
      <c r="L57" s="107">
        <v>19</v>
      </c>
      <c r="M57" s="105">
        <f t="shared" si="26"/>
        <v>3181.9570890825626</v>
      </c>
      <c r="N57" s="106">
        <f t="shared" si="19"/>
        <v>167.47142574118752</v>
      </c>
      <c r="O57" s="108">
        <f t="shared" si="20"/>
        <v>0</v>
      </c>
      <c r="P57" s="109">
        <f t="shared" si="21"/>
        <v>-22.002258469338813</v>
      </c>
      <c r="Q57" s="110">
        <f t="shared" si="22"/>
        <v>0.88387696918960068</v>
      </c>
      <c r="R57" s="290"/>
      <c r="S57" s="47">
        <v>0.28472222222222221</v>
      </c>
      <c r="T57" s="48">
        <v>0.33150462962962962</v>
      </c>
      <c r="U57" s="111">
        <v>5</v>
      </c>
      <c r="V57" s="112">
        <v>67.373630127052124</v>
      </c>
      <c r="W57" s="113"/>
      <c r="X57" s="116"/>
      <c r="Y57" s="12"/>
      <c r="Z57" s="198"/>
      <c r="AA57" s="281"/>
      <c r="AB57" s="282"/>
      <c r="AC57" s="12">
        <v>1</v>
      </c>
      <c r="AD57" s="198"/>
      <c r="AE57" s="117">
        <f t="shared" si="23"/>
        <v>-418.04291091743744</v>
      </c>
      <c r="AF57" s="110">
        <f t="shared" si="24"/>
        <v>0.88387696918960068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1986</v>
      </c>
      <c r="G58" s="103">
        <f t="shared" si="25"/>
        <v>77434.14</v>
      </c>
      <c r="H58" s="26"/>
      <c r="I58" s="104">
        <v>19</v>
      </c>
      <c r="J58" s="105">
        <v>3600</v>
      </c>
      <c r="K58" s="106">
        <f t="shared" si="27"/>
        <v>189.47368421052633</v>
      </c>
      <c r="L58" s="107">
        <v>19</v>
      </c>
      <c r="M58" s="105">
        <f t="shared" si="26"/>
        <v>3183.5238779283727</v>
      </c>
      <c r="N58" s="106">
        <f t="shared" si="19"/>
        <v>167.55388831201961</v>
      </c>
      <c r="O58" s="108">
        <f t="shared" si="20"/>
        <v>0</v>
      </c>
      <c r="P58" s="109">
        <f t="shared" si="21"/>
        <v>-21.91979589850672</v>
      </c>
      <c r="Q58" s="110">
        <f t="shared" si="22"/>
        <v>0.88431218831343672</v>
      </c>
      <c r="R58" s="290"/>
      <c r="S58" s="47">
        <v>0.33541666666666664</v>
      </c>
      <c r="T58" s="48">
        <v>0.36140046296296291</v>
      </c>
      <c r="U58" s="111">
        <v>5.633333333333308</v>
      </c>
      <c r="V58" s="112">
        <v>37.430220274503313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23"/>
        <v>-416.47612207162729</v>
      </c>
      <c r="AF58" s="110">
        <f t="shared" si="24"/>
        <v>0.88431218831343683</v>
      </c>
      <c r="AG58" s="295"/>
    </row>
    <row r="59" spans="1:33" ht="15.75" customHeight="1">
      <c r="A59" s="284"/>
      <c r="B59" s="100" t="s">
        <v>212</v>
      </c>
      <c r="C59" s="364" t="s">
        <v>248</v>
      </c>
      <c r="D59" s="364"/>
      <c r="E59" s="101">
        <v>46.93</v>
      </c>
      <c r="F59" s="102">
        <v>3026</v>
      </c>
      <c r="G59" s="103">
        <f t="shared" si="25"/>
        <v>142010.18</v>
      </c>
      <c r="H59" s="26"/>
      <c r="I59" s="104">
        <v>24</v>
      </c>
      <c r="J59" s="105">
        <v>3600</v>
      </c>
      <c r="K59" s="106">
        <f t="shared" si="27"/>
        <v>150</v>
      </c>
      <c r="L59" s="107">
        <v>24</v>
      </c>
      <c r="M59" s="105">
        <f t="shared" si="26"/>
        <v>3215.6701462079991</v>
      </c>
      <c r="N59" s="106">
        <f t="shared" si="19"/>
        <v>133.98625609199996</v>
      </c>
      <c r="O59" s="108">
        <f t="shared" si="20"/>
        <v>0</v>
      </c>
      <c r="P59" s="109">
        <f t="shared" si="21"/>
        <v>-16.013743908000038</v>
      </c>
      <c r="Q59" s="110">
        <f t="shared" si="22"/>
        <v>0.89324170727999974</v>
      </c>
      <c r="R59" s="290"/>
      <c r="S59" s="47">
        <v>0.36527777777777776</v>
      </c>
      <c r="T59" s="48">
        <v>0.40447916666666667</v>
      </c>
      <c r="U59" s="111">
        <v>5.5833333333333801</v>
      </c>
      <c r="V59" s="112">
        <v>56.461014888016493</v>
      </c>
      <c r="W59" s="113"/>
      <c r="X59" s="116"/>
      <c r="Y59" s="12"/>
      <c r="Z59" s="198"/>
      <c r="AA59" s="281"/>
      <c r="AB59" s="282"/>
      <c r="AC59" s="12">
        <v>1</v>
      </c>
      <c r="AD59" s="198"/>
      <c r="AE59" s="199">
        <f t="shared" si="23"/>
        <v>-384.3298537920009</v>
      </c>
      <c r="AF59" s="200">
        <f t="shared" si="24"/>
        <v>0.89324170727999974</v>
      </c>
      <c r="AG59" s="295"/>
    </row>
    <row r="60" spans="1:33" ht="15.75" customHeight="1">
      <c r="A60" s="285"/>
      <c r="B60" s="100" t="s">
        <v>212</v>
      </c>
      <c r="C60" s="364" t="s">
        <v>214</v>
      </c>
      <c r="D60" s="364"/>
      <c r="E60" s="101">
        <v>38.479999999999997</v>
      </c>
      <c r="F60" s="105">
        <v>5728</v>
      </c>
      <c r="G60" s="103">
        <f t="shared" si="25"/>
        <v>220413.43999999997</v>
      </c>
      <c r="H60" s="13"/>
      <c r="I60" s="104">
        <v>20</v>
      </c>
      <c r="J60" s="105">
        <v>3600</v>
      </c>
      <c r="K60" s="106">
        <f t="shared" si="27"/>
        <v>180</v>
      </c>
      <c r="L60" s="107">
        <v>20</v>
      </c>
      <c r="M60" s="105">
        <f t="shared" si="26"/>
        <v>3252.8052221050584</v>
      </c>
      <c r="N60" s="106">
        <f t="shared" si="19"/>
        <v>162.64026110525293</v>
      </c>
      <c r="O60" s="108">
        <f t="shared" si="20"/>
        <v>0</v>
      </c>
      <c r="P60" s="109">
        <f t="shared" si="21"/>
        <v>-17.359738894747068</v>
      </c>
      <c r="Q60" s="110">
        <f t="shared" si="22"/>
        <v>0.90355700614029411</v>
      </c>
      <c r="R60" s="290"/>
      <c r="S60" s="47">
        <v>0.40763888888888888</v>
      </c>
      <c r="T60" s="48">
        <v>0.48100694444444447</v>
      </c>
      <c r="U60" s="111">
        <v>4.5499999999999918</v>
      </c>
      <c r="V60" s="112">
        <v>105.65649540416899</v>
      </c>
      <c r="W60" s="113">
        <v>0.48100694444444447</v>
      </c>
      <c r="X60" s="116">
        <v>0.51874999999999993</v>
      </c>
      <c r="Y60" s="12"/>
      <c r="Z60" s="198"/>
      <c r="AA60" s="281"/>
      <c r="AB60" s="282"/>
      <c r="AC60" s="12">
        <v>3</v>
      </c>
      <c r="AD60" s="198"/>
      <c r="AE60" s="199">
        <f t="shared" si="23"/>
        <v>-347.19477789494158</v>
      </c>
      <c r="AF60" s="200">
        <f t="shared" si="24"/>
        <v>0.90355700614029399</v>
      </c>
      <c r="AG60" s="295"/>
    </row>
    <row r="61" spans="1:33" ht="15.75" customHeight="1">
      <c r="A61" s="285"/>
      <c r="B61" s="100" t="s">
        <v>212</v>
      </c>
      <c r="C61" s="364" t="s">
        <v>215</v>
      </c>
      <c r="D61" s="364"/>
      <c r="E61" s="101">
        <v>37.799999999999997</v>
      </c>
      <c r="F61" s="105">
        <v>7216</v>
      </c>
      <c r="G61" s="121">
        <f t="shared" si="25"/>
        <v>272764.79999999999</v>
      </c>
      <c r="H61" s="122"/>
      <c r="I61" s="104">
        <v>21</v>
      </c>
      <c r="J61" s="105">
        <v>3600</v>
      </c>
      <c r="K61" s="106">
        <f t="shared" si="27"/>
        <v>171.42857142857142</v>
      </c>
      <c r="L61" s="107">
        <v>21</v>
      </c>
      <c r="M61" s="105">
        <f t="shared" si="26"/>
        <v>3256.6923791053637</v>
      </c>
      <c r="N61" s="106">
        <f t="shared" si="19"/>
        <v>155.0805894812078</v>
      </c>
      <c r="O61" s="108">
        <f t="shared" si="20"/>
        <v>0</v>
      </c>
      <c r="P61" s="109">
        <f t="shared" si="21"/>
        <v>-16.347981947363621</v>
      </c>
      <c r="Q61" s="110">
        <f t="shared" si="22"/>
        <v>0.90463677197371217</v>
      </c>
      <c r="R61" s="290"/>
      <c r="S61" s="47">
        <v>0.51874999999999993</v>
      </c>
      <c r="T61" s="120">
        <v>0.61106481481481478</v>
      </c>
      <c r="U61" s="111">
        <v>55</v>
      </c>
      <c r="V61" s="112">
        <v>132.94470266145836</v>
      </c>
      <c r="W61" s="113"/>
      <c r="X61" s="116"/>
      <c r="Y61" s="12"/>
      <c r="Z61" s="198"/>
      <c r="AA61" s="281"/>
      <c r="AB61" s="282"/>
      <c r="AC61" s="12">
        <v>4</v>
      </c>
      <c r="AD61" s="198"/>
      <c r="AE61" s="199">
        <f t="shared" si="23"/>
        <v>-343.30762089463633</v>
      </c>
      <c r="AF61" s="200">
        <f t="shared" si="24"/>
        <v>0.90463677197371217</v>
      </c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8">AVERAGE(I56:I71)</f>
        <v>20.333333333333332</v>
      </c>
      <c r="J72" s="137">
        <f t="shared" si="28"/>
        <v>3600</v>
      </c>
      <c r="K72" s="138">
        <f t="shared" ref="K72:K75" si="29">J72/I72</f>
        <v>177.04918032786887</v>
      </c>
      <c r="L72" s="136">
        <f t="shared" ref="L72:M72" si="30">AVERAGE(L56:L71)</f>
        <v>20.333333333333332</v>
      </c>
      <c r="M72" s="137">
        <f t="shared" si="30"/>
        <v>3211.800328777008</v>
      </c>
      <c r="N72" s="138">
        <f>M72/L72</f>
        <v>157.9573932185414</v>
      </c>
      <c r="O72" s="139">
        <f>L72-I72</f>
        <v>0</v>
      </c>
      <c r="P72" s="140">
        <f>N72-K72</f>
        <v>-19.09178710932747</v>
      </c>
      <c r="Q72" s="141">
        <f>N72/K72</f>
        <v>0.89216675799361334</v>
      </c>
      <c r="R72" s="291"/>
      <c r="S72" s="142">
        <v>0.25</v>
      </c>
      <c r="T72" s="143">
        <v>0.61106481481481478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11</v>
      </c>
      <c r="AD72" s="191">
        <f>SUM(AD56:AD71)</f>
        <v>0</v>
      </c>
      <c r="AE72" s="168">
        <f>M72-J72</f>
        <v>-388.19967122299204</v>
      </c>
      <c r="AF72" s="141">
        <f>M72/J72</f>
        <v>0.89216675799361334</v>
      </c>
      <c r="AG72" s="296"/>
    </row>
    <row r="73" spans="1:33" ht="15.75" customHeight="1">
      <c r="A73" s="297" t="s">
        <v>116</v>
      </c>
      <c r="B73" s="100" t="s">
        <v>197</v>
      </c>
      <c r="C73" s="279" t="s">
        <v>216</v>
      </c>
      <c r="D73" s="280"/>
      <c r="E73" s="101">
        <v>23.19</v>
      </c>
      <c r="F73" s="102">
        <v>575</v>
      </c>
      <c r="G73" s="103">
        <f t="shared" ref="G73:G75" si="31">E73*F73</f>
        <v>13334.25</v>
      </c>
      <c r="H73" s="13"/>
      <c r="I73" s="104">
        <v>6</v>
      </c>
      <c r="J73" s="105">
        <v>2500</v>
      </c>
      <c r="K73" s="106">
        <f t="shared" si="29"/>
        <v>416.66666666666669</v>
      </c>
      <c r="L73" s="107">
        <v>6</v>
      </c>
      <c r="M73" s="105">
        <f>F73/V73*60</f>
        <v>2263.2498740968117</v>
      </c>
      <c r="N73" s="106">
        <f>M73/L73</f>
        <v>377.2083123494686</v>
      </c>
      <c r="O73" s="108">
        <f>L73-I73</f>
        <v>0</v>
      </c>
      <c r="P73" s="109">
        <f>N73-K73</f>
        <v>-39.458354317198086</v>
      </c>
      <c r="Q73" s="110">
        <f>N73/K73</f>
        <v>0.90529994963872462</v>
      </c>
      <c r="R73" s="289">
        <f>Q89</f>
        <v>0.90035582895695032</v>
      </c>
      <c r="S73" s="47">
        <v>0.37569444444444439</v>
      </c>
      <c r="T73" s="48">
        <v>0.38627314814814812</v>
      </c>
      <c r="U73" s="111">
        <v>5</v>
      </c>
      <c r="V73" s="112">
        <v>15.243566516829171</v>
      </c>
      <c r="W73" s="113"/>
      <c r="X73" s="116"/>
      <c r="Y73" s="12"/>
      <c r="Z73" s="198"/>
      <c r="AA73" s="292"/>
      <c r="AB73" s="293"/>
      <c r="AC73" s="12">
        <v>1</v>
      </c>
      <c r="AD73" s="198"/>
      <c r="AE73" s="115">
        <f>M73-J73</f>
        <v>-236.75012590318829</v>
      </c>
      <c r="AF73" s="156">
        <f>M73/J73</f>
        <v>0.90529994963872473</v>
      </c>
      <c r="AG73" s="294">
        <f>AF89</f>
        <v>0.90035582895695032</v>
      </c>
    </row>
    <row r="74" spans="1:33" ht="15.75" customHeight="1">
      <c r="A74" s="298"/>
      <c r="B74" s="100" t="s">
        <v>197</v>
      </c>
      <c r="C74" s="279" t="s">
        <v>220</v>
      </c>
      <c r="D74" s="280"/>
      <c r="E74" s="101">
        <v>23.55</v>
      </c>
      <c r="F74" s="102">
        <v>971</v>
      </c>
      <c r="G74" s="121">
        <f t="shared" si="31"/>
        <v>22867.05</v>
      </c>
      <c r="H74" s="122"/>
      <c r="I74" s="104">
        <v>6</v>
      </c>
      <c r="J74" s="105">
        <v>2500</v>
      </c>
      <c r="K74" s="106">
        <f t="shared" si="29"/>
        <v>416.66666666666669</v>
      </c>
      <c r="L74" s="107">
        <v>6</v>
      </c>
      <c r="M74" s="105">
        <f>F74/V74*60</f>
        <v>2263.7332320733376</v>
      </c>
      <c r="N74" s="106">
        <f>M74/L74</f>
        <v>377.28887201222295</v>
      </c>
      <c r="O74" s="108">
        <f>L74-I74</f>
        <v>0</v>
      </c>
      <c r="P74" s="109">
        <f>N74-K74</f>
        <v>-39.377794654443733</v>
      </c>
      <c r="Q74" s="110">
        <f>N74/K74</f>
        <v>0.90549329282933499</v>
      </c>
      <c r="R74" s="290"/>
      <c r="S74" s="47">
        <v>0.38958333333333328</v>
      </c>
      <c r="T74" s="120">
        <v>0.40745370370370365</v>
      </c>
      <c r="U74" s="111">
        <v>4.7666666666666391</v>
      </c>
      <c r="V74" s="112">
        <v>25.736248058981786</v>
      </c>
      <c r="W74" s="113"/>
      <c r="X74" s="116"/>
      <c r="Y74" s="12"/>
      <c r="Z74" s="198"/>
      <c r="AA74" s="281"/>
      <c r="AB74" s="282"/>
      <c r="AC74" s="12">
        <v>2</v>
      </c>
      <c r="AD74" s="198"/>
      <c r="AE74" s="117">
        <f>M74-J74</f>
        <v>-236.2667679266624</v>
      </c>
      <c r="AF74" s="110">
        <f>M74/J74</f>
        <v>0.90549329282933499</v>
      </c>
      <c r="AG74" s="295"/>
    </row>
    <row r="75" spans="1:33" ht="15.75" customHeight="1">
      <c r="A75" s="298"/>
      <c r="B75" s="100" t="s">
        <v>197</v>
      </c>
      <c r="C75" s="279" t="s">
        <v>249</v>
      </c>
      <c r="D75" s="280"/>
      <c r="E75" s="101">
        <v>27.05</v>
      </c>
      <c r="F75" s="102">
        <v>2089</v>
      </c>
      <c r="G75" s="121">
        <f t="shared" si="31"/>
        <v>56507.450000000004</v>
      </c>
      <c r="H75" s="62"/>
      <c r="I75" s="104">
        <v>6</v>
      </c>
      <c r="J75" s="105">
        <v>3273</v>
      </c>
      <c r="K75" s="106">
        <f t="shared" si="29"/>
        <v>545.5</v>
      </c>
      <c r="L75" s="107">
        <v>6</v>
      </c>
      <c r="M75" s="105">
        <f>F75/V75*60</f>
        <v>2921.6606667906995</v>
      </c>
      <c r="N75" s="106">
        <f>M75/L75</f>
        <v>486.94344446511656</v>
      </c>
      <c r="O75" s="123">
        <f>L75-I75</f>
        <v>0</v>
      </c>
      <c r="P75" s="124">
        <f>N75-K75</f>
        <v>-58.556555534883444</v>
      </c>
      <c r="Q75" s="125">
        <f>N75/K75</f>
        <v>0.89265526024769304</v>
      </c>
      <c r="R75" s="290"/>
      <c r="S75" s="47">
        <v>0.41111111111111104</v>
      </c>
      <c r="T75" s="120">
        <v>0.4409027777777777</v>
      </c>
      <c r="U75" s="111">
        <v>5.2666666666666373</v>
      </c>
      <c r="V75" s="112">
        <v>42.900259234307256</v>
      </c>
      <c r="W75" s="113"/>
      <c r="X75" s="116"/>
      <c r="Y75" s="12"/>
      <c r="Z75" s="198"/>
      <c r="AA75" s="281"/>
      <c r="AB75" s="282"/>
      <c r="AC75" s="12">
        <v>1</v>
      </c>
      <c r="AD75" s="198"/>
      <c r="AE75" s="117">
        <f>M75-J75</f>
        <v>-351.33933320930055</v>
      </c>
      <c r="AF75" s="110">
        <f>M75/J75</f>
        <v>0.89265526024769304</v>
      </c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2757.6666666666665</v>
      </c>
      <c r="K89" s="138">
        <f t="shared" ref="K89" si="33">J89/I89</f>
        <v>459.61111111111109</v>
      </c>
      <c r="L89" s="136">
        <f t="shared" ref="L89:M89" si="34">AVERAGE(L73:L88)</f>
        <v>6</v>
      </c>
      <c r="M89" s="137">
        <f t="shared" si="34"/>
        <v>2482.8812576536166</v>
      </c>
      <c r="N89" s="138">
        <f>M89/L89</f>
        <v>413.81354294226941</v>
      </c>
      <c r="O89" s="139">
        <f>L89-I89</f>
        <v>0</v>
      </c>
      <c r="P89" s="140">
        <f>N89-K89</f>
        <v>-45.797568168841678</v>
      </c>
      <c r="Q89" s="141">
        <f>N89/K89</f>
        <v>0.90035582895695032</v>
      </c>
      <c r="R89" s="291"/>
      <c r="S89" s="142">
        <v>0.25</v>
      </c>
      <c r="T89" s="143">
        <v>0.4409027777777777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4</v>
      </c>
      <c r="AD89" s="191">
        <f>SUM(AD73:AD88)</f>
        <v>0</v>
      </c>
      <c r="AE89" s="168">
        <f>M89-J89</f>
        <v>-274.78540901304996</v>
      </c>
      <c r="AF89" s="141">
        <f>M89/J89</f>
        <v>0.90035582895695032</v>
      </c>
      <c r="AG89" s="296"/>
    </row>
    <row r="90" spans="1:33" ht="15.75" customHeight="1">
      <c r="A90" s="283" t="s">
        <v>120</v>
      </c>
      <c r="B90" s="114" t="s">
        <v>197</v>
      </c>
      <c r="C90" s="287" t="s">
        <v>238</v>
      </c>
      <c r="D90" s="288"/>
      <c r="E90" s="147">
        <v>15.51</v>
      </c>
      <c r="F90" s="97">
        <v>3559</v>
      </c>
      <c r="G90" s="148">
        <f t="shared" ref="G90:G91" si="35">E90*F90</f>
        <v>55200.09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2350.1187562395398</v>
      </c>
      <c r="N90" s="152">
        <f>M90/L90</f>
        <v>391.68645937325664</v>
      </c>
      <c r="O90" s="154">
        <f>L90-I90</f>
        <v>0</v>
      </c>
      <c r="P90" s="155">
        <f>N90-K90</f>
        <v>-41.646873960076675</v>
      </c>
      <c r="Q90" s="156">
        <f>N90/K90</f>
        <v>0.90389182932290002</v>
      </c>
      <c r="R90" s="289">
        <f>Q106</f>
        <v>0.90374998354625236</v>
      </c>
      <c r="S90" s="157">
        <v>0.25</v>
      </c>
      <c r="T90" s="158">
        <v>0.31309027777777776</v>
      </c>
      <c r="U90" s="159"/>
      <c r="V90" s="160">
        <v>90.863493358815859</v>
      </c>
      <c r="W90" s="158"/>
      <c r="X90" s="169"/>
      <c r="Y90" s="12"/>
      <c r="Z90" s="198"/>
      <c r="AA90" s="292"/>
      <c r="AB90" s="293"/>
      <c r="AC90" s="12">
        <v>3</v>
      </c>
      <c r="AD90" s="198"/>
      <c r="AE90" s="115">
        <f>M90-J90</f>
        <v>-249.88124376046017</v>
      </c>
      <c r="AF90" s="156">
        <f>M90/J90</f>
        <v>0.90389182932289991</v>
      </c>
      <c r="AG90" s="294">
        <f>AF106</f>
        <v>0.90374998354625224</v>
      </c>
    </row>
    <row r="91" spans="1:33" ht="15.75" customHeight="1">
      <c r="A91" s="284"/>
      <c r="B91" s="100" t="s">
        <v>197</v>
      </c>
      <c r="C91" s="279" t="s">
        <v>239</v>
      </c>
      <c r="D91" s="280"/>
      <c r="E91" s="101">
        <v>15.01</v>
      </c>
      <c r="F91" s="102">
        <v>3613</v>
      </c>
      <c r="G91" s="103">
        <f t="shared" si="35"/>
        <v>54231.13</v>
      </c>
      <c r="H91" s="26"/>
      <c r="I91" s="104">
        <v>6</v>
      </c>
      <c r="J91" s="105">
        <v>2600</v>
      </c>
      <c r="K91" s="106">
        <f t="shared" si="27"/>
        <v>433.33333333333331</v>
      </c>
      <c r="L91" s="107">
        <v>6</v>
      </c>
      <c r="M91" s="105">
        <f>F91/V91*60</f>
        <v>2349.3811582009721</v>
      </c>
      <c r="N91" s="106">
        <f>M91/L91</f>
        <v>391.56352636682868</v>
      </c>
      <c r="O91" s="108">
        <f>L91-I91</f>
        <v>0</v>
      </c>
      <c r="P91" s="109">
        <f>N91-K91</f>
        <v>-41.769806966504632</v>
      </c>
      <c r="Q91" s="110">
        <f>N91/K91</f>
        <v>0.90360813776960469</v>
      </c>
      <c r="R91" s="290"/>
      <c r="S91" s="47">
        <v>0.31597222222222221</v>
      </c>
      <c r="T91" s="48">
        <v>0.38004629629629627</v>
      </c>
      <c r="U91" s="111">
        <v>5</v>
      </c>
      <c r="V91" s="112">
        <v>92.271106901188517</v>
      </c>
      <c r="W91" s="113"/>
      <c r="X91" s="13"/>
      <c r="Y91" s="12"/>
      <c r="Z91" s="198"/>
      <c r="AA91" s="281"/>
      <c r="AB91" s="282"/>
      <c r="AC91" s="12">
        <v>2</v>
      </c>
      <c r="AD91" s="198"/>
      <c r="AE91" s="117">
        <f>M91-J91</f>
        <v>-250.6188417990279</v>
      </c>
      <c r="AF91" s="110">
        <f>M91/J91</f>
        <v>0.90360813776960469</v>
      </c>
      <c r="AG91" s="295"/>
    </row>
    <row r="92" spans="1:33" ht="15.75" customHeight="1">
      <c r="A92" s="284"/>
      <c r="B92" s="100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3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3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31"/>
      <c r="W98" s="113"/>
      <c r="X98" s="116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31"/>
      <c r="W99" s="126"/>
      <c r="X99" s="127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31"/>
      <c r="W100" s="126"/>
      <c r="X100" s="127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31"/>
      <c r="W101" s="126"/>
      <c r="X101" s="127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31"/>
      <c r="W102" s="126"/>
      <c r="X102" s="127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31"/>
      <c r="W103" s="126"/>
      <c r="X103" s="127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31"/>
      <c r="W104" s="126"/>
      <c r="X104" s="127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6">AVERAGE(I90:I105)</f>
        <v>6</v>
      </c>
      <c r="J106" s="137">
        <f t="shared" si="36"/>
        <v>2600</v>
      </c>
      <c r="K106" s="138">
        <f t="shared" ref="K106" si="37">J106/I106</f>
        <v>433.33333333333331</v>
      </c>
      <c r="L106" s="136">
        <f t="shared" ref="L106:M106" si="38">AVERAGE(L90:L105)</f>
        <v>6</v>
      </c>
      <c r="M106" s="137">
        <f t="shared" si="38"/>
        <v>2349.749957220256</v>
      </c>
      <c r="N106" s="138">
        <f>M106/L106</f>
        <v>391.62499287004266</v>
      </c>
      <c r="O106" s="139">
        <f>L106-I106</f>
        <v>0</v>
      </c>
      <c r="P106" s="140">
        <f>N106-K106</f>
        <v>-41.708340463290654</v>
      </c>
      <c r="Q106" s="141">
        <f>N106/K106</f>
        <v>0.90374998354625236</v>
      </c>
      <c r="R106" s="291"/>
      <c r="S106" s="142">
        <v>0.25</v>
      </c>
      <c r="T106" s="143">
        <v>0.38004629629629627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277"/>
      <c r="AB106" s="278"/>
      <c r="AC106" s="179">
        <f>SUM(AC90:AC105)</f>
        <v>5</v>
      </c>
      <c r="AD106" s="191">
        <f>SUM(AD90:AD105)</f>
        <v>0</v>
      </c>
      <c r="AE106" s="168">
        <f>M106-J106</f>
        <v>-250.25004277974404</v>
      </c>
      <c r="AF106" s="141">
        <f>M106/J106</f>
        <v>0.90374998354625224</v>
      </c>
      <c r="AG106" s="296"/>
    </row>
    <row r="107" spans="1:33" ht="15.75" customHeight="1">
      <c r="A107" s="297" t="s">
        <v>199</v>
      </c>
      <c r="B107" s="146" t="s">
        <v>173</v>
      </c>
      <c r="C107" s="287" t="s">
        <v>200</v>
      </c>
      <c r="D107" s="288"/>
      <c r="E107" s="147">
        <v>44.98</v>
      </c>
      <c r="F107" s="97">
        <v>1438</v>
      </c>
      <c r="G107" s="148">
        <f t="shared" ref="G107:G109" si="39">E107*F107</f>
        <v>64681.24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1610.3350640683088</v>
      </c>
      <c r="N107" s="152">
        <f>M107/L107</f>
        <v>76.682622098490896</v>
      </c>
      <c r="O107" s="154">
        <f>L107-I107</f>
        <v>0</v>
      </c>
      <c r="P107" s="155">
        <f>N107-K107</f>
        <v>-9.0316636157948125</v>
      </c>
      <c r="Q107" s="156">
        <f>N107/K107</f>
        <v>0.89463059114906052</v>
      </c>
      <c r="R107" s="289">
        <f>Q123</f>
        <v>0.92557098844534247</v>
      </c>
      <c r="S107" s="157">
        <v>0.70833333333333337</v>
      </c>
      <c r="T107" s="158">
        <v>0.74553240740740745</v>
      </c>
      <c r="U107" s="159"/>
      <c r="V107" s="160">
        <v>53.578911572616718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-189.66493593169116</v>
      </c>
      <c r="AF107" s="156">
        <f>M107/J107</f>
        <v>0.89463059114906052</v>
      </c>
      <c r="AG107" s="294">
        <f>AF123</f>
        <v>0.89419570070143251</v>
      </c>
    </row>
    <row r="108" spans="1:33" ht="15.75" customHeight="1">
      <c r="A108" s="298"/>
      <c r="B108" s="163" t="s">
        <v>173</v>
      </c>
      <c r="C108" s="279" t="s">
        <v>201</v>
      </c>
      <c r="D108" s="280"/>
      <c r="E108" s="101">
        <v>50.67</v>
      </c>
      <c r="F108" s="102">
        <v>1406</v>
      </c>
      <c r="G108" s="103">
        <f t="shared" si="39"/>
        <v>71242.02</v>
      </c>
      <c r="H108" s="26"/>
      <c r="I108" s="104">
        <v>20</v>
      </c>
      <c r="J108" s="105">
        <v>2000</v>
      </c>
      <c r="K108" s="106">
        <f t="shared" ref="K108:K109" si="40">J108/I108</f>
        <v>100</v>
      </c>
      <c r="L108" s="118">
        <v>19</v>
      </c>
      <c r="M108" s="105">
        <f>F108/V108*60</f>
        <v>1788</v>
      </c>
      <c r="N108" s="106">
        <f>M108/L108</f>
        <v>94.10526315789474</v>
      </c>
      <c r="O108" s="108">
        <f>L108-I108</f>
        <v>-1</v>
      </c>
      <c r="P108" s="109">
        <f>N108-K108</f>
        <v>-5.8947368421052602</v>
      </c>
      <c r="Q108" s="110">
        <f>N108/K108</f>
        <v>0.94105263157894736</v>
      </c>
      <c r="R108" s="290"/>
      <c r="S108" s="47">
        <v>0.74930555555555556</v>
      </c>
      <c r="T108" s="48">
        <v>0.78206018518518516</v>
      </c>
      <c r="U108" s="111">
        <v>5.4333333333332767</v>
      </c>
      <c r="V108" s="112">
        <v>47.181208053691272</v>
      </c>
      <c r="W108" s="113"/>
      <c r="X108" s="116"/>
      <c r="Y108" s="12"/>
      <c r="Z108" s="198"/>
      <c r="AA108" s="281"/>
      <c r="AB108" s="282"/>
      <c r="AC108" s="12">
        <v>1</v>
      </c>
      <c r="AD108" s="198"/>
      <c r="AE108" s="117">
        <f>M108-J108</f>
        <v>-212</v>
      </c>
      <c r="AF108" s="110">
        <f>M108/J108</f>
        <v>0.89400000000000002</v>
      </c>
      <c r="AG108" s="295"/>
    </row>
    <row r="109" spans="1:33" ht="15.75" customHeight="1">
      <c r="A109" s="298"/>
      <c r="B109" s="163" t="s">
        <v>173</v>
      </c>
      <c r="C109" s="279" t="s">
        <v>234</v>
      </c>
      <c r="D109" s="280"/>
      <c r="E109" s="101">
        <v>58.17</v>
      </c>
      <c r="F109" s="102">
        <v>2847</v>
      </c>
      <c r="G109" s="103">
        <f t="shared" si="39"/>
        <v>165609.99</v>
      </c>
      <c r="H109" s="26"/>
      <c r="I109" s="104">
        <v>18</v>
      </c>
      <c r="J109" s="105">
        <v>2000</v>
      </c>
      <c r="K109" s="106">
        <f t="shared" si="40"/>
        <v>111.11111111111111</v>
      </c>
      <c r="L109" s="118">
        <v>17</v>
      </c>
      <c r="M109" s="105">
        <f>F109/V109*60</f>
        <v>1787.9999999999998</v>
      </c>
      <c r="N109" s="106">
        <f>M109/L109</f>
        <v>105.17647058823528</v>
      </c>
      <c r="O109" s="108">
        <f>L109-I109</f>
        <v>-1</v>
      </c>
      <c r="P109" s="109">
        <f>N109-K109</f>
        <v>-5.9346405228758385</v>
      </c>
      <c r="Q109" s="110">
        <f>N109/K109</f>
        <v>0.94658823529411751</v>
      </c>
      <c r="R109" s="290"/>
      <c r="S109" s="47">
        <v>0.78611111111111109</v>
      </c>
      <c r="T109" s="48">
        <v>0.85245370370370366</v>
      </c>
      <c r="U109" s="111">
        <v>5.8333333333333393</v>
      </c>
      <c r="V109" s="112">
        <v>95.53691275167786</v>
      </c>
      <c r="W109" s="113"/>
      <c r="X109" s="116"/>
      <c r="Y109" s="12"/>
      <c r="Z109" s="198"/>
      <c r="AA109" s="281"/>
      <c r="AB109" s="282"/>
      <c r="AC109" s="12">
        <v>3</v>
      </c>
      <c r="AD109" s="198"/>
      <c r="AE109" s="117">
        <f>M109-J109</f>
        <v>-212.00000000000023</v>
      </c>
      <c r="AF109" s="110">
        <f>M109/J109</f>
        <v>0.89399999999999991</v>
      </c>
      <c r="AG109" s="295"/>
    </row>
    <row r="110" spans="1:33" ht="15.75" customHeight="1">
      <c r="A110" s="298"/>
      <c r="B110" s="163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295"/>
    </row>
    <row r="111" spans="1:33" ht="15.75" customHeight="1">
      <c r="A111" s="298"/>
      <c r="B111" s="163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295"/>
    </row>
    <row r="112" spans="1:33" ht="15.75" customHeight="1">
      <c r="A112" s="298"/>
      <c r="B112" s="163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295"/>
    </row>
    <row r="113" spans="1:33" ht="15.75" customHeight="1">
      <c r="A113" s="298"/>
      <c r="B113" s="163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81"/>
      <c r="AB113" s="282"/>
      <c r="AC113" s="12"/>
      <c r="AD113" s="198"/>
      <c r="AE113" s="117"/>
      <c r="AF113" s="110"/>
      <c r="AG113" s="295"/>
    </row>
    <row r="114" spans="1:33" ht="15.75" customHeight="1">
      <c r="A114" s="298"/>
      <c r="B114" s="163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81"/>
      <c r="AB114" s="282"/>
      <c r="AC114" s="12"/>
      <c r="AD114" s="198"/>
      <c r="AE114" s="117"/>
      <c r="AF114" s="110"/>
      <c r="AG114" s="295"/>
    </row>
    <row r="115" spans="1:33" ht="15.75" customHeight="1">
      <c r="A115" s="298"/>
      <c r="B115" s="163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81"/>
      <c r="AB115" s="282"/>
      <c r="AC115" s="12"/>
      <c r="AD115" s="198"/>
      <c r="AE115" s="117"/>
      <c r="AF115" s="110"/>
      <c r="AG115" s="295"/>
    </row>
    <row r="116" spans="1:33" ht="15.75" customHeight="1">
      <c r="A116" s="298"/>
      <c r="B116" s="163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81"/>
      <c r="AB116" s="282"/>
      <c r="AC116" s="12"/>
      <c r="AD116" s="198"/>
      <c r="AE116" s="117"/>
      <c r="AF116" s="110"/>
      <c r="AG116" s="295"/>
    </row>
    <row r="117" spans="1:33" ht="15.75" customHeight="1">
      <c r="A117" s="298"/>
      <c r="B117" s="163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81"/>
      <c r="AB117" s="282"/>
      <c r="AC117" s="12"/>
      <c r="AD117" s="198"/>
      <c r="AE117" s="117"/>
      <c r="AF117" s="110"/>
      <c r="AG117" s="295"/>
    </row>
    <row r="118" spans="1:33" ht="15.75" customHeight="1">
      <c r="A118" s="298"/>
      <c r="B118" s="163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81"/>
      <c r="AB118" s="282"/>
      <c r="AC118" s="12"/>
      <c r="AD118" s="198"/>
      <c r="AE118" s="117"/>
      <c r="AF118" s="110"/>
      <c r="AG118" s="295"/>
    </row>
    <row r="119" spans="1:33" ht="15.75" customHeight="1">
      <c r="A119" s="298"/>
      <c r="B119" s="163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81"/>
      <c r="AB119" s="282"/>
      <c r="AC119" s="12"/>
      <c r="AD119" s="198"/>
      <c r="AE119" s="117"/>
      <c r="AF119" s="110"/>
      <c r="AG119" s="295"/>
    </row>
    <row r="120" spans="1:33" ht="15.75" customHeight="1">
      <c r="A120" s="298"/>
      <c r="B120" s="163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81"/>
      <c r="AB120" s="282"/>
      <c r="AC120" s="12"/>
      <c r="AD120" s="198"/>
      <c r="AE120" s="117"/>
      <c r="AF120" s="110"/>
      <c r="AG120" s="295"/>
    </row>
    <row r="121" spans="1:33" ht="15.75" customHeight="1">
      <c r="A121" s="298"/>
      <c r="B121" s="163"/>
      <c r="C121" s="279"/>
      <c r="D121" s="280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81"/>
      <c r="AB121" s="282"/>
      <c r="AC121" s="12"/>
      <c r="AD121" s="198"/>
      <c r="AE121" s="117"/>
      <c r="AF121" s="110"/>
      <c r="AG121" s="295"/>
    </row>
    <row r="122" spans="1:33" ht="15.75" customHeight="1">
      <c r="A122" s="298"/>
      <c r="B122" s="163"/>
      <c r="C122" s="279"/>
      <c r="D122" s="280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81"/>
      <c r="AB122" s="282"/>
      <c r="AC122" s="12"/>
      <c r="AD122" s="198"/>
      <c r="AE122" s="165"/>
      <c r="AF122" s="125"/>
      <c r="AG122" s="295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41">AVERAGE(I107:I122)</f>
        <v>19.666666666666668</v>
      </c>
      <c r="J123" s="137">
        <f t="shared" si="41"/>
        <v>1933.3333333333333</v>
      </c>
      <c r="K123" s="138">
        <f t="shared" ref="K123" si="42">J123/I123</f>
        <v>98.305084745762699</v>
      </c>
      <c r="L123" s="136">
        <f t="shared" ref="L123:M123" si="43">AVERAGE(L107:L122)</f>
        <v>19</v>
      </c>
      <c r="M123" s="137">
        <f t="shared" si="43"/>
        <v>1728.7783546894361</v>
      </c>
      <c r="N123" s="138">
        <f>M123/L123</f>
        <v>90.988334457338738</v>
      </c>
      <c r="O123" s="139">
        <f>L123-I123</f>
        <v>-0.66666666666666785</v>
      </c>
      <c r="P123" s="140">
        <f>N123-K123</f>
        <v>-7.316750288423961</v>
      </c>
      <c r="Q123" s="141">
        <f>N123/K123</f>
        <v>0.92557098844534247</v>
      </c>
      <c r="R123" s="291"/>
      <c r="S123" s="142">
        <v>0.70833333333333337</v>
      </c>
      <c r="T123" s="143">
        <v>0.85245370370370366</v>
      </c>
      <c r="U123" s="144"/>
      <c r="V123" s="166"/>
      <c r="W123" s="167"/>
      <c r="X123" s="138"/>
      <c r="Y123" s="179">
        <f t="shared" ref="Y123:Z123" si="44">SUM(Y107:Y122)</f>
        <v>0</v>
      </c>
      <c r="Z123" s="180">
        <f t="shared" si="44"/>
        <v>0</v>
      </c>
      <c r="AA123" s="277"/>
      <c r="AB123" s="278"/>
      <c r="AC123" s="179">
        <f t="shared" ref="AC123" si="45">SUM(AC107:AC122)</f>
        <v>5</v>
      </c>
      <c r="AD123" s="180">
        <f t="shared" ref="AD123" si="46">SUM(AD107:AD122)</f>
        <v>0</v>
      </c>
      <c r="AE123" s="168">
        <f>M123-J123</f>
        <v>-204.55497864389713</v>
      </c>
      <c r="AF123" s="141">
        <f>M123/J123</f>
        <v>0.89419570070143251</v>
      </c>
      <c r="AG123" s="296"/>
    </row>
    <row r="124" spans="1:33" ht="15.75" customHeight="1">
      <c r="A124" s="283" t="s">
        <v>225</v>
      </c>
      <c r="B124" s="146" t="s">
        <v>173</v>
      </c>
      <c r="C124" s="287" t="s">
        <v>189</v>
      </c>
      <c r="D124" s="288"/>
      <c r="E124" s="147">
        <v>47.6</v>
      </c>
      <c r="F124" s="97">
        <v>1612</v>
      </c>
      <c r="G124" s="148">
        <f t="shared" ref="G124:G126" si="47">E124*F124</f>
        <v>76731.199999999997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1788.5999999999992</v>
      </c>
      <c r="N124" s="152">
        <f>M124/L124</f>
        <v>77.765217391304319</v>
      </c>
      <c r="O124" s="154">
        <f>L124-I124</f>
        <v>0</v>
      </c>
      <c r="P124" s="155">
        <f>N124-K124</f>
        <v>-9.1913043478261187</v>
      </c>
      <c r="Q124" s="156">
        <f>N124/K124</f>
        <v>0.89429999999999965</v>
      </c>
      <c r="R124" s="289">
        <f>Q140</f>
        <v>0.89442679352344212</v>
      </c>
      <c r="S124" s="157">
        <v>0.70833333333333337</v>
      </c>
      <c r="T124" s="158">
        <v>0.74587962962962961</v>
      </c>
      <c r="U124" s="159"/>
      <c r="V124" s="160">
        <v>54.0758134854076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-211.40000000000077</v>
      </c>
      <c r="AF124" s="156">
        <f>M124/J124</f>
        <v>0.89429999999999965</v>
      </c>
      <c r="AG124" s="294">
        <f>AF140</f>
        <v>0.89442679352344212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02">
        <v>1332</v>
      </c>
      <c r="G125" s="103">
        <f t="shared" si="47"/>
        <v>75750.84</v>
      </c>
      <c r="H125" s="26"/>
      <c r="I125" s="104">
        <v>23</v>
      </c>
      <c r="J125" s="105">
        <v>2000</v>
      </c>
      <c r="K125" s="106">
        <f t="shared" ref="K125:K126" si="48">J125/I125</f>
        <v>86.956521739130437</v>
      </c>
      <c r="L125" s="107">
        <v>23</v>
      </c>
      <c r="M125" s="105">
        <f>F125/V125*60</f>
        <v>1789.5607611406558</v>
      </c>
      <c r="N125" s="106">
        <f>M125/L125</f>
        <v>77.806989614811116</v>
      </c>
      <c r="O125" s="108">
        <f>L125-I125</f>
        <v>0</v>
      </c>
      <c r="P125" s="109">
        <f>N125-K125</f>
        <v>-9.1495321243193217</v>
      </c>
      <c r="Q125" s="110">
        <f>N125/K125</f>
        <v>0.89478038057032783</v>
      </c>
      <c r="R125" s="290"/>
      <c r="S125" s="47">
        <v>0.75</v>
      </c>
      <c r="T125" s="48">
        <v>0.78100694444444441</v>
      </c>
      <c r="U125" s="111">
        <v>5.9333333333333549</v>
      </c>
      <c r="V125" s="112">
        <v>44.659003335019172</v>
      </c>
      <c r="W125" s="113"/>
      <c r="X125" s="116"/>
      <c r="Y125" s="12"/>
      <c r="Z125" s="198"/>
      <c r="AA125" s="281"/>
      <c r="AB125" s="282"/>
      <c r="AC125" s="12">
        <v>1</v>
      </c>
      <c r="AD125" s="198"/>
      <c r="AE125" s="117">
        <f>M125-J125</f>
        <v>-210.43923885934419</v>
      </c>
      <c r="AF125" s="110">
        <f>M125/J125</f>
        <v>0.89478038057032794</v>
      </c>
      <c r="AG125" s="295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02">
        <v>1749</v>
      </c>
      <c r="G126" s="103">
        <f t="shared" si="47"/>
        <v>99325.709999999992</v>
      </c>
      <c r="H126" s="26"/>
      <c r="I126" s="104">
        <v>23</v>
      </c>
      <c r="J126" s="105">
        <v>2000</v>
      </c>
      <c r="K126" s="106">
        <f t="shared" si="48"/>
        <v>86.956521739130437</v>
      </c>
      <c r="L126" s="107">
        <v>23</v>
      </c>
      <c r="M126" s="105">
        <f>F126/V126*60</f>
        <v>1788.399999999998</v>
      </c>
      <c r="N126" s="106">
        <f>M126/L126</f>
        <v>77.756521739130349</v>
      </c>
      <c r="O126" s="108">
        <f>L126-I126</f>
        <v>0</v>
      </c>
      <c r="P126" s="109">
        <f>N126-K126</f>
        <v>-9.2000000000000881</v>
      </c>
      <c r="Q126" s="110">
        <f>N126/K126</f>
        <v>0.894199999999999</v>
      </c>
      <c r="R126" s="290"/>
      <c r="S126" s="47">
        <v>0.78472222222222221</v>
      </c>
      <c r="T126" s="48">
        <v>0.82546296296296295</v>
      </c>
      <c r="U126" s="111">
        <v>5.3500000000000369</v>
      </c>
      <c r="V126" s="112">
        <v>58.678148065309841</v>
      </c>
      <c r="W126" s="113"/>
      <c r="X126" s="116"/>
      <c r="Y126" s="12"/>
      <c r="Z126" s="198"/>
      <c r="AA126" s="281"/>
      <c r="AB126" s="282"/>
      <c r="AC126" s="12">
        <v>2</v>
      </c>
      <c r="AD126" s="198"/>
      <c r="AE126" s="117">
        <f>M126-J126</f>
        <v>-211.60000000000196</v>
      </c>
      <c r="AF126" s="110">
        <f>M126/J126</f>
        <v>0.894199999999999</v>
      </c>
      <c r="AG126" s="295"/>
    </row>
    <row r="127" spans="1:33" ht="15.75" customHeight="1">
      <c r="A127" s="284"/>
      <c r="B127" s="163"/>
      <c r="C127" s="279"/>
      <c r="D127" s="280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295"/>
    </row>
    <row r="128" spans="1:33" ht="15.75" customHeight="1">
      <c r="A128" s="285"/>
      <c r="B128" s="163"/>
      <c r="C128" s="279"/>
      <c r="D128" s="280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295"/>
    </row>
    <row r="129" spans="1:33" ht="15.75" customHeight="1">
      <c r="A129" s="285"/>
      <c r="B129" s="163"/>
      <c r="C129" s="279"/>
      <c r="D129" s="280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295"/>
    </row>
    <row r="130" spans="1:33" ht="15.75" customHeight="1">
      <c r="A130" s="285"/>
      <c r="B130" s="163"/>
      <c r="C130" s="279"/>
      <c r="D130" s="280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81"/>
      <c r="AB130" s="282"/>
      <c r="AC130" s="12"/>
      <c r="AD130" s="198"/>
      <c r="AE130" s="117"/>
      <c r="AF130" s="110"/>
      <c r="AG130" s="295"/>
    </row>
    <row r="131" spans="1:33" ht="15.75" customHeight="1">
      <c r="A131" s="285"/>
      <c r="B131" s="163"/>
      <c r="C131" s="279"/>
      <c r="D131" s="280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81"/>
      <c r="AB131" s="282"/>
      <c r="AC131" s="12"/>
      <c r="AD131" s="198"/>
      <c r="AE131" s="117"/>
      <c r="AF131" s="110"/>
      <c r="AG131" s="295"/>
    </row>
    <row r="132" spans="1:33" ht="15.75" customHeight="1">
      <c r="A132" s="285"/>
      <c r="B132" s="163"/>
      <c r="C132" s="279"/>
      <c r="D132" s="280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81"/>
      <c r="AB132" s="282"/>
      <c r="AC132" s="12"/>
      <c r="AD132" s="198"/>
      <c r="AE132" s="117"/>
      <c r="AF132" s="110"/>
      <c r="AG132" s="295"/>
    </row>
    <row r="133" spans="1:33" ht="15.75" customHeight="1">
      <c r="A133" s="285"/>
      <c r="B133" s="163"/>
      <c r="C133" s="279"/>
      <c r="D133" s="280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81"/>
      <c r="AB133" s="282"/>
      <c r="AC133" s="12"/>
      <c r="AD133" s="198"/>
      <c r="AE133" s="117"/>
      <c r="AF133" s="110"/>
      <c r="AG133" s="295"/>
    </row>
    <row r="134" spans="1:33" ht="15.75" customHeight="1">
      <c r="A134" s="285"/>
      <c r="B134" s="163"/>
      <c r="C134" s="279"/>
      <c r="D134" s="280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81"/>
      <c r="AB134" s="282"/>
      <c r="AC134" s="12"/>
      <c r="AD134" s="198"/>
      <c r="AE134" s="117"/>
      <c r="AF134" s="110"/>
      <c r="AG134" s="295"/>
    </row>
    <row r="135" spans="1:33" ht="15.75" customHeight="1">
      <c r="A135" s="285"/>
      <c r="B135" s="163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81"/>
      <c r="AB135" s="282"/>
      <c r="AC135" s="12"/>
      <c r="AD135" s="198"/>
      <c r="AE135" s="117"/>
      <c r="AF135" s="110"/>
      <c r="AG135" s="295"/>
    </row>
    <row r="136" spans="1:33" ht="15.75" customHeight="1">
      <c r="A136" s="285"/>
      <c r="B136" s="163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81"/>
      <c r="AB136" s="282"/>
      <c r="AC136" s="12"/>
      <c r="AD136" s="198"/>
      <c r="AE136" s="117"/>
      <c r="AF136" s="110"/>
      <c r="AG136" s="295"/>
    </row>
    <row r="137" spans="1:33" ht="15.75" customHeight="1">
      <c r="A137" s="285"/>
      <c r="B137" s="163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81"/>
      <c r="AB137" s="282"/>
      <c r="AC137" s="12"/>
      <c r="AD137" s="198"/>
      <c r="AE137" s="117"/>
      <c r="AF137" s="110"/>
      <c r="AG137" s="295"/>
    </row>
    <row r="138" spans="1:33" ht="15.75" customHeight="1">
      <c r="A138" s="285"/>
      <c r="B138" s="163"/>
      <c r="C138" s="279"/>
      <c r="D138" s="280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81"/>
      <c r="AB138" s="282"/>
      <c r="AC138" s="12"/>
      <c r="AD138" s="198"/>
      <c r="AE138" s="117"/>
      <c r="AF138" s="110"/>
      <c r="AG138" s="295"/>
    </row>
    <row r="139" spans="1:33" ht="15.75" customHeight="1">
      <c r="A139" s="285"/>
      <c r="B139" s="163"/>
      <c r="C139" s="279"/>
      <c r="D139" s="280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81"/>
      <c r="AB139" s="282"/>
      <c r="AC139" s="12"/>
      <c r="AD139" s="198"/>
      <c r="AE139" s="165"/>
      <c r="AF139" s="125"/>
      <c r="AG139" s="295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49">AVERAGE(I124:I139)</f>
        <v>23</v>
      </c>
      <c r="J140" s="137">
        <f t="shared" si="49"/>
        <v>2000</v>
      </c>
      <c r="K140" s="138">
        <f t="shared" ref="K140" si="50">J140/I140</f>
        <v>86.956521739130437</v>
      </c>
      <c r="L140" s="136">
        <f t="shared" ref="L140:M140" si="51">AVERAGE(L124:L139)</f>
        <v>23</v>
      </c>
      <c r="M140" s="137">
        <f t="shared" si="51"/>
        <v>1788.8535870468843</v>
      </c>
      <c r="N140" s="138">
        <f>M140/L140</f>
        <v>77.776242915081923</v>
      </c>
      <c r="O140" s="139">
        <f>L140-I140</f>
        <v>0</v>
      </c>
      <c r="P140" s="140">
        <f>N140-K140</f>
        <v>-9.1802788240485143</v>
      </c>
      <c r="Q140" s="141">
        <f>N140/K140</f>
        <v>0.89442679352344212</v>
      </c>
      <c r="R140" s="291"/>
      <c r="S140" s="142">
        <v>0.70833333333333337</v>
      </c>
      <c r="T140" s="143">
        <v>0.82546296296296295</v>
      </c>
      <c r="U140" s="144"/>
      <c r="V140" s="166"/>
      <c r="W140" s="167"/>
      <c r="X140" s="138"/>
      <c r="Y140" s="179">
        <f t="shared" ref="Y140:Z140" si="52">SUM(Y124:Y139)</f>
        <v>0</v>
      </c>
      <c r="Z140" s="180">
        <f t="shared" si="52"/>
        <v>0</v>
      </c>
      <c r="AA140" s="277"/>
      <c r="AB140" s="278"/>
      <c r="AC140" s="179">
        <f t="shared" ref="AC140" si="53">SUM(AC124:AC139)</f>
        <v>4</v>
      </c>
      <c r="AD140" s="180">
        <f t="shared" ref="AD140" si="54">SUM(AD124:AD139)</f>
        <v>0</v>
      </c>
      <c r="AE140" s="168">
        <f>M140-J140</f>
        <v>-211.14641295311571</v>
      </c>
      <c r="AF140" s="141">
        <f>M140/J140</f>
        <v>0.89442679352344212</v>
      </c>
      <c r="AG140" s="296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525" priority="2" operator="greaterThan">
      <formula>0</formula>
    </cfRule>
  </conditionalFormatting>
  <conditionalFormatting sqref="P5:P140 AE5:AE140">
    <cfRule type="cellIs" dxfId="524" priority="5" operator="lessThan">
      <formula>0</formula>
    </cfRule>
  </conditionalFormatting>
  <conditionalFormatting sqref="Q5:Q140 AF5:AF140">
    <cfRule type="cellIs" dxfId="523" priority="3" operator="greaterThan">
      <formula>1</formula>
    </cfRule>
    <cfRule type="cellIs" dxfId="522" priority="4" operator="lessThan">
      <formula>0.8</formula>
    </cfRule>
  </conditionalFormatting>
  <conditionalFormatting sqref="AG5 R5:R140">
    <cfRule type="cellIs" dxfId="521" priority="6" operator="lessThan">
      <formula>0.8</formula>
    </cfRule>
  </conditionalFormatting>
  <conditionalFormatting sqref="AG22">
    <cfRule type="cellIs" dxfId="520" priority="11" operator="lessThan">
      <formula>0.8</formula>
    </cfRule>
  </conditionalFormatting>
  <conditionalFormatting sqref="AG37">
    <cfRule type="cellIs" dxfId="519" priority="10" operator="lessThan">
      <formula>0.8</formula>
    </cfRule>
  </conditionalFormatting>
  <conditionalFormatting sqref="AG39:AG74">
    <cfRule type="cellIs" dxfId="518" priority="8" operator="lessThan">
      <formula>0.8</formula>
    </cfRule>
  </conditionalFormatting>
  <conditionalFormatting sqref="AG80:AG88">
    <cfRule type="cellIs" dxfId="517" priority="9" operator="lessThan">
      <formula>0.8</formula>
    </cfRule>
  </conditionalFormatting>
  <conditionalFormatting sqref="AG90:AG95">
    <cfRule type="cellIs" dxfId="516" priority="7" operator="lessThan">
      <formula>0.8</formula>
    </cfRule>
  </conditionalFormatting>
  <conditionalFormatting sqref="AG107:AG140">
    <cfRule type="cellIs" dxfId="515" priority="1" operator="lessThan">
      <formula>0.8</formula>
    </cfRule>
  </conditionalFormatting>
  <dataValidations count="1">
    <dataValidation type="list" allowBlank="1" showInputMessage="1" showErrorMessage="1" sqref="AA5:AB140" xr:uid="{3FCACBA7-C256-4C50-A686-A1A4DDC0EEF4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342F-85FC-4CA7-9E6F-76CAA5F57F91}">
  <sheetPr>
    <tabColor theme="9" tint="0.59999389629810485"/>
  </sheetPr>
  <dimension ref="B1:AR42"/>
  <sheetViews>
    <sheetView zoomScale="70" zoomScaleNormal="70" workbookViewId="0">
      <selection activeCell="T21" sqref="T2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252</v>
      </c>
      <c r="D3" s="265"/>
      <c r="E3" s="3" t="s">
        <v>2</v>
      </c>
      <c r="F3" s="266">
        <f>'0522(18度C)'!D1+'0522(4度C)'!D1</f>
        <v>169031</v>
      </c>
      <c r="G3" s="267"/>
      <c r="H3" s="3" t="s">
        <v>3</v>
      </c>
      <c r="I3" s="268">
        <f>'0522(18度C)'!F1+'0522(4度C)'!F1</f>
        <v>5000105.5199999996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479.18318388987603</v>
      </c>
      <c r="F6" s="241" t="e">
        <f>AVERAGE(#REF!,D14:K14)</f>
        <v>#REF!</v>
      </c>
      <c r="G6" s="242">
        <f>AVERAGE(D14:K14)</f>
        <v>223.93294265120838</v>
      </c>
      <c r="H6" s="243"/>
      <c r="I6" s="242">
        <f>AVERAGE(L14:O14)</f>
        <v>92.630803242446575</v>
      </c>
      <c r="J6" s="243"/>
      <c r="K6" s="242">
        <f>AVERAGE(D32:O32)</f>
        <v>808.85263929618759</v>
      </c>
      <c r="L6" s="243"/>
      <c r="M6" s="242">
        <f>AVERAGE(P32:X32)</f>
        <v>725.66528066528065</v>
      </c>
      <c r="N6" s="243"/>
      <c r="O6" s="231">
        <f>'0522(4度C)'!Y2</f>
        <v>0</v>
      </c>
      <c r="P6" s="231">
        <f>'0522(4度C)'!Z2</f>
        <v>0</v>
      </c>
      <c r="Q6" s="231">
        <f>'0522(4度C)'!AC2</f>
        <v>63</v>
      </c>
      <c r="R6" s="231">
        <f>'0522(4度C)'!AD2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428.44386280464482</v>
      </c>
      <c r="F7" s="237" t="e">
        <f>AVERAGE(#REF!,D15:K15)</f>
        <v>#REF!</v>
      </c>
      <c r="G7" s="238">
        <f>AVERAGE(D15:K15)</f>
        <v>200.98816567200109</v>
      </c>
      <c r="H7" s="239"/>
      <c r="I7" s="238">
        <f>AVERAGE(L15:O15)</f>
        <v>84.388604475684019</v>
      </c>
      <c r="J7" s="239"/>
      <c r="K7" s="238">
        <f>AVERAGE(D33:O33)</f>
        <v>721.54125517579791</v>
      </c>
      <c r="L7" s="239"/>
      <c r="M7" s="238">
        <f>AVERAGE(P33:X33)</f>
        <v>648.55764529693784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0.89600887800387907</v>
      </c>
      <c r="F8" s="245" t="e">
        <f>AVERAGE(D16:K16,#REF!)</f>
        <v>#REF!</v>
      </c>
      <c r="G8" s="224">
        <f>AVERAGE(D16:K16)</f>
        <v>0.89763105885182082</v>
      </c>
      <c r="H8" s="225"/>
      <c r="I8" s="224">
        <f>AVERAGE(L16:O16)</f>
        <v>0.9100631378083488</v>
      </c>
      <c r="J8" s="225"/>
      <c r="K8" s="224">
        <f>AVERAGE(D34:O34)</f>
        <v>0.88879636216734159</v>
      </c>
      <c r="L8" s="225"/>
      <c r="M8" s="224">
        <f>AVERAGE(P34:X34)</f>
        <v>0.8937609926662694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95.543478260869563</v>
      </c>
      <c r="F14" s="28">
        <v>94.339622641509436</v>
      </c>
      <c r="G14" s="28">
        <v>83.720930232558146</v>
      </c>
      <c r="H14" s="28">
        <v>177.04918032786887</v>
      </c>
      <c r="I14" s="28">
        <v>459.61111111111109</v>
      </c>
      <c r="J14" s="28">
        <v>433.33333333333331</v>
      </c>
      <c r="K14" s="29" t="s">
        <v>42</v>
      </c>
      <c r="L14" s="27" t="s">
        <v>42</v>
      </c>
      <c r="M14" s="30">
        <v>98.305084745762699</v>
      </c>
      <c r="N14" s="28" t="s">
        <v>42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86.83306176149766</v>
      </c>
      <c r="F15" s="35">
        <v>84.388429921759553</v>
      </c>
      <c r="G15" s="35">
        <v>75.02359468222474</v>
      </c>
      <c r="H15" s="35">
        <v>157.41240874614152</v>
      </c>
      <c r="I15" s="35">
        <v>410.51650605034052</v>
      </c>
      <c r="J15" s="35">
        <v>391.7549928700426</v>
      </c>
      <c r="K15" s="36" t="s">
        <v>42</v>
      </c>
      <c r="L15" s="34" t="s">
        <v>42</v>
      </c>
      <c r="M15" s="37">
        <v>91.000966036286115</v>
      </c>
      <c r="N15" s="35" t="s">
        <v>42</v>
      </c>
      <c r="O15" s="38">
        <v>77.776242915081923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J16" si="0">E15/E14</f>
        <v>0.9088329558655045</v>
      </c>
      <c r="F16" s="43">
        <f t="shared" si="0"/>
        <v>0.89451735717065128</v>
      </c>
      <c r="G16" s="43">
        <f t="shared" si="0"/>
        <v>0.89611515870435099</v>
      </c>
      <c r="H16" s="43">
        <f t="shared" si="0"/>
        <v>0.88908860495505848</v>
      </c>
      <c r="I16" s="43">
        <f t="shared" si="0"/>
        <v>0.89318229286910789</v>
      </c>
      <c r="J16" s="43">
        <f t="shared" si="0"/>
        <v>0.90404998354625221</v>
      </c>
      <c r="K16" s="44" t="s">
        <v>42</v>
      </c>
      <c r="L16" s="42" t="s">
        <v>42</v>
      </c>
      <c r="M16" s="45">
        <f t="shared" ref="M16:O16" si="1">M15/M14</f>
        <v>0.92569948209325548</v>
      </c>
      <c r="N16" s="43" t="s">
        <v>42</v>
      </c>
      <c r="O16" s="46">
        <f t="shared" si="1"/>
        <v>0.89442679352344212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0.25</v>
      </c>
      <c r="F17" s="48">
        <v>0.25</v>
      </c>
      <c r="G17" s="48">
        <v>0.25</v>
      </c>
      <c r="H17" s="48">
        <v>0.25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 t="s">
        <v>42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0.51027777777777772</v>
      </c>
      <c r="F18" s="48">
        <v>0.53211805555555547</v>
      </c>
      <c r="G18" s="48">
        <v>0.5164467592592592</v>
      </c>
      <c r="H18" s="48">
        <v>0.59993055555555552</v>
      </c>
      <c r="I18" s="48">
        <v>0.43508101851851844</v>
      </c>
      <c r="J18" s="48">
        <v>0.36249999999999993</v>
      </c>
      <c r="K18" s="48" t="s">
        <v>42</v>
      </c>
      <c r="L18" s="47" t="s">
        <v>42</v>
      </c>
      <c r="M18" s="49">
        <v>0.82329861111111113</v>
      </c>
      <c r="N18" s="48" t="s">
        <v>42</v>
      </c>
      <c r="O18" s="50">
        <v>0.81502314814814814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12</v>
      </c>
      <c r="F21" s="52">
        <v>10</v>
      </c>
      <c r="G21" s="52">
        <v>11</v>
      </c>
      <c r="H21" s="52">
        <v>12</v>
      </c>
      <c r="I21" s="52">
        <v>5</v>
      </c>
      <c r="J21" s="52">
        <v>4</v>
      </c>
      <c r="K21" s="53"/>
      <c r="L21" s="54"/>
      <c r="M21" s="55">
        <v>5</v>
      </c>
      <c r="N21" s="52"/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24</v>
      </c>
      <c r="F23" s="58">
        <v>21.2</v>
      </c>
      <c r="G23" s="58">
        <v>21.5</v>
      </c>
      <c r="H23" s="58">
        <v>20.333333333333332</v>
      </c>
      <c r="I23" s="58">
        <v>6</v>
      </c>
      <c r="J23" s="58">
        <v>6</v>
      </c>
      <c r="K23" s="59" t="s">
        <v>42</v>
      </c>
      <c r="L23" s="57" t="s">
        <v>42</v>
      </c>
      <c r="M23" s="60">
        <v>19</v>
      </c>
      <c r="N23" s="58" t="s">
        <v>42</v>
      </c>
      <c r="O23" s="61">
        <v>23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996.77419354838707</v>
      </c>
      <c r="O32" s="28">
        <v>811.36363636363626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1005</v>
      </c>
      <c r="X32" s="31">
        <v>830.76923076923083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286.67616870483329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994.34542224646577</v>
      </c>
      <c r="N33" s="35">
        <v>885.67918148338879</v>
      </c>
      <c r="O33" s="35">
        <v>719.46424826850409</v>
      </c>
      <c r="P33" s="34">
        <v>260.64946920290578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699.64603762720947</v>
      </c>
      <c r="W33" s="35">
        <v>898.34022264811529</v>
      </c>
      <c r="X33" s="38">
        <v>735.59485170952075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0.87595495993143513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0.90395038386042348</v>
      </c>
      <c r="N34" s="43">
        <f>N33/N32</f>
        <v>0.88854545715161981</v>
      </c>
      <c r="O34" s="43">
        <f>O33/O32</f>
        <v>0.8867346477258875</v>
      </c>
      <c r="P34" s="42">
        <f>P33/P32</f>
        <v>0.89296577412106615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0.90276908080930252</v>
      </c>
      <c r="W34" s="43">
        <f>W33/W32</f>
        <v>0.89387086830658236</v>
      </c>
      <c r="X34" s="46">
        <f>X33/X32</f>
        <v>0.88543824742812671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0.375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0.43508101851851844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0.40758101851851852</v>
      </c>
      <c r="N36" s="48">
        <v>0.61782407407407403</v>
      </c>
      <c r="O36" s="48">
        <v>0.58449074074074092</v>
      </c>
      <c r="P36" s="47">
        <v>0.7471875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0.7778587962962964</v>
      </c>
      <c r="W36" s="48">
        <v>1.1209027777777774</v>
      </c>
      <c r="X36" s="50">
        <v>1.1049768518518515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3.4444444444444446</v>
      </c>
      <c r="O37" s="58">
        <v>4.4000000000000004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3.3333333333333335</v>
      </c>
      <c r="X37" s="61">
        <v>4.333333333333333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D02F-81F0-4933-8E07-2FD2C8B02BE6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100338</v>
      </c>
      <c r="E1" s="88" t="s">
        <v>3</v>
      </c>
      <c r="F1" s="89">
        <f>SUM(G5:G140)</f>
        <v>2000088.5599999996</v>
      </c>
      <c r="G1" s="90" t="s">
        <v>84</v>
      </c>
      <c r="H1" s="91">
        <f>L21+L38+L55+L72+L89+L106+L123+L140</f>
        <v>45.844444444444449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46164</v>
      </c>
      <c r="B2" s="335"/>
      <c r="C2" s="92" t="s">
        <v>40</v>
      </c>
      <c r="D2" s="93">
        <f>AVERAGE(N21,N38,N55,N72,N89,N106,N123,N140)</f>
        <v>685.04945023636787</v>
      </c>
      <c r="E2" s="93" t="s">
        <v>91</v>
      </c>
      <c r="F2" s="94">
        <f>F1/D1</f>
        <v>19.933510335067467</v>
      </c>
      <c r="G2" s="95" t="s">
        <v>92</v>
      </c>
      <c r="H2" s="96">
        <f>COUNT(H5:H140)</f>
        <v>16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1343</v>
      </c>
      <c r="G5" s="148">
        <f t="shared" ref="G5:G8" si="0">E5*F5</f>
        <v>34434.520000000004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3190.4463008830667</v>
      </c>
      <c r="N5" s="152">
        <f>M5/L5</f>
        <v>319.04463008830669</v>
      </c>
      <c r="O5" s="154">
        <f>L5-I5</f>
        <v>0</v>
      </c>
      <c r="P5" s="155">
        <f>N5-K5</f>
        <v>-40.95536991169331</v>
      </c>
      <c r="Q5" s="156">
        <f>N5/K5</f>
        <v>0.88623508357862968</v>
      </c>
      <c r="R5" s="289">
        <f>Q21</f>
        <v>0.87595495993143513</v>
      </c>
      <c r="S5" s="157">
        <v>0.25</v>
      </c>
      <c r="T5" s="158">
        <v>0.26753472222222224</v>
      </c>
      <c r="U5" s="159"/>
      <c r="V5" s="160">
        <v>25.256654524383219</v>
      </c>
      <c r="W5" s="161"/>
      <c r="X5" s="162"/>
      <c r="Y5" s="292"/>
      <c r="Z5" s="293"/>
      <c r="AA5" s="115">
        <f>M5-J5</f>
        <v>-409.55369911693333</v>
      </c>
      <c r="AB5" s="156">
        <f>M5/J5</f>
        <v>0.88623508357862968</v>
      </c>
      <c r="AC5" s="294">
        <f>AB21</f>
        <v>0.87595495993143513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2551</v>
      </c>
      <c r="G6" s="103">
        <f t="shared" si="0"/>
        <v>75305.52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3153.9179899710625</v>
      </c>
      <c r="N6" s="106">
        <f>M6/L6</f>
        <v>286.7198172700966</v>
      </c>
      <c r="O6" s="108">
        <f>L6-I6</f>
        <v>0</v>
      </c>
      <c r="P6" s="109">
        <f>N6-K6</f>
        <v>-40.552910002630654</v>
      </c>
      <c r="Q6" s="110">
        <f>N6/K6</f>
        <v>0.87608833054751745</v>
      </c>
      <c r="R6" s="290"/>
      <c r="S6" s="47">
        <v>0.27152777777777776</v>
      </c>
      <c r="T6" s="48">
        <v>0.3052199074074074</v>
      </c>
      <c r="U6" s="111">
        <v>5.7499999999999396</v>
      </c>
      <c r="V6" s="112">
        <v>48.530114126843337</v>
      </c>
      <c r="W6" s="113"/>
      <c r="X6" s="116"/>
      <c r="Y6" s="281"/>
      <c r="Z6" s="282"/>
      <c r="AA6" s="117">
        <f>M6-J6</f>
        <v>-446.08201002893747</v>
      </c>
      <c r="AB6" s="110">
        <f>M6/J6</f>
        <v>0.87608833054751734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2949</v>
      </c>
      <c r="G7" s="103">
        <f t="shared" si="0"/>
        <v>88027.650000000009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3152.8635951957376</v>
      </c>
      <c r="N7" s="106">
        <f>M7/L7</f>
        <v>286.62396319961249</v>
      </c>
      <c r="O7" s="108">
        <f>L7-I7</f>
        <v>0</v>
      </c>
      <c r="P7" s="109">
        <f>N7-K7</f>
        <v>-40.648764073114762</v>
      </c>
      <c r="Q7" s="110">
        <f>N7/K7</f>
        <v>0.87579544310992707</v>
      </c>
      <c r="R7" s="290"/>
      <c r="S7" s="47">
        <v>0.30833333333333329</v>
      </c>
      <c r="T7" s="48">
        <v>0.3473032407407407</v>
      </c>
      <c r="U7" s="111">
        <v>5</v>
      </c>
      <c r="V7" s="112">
        <v>56.120410749649039</v>
      </c>
      <c r="W7" s="113"/>
      <c r="X7" s="116"/>
      <c r="Y7" s="281"/>
      <c r="Z7" s="282"/>
      <c r="AA7" s="117">
        <f>M7-J7</f>
        <v>-447.13640480426238</v>
      </c>
      <c r="AB7" s="110">
        <f>M7/J7</f>
        <v>0.87579544310992707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1748</v>
      </c>
      <c r="G8" s="103">
        <f t="shared" si="0"/>
        <v>49940.36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3116.5235369627981</v>
      </c>
      <c r="N8" s="106">
        <f>M8/L8</f>
        <v>259.71029474689982</v>
      </c>
      <c r="O8" s="108">
        <f>L8-I8</f>
        <v>0</v>
      </c>
      <c r="P8" s="109">
        <f>N8-K8</f>
        <v>-40.28970525310018</v>
      </c>
      <c r="Q8" s="110">
        <f>N8/K8</f>
        <v>0.86570098248966609</v>
      </c>
      <c r="R8" s="290"/>
      <c r="S8" s="47">
        <v>0.35069444444444442</v>
      </c>
      <c r="T8" s="48">
        <v>0.37406249999999996</v>
      </c>
      <c r="U8" s="111">
        <v>4.8833333333333506</v>
      </c>
      <c r="V8" s="112">
        <v>33.652882372327788</v>
      </c>
      <c r="W8" s="113"/>
      <c r="X8" s="116"/>
      <c r="Y8" s="281"/>
      <c r="Z8" s="282"/>
      <c r="AA8" s="117">
        <f>M8-J8</f>
        <v>-483.47646303720194</v>
      </c>
      <c r="AB8" s="110">
        <f>M8/J8</f>
        <v>0.86570098248966609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3153.4378557531663</v>
      </c>
      <c r="N21" s="138">
        <f>M21/L21</f>
        <v>286.67616870483329</v>
      </c>
      <c r="O21" s="139">
        <f>L21-I21</f>
        <v>0</v>
      </c>
      <c r="P21" s="140">
        <f>N21-K21</f>
        <v>-40.596558567893965</v>
      </c>
      <c r="Q21" s="141">
        <f>N21/K21</f>
        <v>0.87595495993143513</v>
      </c>
      <c r="R21" s="291"/>
      <c r="S21" s="142">
        <v>0.25</v>
      </c>
      <c r="T21" s="143">
        <v>0.43508101851851844</v>
      </c>
      <c r="U21" s="144"/>
      <c r="V21" s="166"/>
      <c r="W21" s="167"/>
      <c r="X21" s="138"/>
      <c r="Y21" s="277"/>
      <c r="Z21" s="278"/>
      <c r="AA21" s="168">
        <f>M21-J21</f>
        <v>-446.56214424683367</v>
      </c>
      <c r="AB21" s="141">
        <f>M21/J21</f>
        <v>0.87595495993143513</v>
      </c>
      <c r="AC21" s="296"/>
    </row>
    <row r="22" spans="1:29" ht="15.75" customHeight="1">
      <c r="A22" s="283" t="s">
        <v>123</v>
      </c>
      <c r="B22" s="114" t="s">
        <v>118</v>
      </c>
      <c r="C22" s="287" t="s">
        <v>191</v>
      </c>
      <c r="D22" s="288"/>
      <c r="E22" s="147">
        <v>18.53</v>
      </c>
      <c r="F22" s="97">
        <v>2333</v>
      </c>
      <c r="G22" s="148">
        <f t="shared" ref="G22" si="5">E22*F22</f>
        <v>43230.490000000005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2983.0362667393974</v>
      </c>
      <c r="N22" s="152">
        <f>M22/L22</f>
        <v>994.34542224646577</v>
      </c>
      <c r="O22" s="154">
        <f>L22-I22</f>
        <v>0</v>
      </c>
      <c r="P22" s="155">
        <f>N22-K22</f>
        <v>-105.65457775353423</v>
      </c>
      <c r="Q22" s="156">
        <f>N22/K22</f>
        <v>0.90395038386042348</v>
      </c>
      <c r="R22" s="289">
        <f>Q38</f>
        <v>0.90395038386042348</v>
      </c>
      <c r="S22" s="157">
        <v>0.375</v>
      </c>
      <c r="T22" s="158">
        <v>0.40758101851851852</v>
      </c>
      <c r="U22" s="159"/>
      <c r="V22" s="112">
        <v>46.925343000608201</v>
      </c>
      <c r="W22" s="161"/>
      <c r="X22" s="162"/>
      <c r="Y22" s="292"/>
      <c r="Z22" s="293"/>
      <c r="AA22" s="115">
        <f>M22-J22</f>
        <v>-316.96373326060257</v>
      </c>
      <c r="AB22" s="156">
        <f>M22/J22</f>
        <v>0.90395038386042348</v>
      </c>
      <c r="AC22" s="294">
        <f>AB38</f>
        <v>0.90395038386042348</v>
      </c>
    </row>
    <row r="23" spans="1:29" ht="15.75" customHeight="1">
      <c r="A23" s="284"/>
      <c r="B23" s="100"/>
      <c r="C23" s="279"/>
      <c r="D23" s="280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290"/>
      <c r="S23" s="47"/>
      <c r="T23" s="48"/>
      <c r="U23" s="111"/>
      <c r="V23" s="112"/>
      <c r="W23" s="113"/>
      <c r="X23" s="116"/>
      <c r="Y23" s="281"/>
      <c r="Z23" s="282"/>
      <c r="AA23" s="117"/>
      <c r="AB23" s="110"/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16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13"/>
      <c r="X35" s="116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13"/>
      <c r="X36" s="116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2983.0362667393974</v>
      </c>
      <c r="N38" s="138">
        <f t="shared" ref="N38:N47" si="9">M38/L38</f>
        <v>994.34542224646577</v>
      </c>
      <c r="O38" s="139">
        <f t="shared" ref="O38:O47" si="10">L38-I38</f>
        <v>0</v>
      </c>
      <c r="P38" s="140">
        <f t="shared" ref="P38:P47" si="11">N38-K38</f>
        <v>-105.65457775353423</v>
      </c>
      <c r="Q38" s="141">
        <f t="shared" ref="Q38:Q47" si="12">N38/K38</f>
        <v>0.90395038386042348</v>
      </c>
      <c r="R38" s="291"/>
      <c r="S38" s="142">
        <v>0.375</v>
      </c>
      <c r="T38" s="143">
        <v>0.40758101851851852</v>
      </c>
      <c r="U38" s="144"/>
      <c r="V38" s="166"/>
      <c r="W38" s="99"/>
      <c r="X38" s="69"/>
      <c r="Y38" s="277"/>
      <c r="Z38" s="278"/>
      <c r="AA38" s="168">
        <f t="shared" ref="AA38:AA47" si="13">M38-J38</f>
        <v>-316.96373326060257</v>
      </c>
      <c r="AB38" s="141">
        <f t="shared" ref="AB38:AB47" si="14">M38/J38</f>
        <v>0.90395038386042348</v>
      </c>
      <c r="AC38" s="296"/>
    </row>
    <row r="39" spans="1:29" ht="15.75" customHeight="1">
      <c r="A39" s="297" t="s">
        <v>71</v>
      </c>
      <c r="B39" s="114" t="s">
        <v>118</v>
      </c>
      <c r="C39" s="287" t="s">
        <v>128</v>
      </c>
      <c r="D39" s="288"/>
      <c r="E39" s="147">
        <v>14.03</v>
      </c>
      <c r="F39" s="97">
        <v>1136</v>
      </c>
      <c r="G39" s="148">
        <f t="shared" ref="G39:G47" si="15">E39*F39</f>
        <v>15938.08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2705.8178845319644</v>
      </c>
      <c r="N39" s="152">
        <f t="shared" si="9"/>
        <v>901.93929484398814</v>
      </c>
      <c r="O39" s="154">
        <f t="shared" si="10"/>
        <v>0</v>
      </c>
      <c r="P39" s="155">
        <f t="shared" si="11"/>
        <v>-98.060705156011863</v>
      </c>
      <c r="Q39" s="156">
        <f t="shared" si="12"/>
        <v>0.90193929484398816</v>
      </c>
      <c r="R39" s="289">
        <f>Q55</f>
        <v>0.88854545715161981</v>
      </c>
      <c r="S39" s="157">
        <v>0.25</v>
      </c>
      <c r="T39" s="158">
        <v>0.26748842592592592</v>
      </c>
      <c r="U39" s="159"/>
      <c r="V39" s="160">
        <v>25.190165380176683</v>
      </c>
      <c r="W39" s="161"/>
      <c r="X39" s="162"/>
      <c r="Y39" s="292"/>
      <c r="Z39" s="293"/>
      <c r="AA39" s="115">
        <f t="shared" si="13"/>
        <v>-294.18211546803559</v>
      </c>
      <c r="AB39" s="156">
        <f t="shared" si="14"/>
        <v>0.90193929484398816</v>
      </c>
      <c r="AC39" s="294">
        <f>AB55</f>
        <v>0.88854545715161981</v>
      </c>
    </row>
    <row r="40" spans="1:29" ht="15.75" customHeight="1">
      <c r="A40" s="298"/>
      <c r="B40" s="100" t="s">
        <v>118</v>
      </c>
      <c r="C40" s="279" t="s">
        <v>130</v>
      </c>
      <c r="D40" s="280"/>
      <c r="E40" s="101">
        <v>14.28</v>
      </c>
      <c r="F40" s="102">
        <v>1465</v>
      </c>
      <c r="G40" s="103">
        <f t="shared" si="15"/>
        <v>20920.2</v>
      </c>
      <c r="H40" s="26">
        <v>2</v>
      </c>
      <c r="I40" s="104">
        <v>3</v>
      </c>
      <c r="J40" s="105">
        <v>3600</v>
      </c>
      <c r="K40" s="106">
        <f t="shared" ref="K40:K75" si="17">J40/I40</f>
        <v>1200</v>
      </c>
      <c r="L40" s="107">
        <v>3</v>
      </c>
      <c r="M40" s="105">
        <f t="shared" si="16"/>
        <v>3183.1167953082477</v>
      </c>
      <c r="N40" s="106">
        <f t="shared" si="9"/>
        <v>1061.038931769416</v>
      </c>
      <c r="O40" s="108">
        <f t="shared" si="10"/>
        <v>0</v>
      </c>
      <c r="P40" s="109">
        <f t="shared" si="11"/>
        <v>-138.96106823058403</v>
      </c>
      <c r="Q40" s="110">
        <f t="shared" si="12"/>
        <v>0.88419910980784666</v>
      </c>
      <c r="R40" s="290"/>
      <c r="S40" s="47">
        <v>0.27777777777777779</v>
      </c>
      <c r="T40" s="48">
        <v>0.29694444444444446</v>
      </c>
      <c r="U40" s="111">
        <v>14.816666666666691</v>
      </c>
      <c r="V40" s="112">
        <v>27.614443846220201</v>
      </c>
      <c r="W40" s="113"/>
      <c r="X40" s="116"/>
      <c r="Y40" s="281"/>
      <c r="Z40" s="282"/>
      <c r="AA40" s="117">
        <f t="shared" si="13"/>
        <v>-416.88320469175233</v>
      </c>
      <c r="AB40" s="110">
        <f t="shared" si="14"/>
        <v>0.88419910980784655</v>
      </c>
      <c r="AC40" s="295"/>
    </row>
    <row r="41" spans="1:29" ht="15.75" customHeight="1">
      <c r="A41" s="298"/>
      <c r="B41" s="100" t="s">
        <v>118</v>
      </c>
      <c r="C41" s="279" t="s">
        <v>127</v>
      </c>
      <c r="D41" s="280"/>
      <c r="E41" s="101">
        <v>18.18</v>
      </c>
      <c r="F41" s="102">
        <v>890</v>
      </c>
      <c r="G41" s="103">
        <f t="shared" si="15"/>
        <v>16180.199999999999</v>
      </c>
      <c r="H41" s="26"/>
      <c r="I41" s="104">
        <v>3</v>
      </c>
      <c r="J41" s="105">
        <v>3600</v>
      </c>
      <c r="K41" s="106">
        <f t="shared" si="17"/>
        <v>1200</v>
      </c>
      <c r="L41" s="107">
        <v>3</v>
      </c>
      <c r="M41" s="105">
        <f t="shared" si="16"/>
        <v>3188.7859073571744</v>
      </c>
      <c r="N41" s="106">
        <f t="shared" si="9"/>
        <v>1062.9286357857247</v>
      </c>
      <c r="O41" s="108">
        <f t="shared" si="10"/>
        <v>0</v>
      </c>
      <c r="P41" s="109">
        <f t="shared" si="11"/>
        <v>-137.07136421427526</v>
      </c>
      <c r="Q41" s="110">
        <f t="shared" si="12"/>
        <v>0.88577386315477058</v>
      </c>
      <c r="R41" s="290"/>
      <c r="S41" s="47">
        <v>0.30694444444444446</v>
      </c>
      <c r="T41" s="48">
        <v>0.31856481481481486</v>
      </c>
      <c r="U41" s="111">
        <v>15</v>
      </c>
      <c r="V41" s="112">
        <v>16.746185398271923</v>
      </c>
      <c r="W41" s="113"/>
      <c r="X41" s="116"/>
      <c r="Y41" s="281"/>
      <c r="Z41" s="282"/>
      <c r="AA41" s="117">
        <f t="shared" si="13"/>
        <v>-411.21409264282556</v>
      </c>
      <c r="AB41" s="110">
        <f t="shared" si="14"/>
        <v>0.88577386315477069</v>
      </c>
      <c r="AC41" s="295"/>
    </row>
    <row r="42" spans="1:29" ht="15.75" customHeight="1">
      <c r="A42" s="298"/>
      <c r="B42" s="100" t="s">
        <v>118</v>
      </c>
      <c r="C42" s="279" t="s">
        <v>131</v>
      </c>
      <c r="D42" s="280"/>
      <c r="E42" s="101">
        <v>25.03</v>
      </c>
      <c r="F42" s="102">
        <v>1148</v>
      </c>
      <c r="G42" s="103">
        <f t="shared" si="15"/>
        <v>28734.440000000002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3184.5420141427157</v>
      </c>
      <c r="N42" s="106">
        <f t="shared" si="9"/>
        <v>636.9084028285431</v>
      </c>
      <c r="O42" s="108">
        <f t="shared" si="10"/>
        <v>0</v>
      </c>
      <c r="P42" s="109">
        <f t="shared" si="11"/>
        <v>-83.091597171456897</v>
      </c>
      <c r="Q42" s="110">
        <f t="shared" si="12"/>
        <v>0.88459500392853208</v>
      </c>
      <c r="R42" s="290"/>
      <c r="S42" s="47">
        <v>0.32847222222222228</v>
      </c>
      <c r="T42" s="48">
        <v>0.34348379629629633</v>
      </c>
      <c r="U42" s="111">
        <v>15</v>
      </c>
      <c r="V42" s="112">
        <v>21.62948382973136</v>
      </c>
      <c r="W42" s="113"/>
      <c r="X42" s="116"/>
      <c r="Y42" s="281"/>
      <c r="Z42" s="282"/>
      <c r="AA42" s="117">
        <f t="shared" si="13"/>
        <v>-415.45798585728426</v>
      </c>
      <c r="AB42" s="110">
        <f t="shared" si="14"/>
        <v>0.88459500392853219</v>
      </c>
      <c r="AC42" s="295"/>
    </row>
    <row r="43" spans="1:29" ht="15.75" customHeight="1">
      <c r="A43" s="298"/>
      <c r="B43" s="100" t="s">
        <v>118</v>
      </c>
      <c r="C43" s="279" t="s">
        <v>132</v>
      </c>
      <c r="D43" s="280"/>
      <c r="E43" s="101">
        <v>24.82</v>
      </c>
      <c r="F43" s="102">
        <v>1564</v>
      </c>
      <c r="G43" s="103">
        <f t="shared" si="15"/>
        <v>38818.480000000003</v>
      </c>
      <c r="H43" s="13"/>
      <c r="I43" s="104">
        <v>5</v>
      </c>
      <c r="J43" s="105">
        <v>3600</v>
      </c>
      <c r="K43" s="106">
        <f t="shared" si="17"/>
        <v>720</v>
      </c>
      <c r="L43" s="107">
        <v>5</v>
      </c>
      <c r="M43" s="105">
        <f t="shared" si="16"/>
        <v>3184.5518373929453</v>
      </c>
      <c r="N43" s="106">
        <f t="shared" si="9"/>
        <v>636.91036747858902</v>
      </c>
      <c r="O43" s="108">
        <f t="shared" si="10"/>
        <v>0</v>
      </c>
      <c r="P43" s="109">
        <f t="shared" si="11"/>
        <v>-83.089632521410977</v>
      </c>
      <c r="Q43" s="110">
        <f t="shared" si="12"/>
        <v>0.88459773260915142</v>
      </c>
      <c r="R43" s="290"/>
      <c r="S43" s="47">
        <v>0.3534722222222223</v>
      </c>
      <c r="T43" s="48">
        <v>0.37393518518518526</v>
      </c>
      <c r="U43" s="111">
        <v>15</v>
      </c>
      <c r="V43" s="112">
        <v>29.467254669285818</v>
      </c>
      <c r="W43" s="113"/>
      <c r="X43" s="116"/>
      <c r="Y43" s="281"/>
      <c r="Z43" s="282"/>
      <c r="AA43" s="117">
        <f t="shared" si="13"/>
        <v>-415.44816260705466</v>
      </c>
      <c r="AB43" s="110">
        <f t="shared" si="14"/>
        <v>0.88459773260915153</v>
      </c>
      <c r="AC43" s="295"/>
    </row>
    <row r="44" spans="1:29" ht="15.75" customHeight="1">
      <c r="A44" s="298"/>
      <c r="B44" s="100" t="s">
        <v>118</v>
      </c>
      <c r="C44" s="279" t="s">
        <v>247</v>
      </c>
      <c r="D44" s="280"/>
      <c r="E44" s="101">
        <v>20.72</v>
      </c>
      <c r="F44" s="102">
        <v>4544</v>
      </c>
      <c r="G44" s="121">
        <f t="shared" si="15"/>
        <v>94151.679999999993</v>
      </c>
      <c r="H44" s="122"/>
      <c r="I44" s="104">
        <v>3</v>
      </c>
      <c r="J44" s="105">
        <v>3600</v>
      </c>
      <c r="K44" s="106">
        <f t="shared" si="17"/>
        <v>1200</v>
      </c>
      <c r="L44" s="107">
        <v>3</v>
      </c>
      <c r="M44" s="105">
        <f t="shared" si="16"/>
        <v>3141.0923962259944</v>
      </c>
      <c r="N44" s="106">
        <f t="shared" si="9"/>
        <v>1047.0307987419981</v>
      </c>
      <c r="O44" s="108">
        <f t="shared" si="10"/>
        <v>0</v>
      </c>
      <c r="P44" s="109">
        <f t="shared" si="11"/>
        <v>-152.96920125800193</v>
      </c>
      <c r="Q44" s="110">
        <f t="shared" si="12"/>
        <v>0.87252566561833167</v>
      </c>
      <c r="R44" s="290"/>
      <c r="S44" s="47">
        <v>0.38402777777777786</v>
      </c>
      <c r="T44" s="120">
        <v>0.44429398148148158</v>
      </c>
      <c r="U44" s="111">
        <v>14.53333333333334</v>
      </c>
      <c r="V44" s="112">
        <v>86.797828783252442</v>
      </c>
      <c r="W44" s="113"/>
      <c r="X44" s="116"/>
      <c r="Y44" s="281"/>
      <c r="Z44" s="282"/>
      <c r="AA44" s="117">
        <f t="shared" si="13"/>
        <v>-458.90760377400557</v>
      </c>
      <c r="AB44" s="110">
        <f t="shared" si="14"/>
        <v>0.87252566561833178</v>
      </c>
      <c r="AC44" s="295"/>
    </row>
    <row r="45" spans="1:29" ht="15.75" customHeight="1">
      <c r="A45" s="298"/>
      <c r="B45" s="100" t="s">
        <v>118</v>
      </c>
      <c r="C45" s="279" t="s">
        <v>236</v>
      </c>
      <c r="D45" s="280"/>
      <c r="E45" s="101">
        <v>17.07</v>
      </c>
      <c r="F45" s="102">
        <v>3902</v>
      </c>
      <c r="G45" s="121">
        <f t="shared" si="15"/>
        <v>66607.14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2979.2131111857993</v>
      </c>
      <c r="N45" s="106">
        <f t="shared" si="9"/>
        <v>993.07103706193311</v>
      </c>
      <c r="O45" s="123">
        <f t="shared" si="10"/>
        <v>0</v>
      </c>
      <c r="P45" s="124">
        <f t="shared" si="11"/>
        <v>-106.92896293806689</v>
      </c>
      <c r="Q45" s="125">
        <f t="shared" si="12"/>
        <v>0.90279185187448463</v>
      </c>
      <c r="R45" s="290"/>
      <c r="S45" s="47">
        <v>0.45416666666666677</v>
      </c>
      <c r="T45" s="120">
        <v>0.508738425925926</v>
      </c>
      <c r="U45" s="111">
        <v>15</v>
      </c>
      <c r="V45" s="112">
        <v>78.584509151416341</v>
      </c>
      <c r="W45" s="113"/>
      <c r="X45" s="116"/>
      <c r="Y45" s="281"/>
      <c r="Z45" s="282"/>
      <c r="AA45" s="117">
        <f t="shared" si="13"/>
        <v>-320.78688881420067</v>
      </c>
      <c r="AB45" s="110">
        <f t="shared" si="14"/>
        <v>0.90279185187448463</v>
      </c>
      <c r="AC45" s="295"/>
    </row>
    <row r="46" spans="1:29" ht="15.75" customHeight="1">
      <c r="A46" s="298"/>
      <c r="B46" s="100" t="s">
        <v>118</v>
      </c>
      <c r="C46" s="279" t="s">
        <v>128</v>
      </c>
      <c r="D46" s="280"/>
      <c r="E46" s="101">
        <v>14.03</v>
      </c>
      <c r="F46" s="102">
        <v>2624</v>
      </c>
      <c r="G46" s="121">
        <f t="shared" si="15"/>
        <v>36814.720000000001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2705.8178845319649</v>
      </c>
      <c r="N46" s="106">
        <f t="shared" si="9"/>
        <v>901.93929484398825</v>
      </c>
      <c r="O46" s="123">
        <f t="shared" si="10"/>
        <v>0</v>
      </c>
      <c r="P46" s="124">
        <f t="shared" si="11"/>
        <v>-98.06070515601175</v>
      </c>
      <c r="Q46" s="125">
        <f t="shared" si="12"/>
        <v>0.90193929484398827</v>
      </c>
      <c r="R46" s="290"/>
      <c r="S46" s="47">
        <v>0.51875000000000004</v>
      </c>
      <c r="T46" s="120">
        <v>0.55915509259259266</v>
      </c>
      <c r="U46" s="111">
        <v>15</v>
      </c>
      <c r="V46" s="112">
        <v>58.18573411759121</v>
      </c>
      <c r="W46" s="113"/>
      <c r="X46" s="116"/>
      <c r="Y46" s="281"/>
      <c r="Z46" s="282"/>
      <c r="AA46" s="117">
        <f t="shared" si="13"/>
        <v>-294.18211546803514</v>
      </c>
      <c r="AB46" s="110">
        <f t="shared" si="14"/>
        <v>0.90193929484398827</v>
      </c>
      <c r="AC46" s="295"/>
    </row>
    <row r="47" spans="1:29" ht="15.75" customHeight="1">
      <c r="A47" s="298"/>
      <c r="B47" s="100" t="s">
        <v>118</v>
      </c>
      <c r="C47" s="279" t="s">
        <v>130</v>
      </c>
      <c r="D47" s="280"/>
      <c r="E47" s="101">
        <v>14.28</v>
      </c>
      <c r="F47" s="102">
        <v>3696</v>
      </c>
      <c r="G47" s="121">
        <f t="shared" si="15"/>
        <v>52778.879999999997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3183.1167953082477</v>
      </c>
      <c r="N47" s="106">
        <f t="shared" si="9"/>
        <v>1061.038931769416</v>
      </c>
      <c r="O47" s="123">
        <f t="shared" si="10"/>
        <v>0</v>
      </c>
      <c r="P47" s="124">
        <f t="shared" si="11"/>
        <v>-138.96106823058403</v>
      </c>
      <c r="Q47" s="125">
        <f t="shared" si="12"/>
        <v>0.88419910980784666</v>
      </c>
      <c r="R47" s="290"/>
      <c r="S47" s="47">
        <v>0.56944444444444442</v>
      </c>
      <c r="T47" s="120">
        <v>0.61782407407407403</v>
      </c>
      <c r="U47" s="111">
        <v>14.816666666666531</v>
      </c>
      <c r="V47" s="112">
        <v>69.667566181317298</v>
      </c>
      <c r="W47" s="113"/>
      <c r="X47" s="116"/>
      <c r="Y47" s="281"/>
      <c r="Z47" s="282"/>
      <c r="AA47" s="117">
        <f t="shared" si="13"/>
        <v>-416.88320469175233</v>
      </c>
      <c r="AB47" s="110">
        <f t="shared" si="14"/>
        <v>0.88419910980784655</v>
      </c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26"/>
      <c r="X49" s="127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26"/>
      <c r="X50" s="127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26"/>
      <c r="X51" s="127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26"/>
      <c r="X52" s="127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26"/>
      <c r="X53" s="127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8">AVERAGE(I39:I54)</f>
        <v>3.4444444444444446</v>
      </c>
      <c r="J55" s="137">
        <f t="shared" si="18"/>
        <v>3433.3333333333335</v>
      </c>
      <c r="K55" s="138">
        <f t="shared" ref="K55" si="19">J55/I55</f>
        <v>996.77419354838707</v>
      </c>
      <c r="L55" s="136">
        <f t="shared" ref="L55:M55" si="20">AVERAGE(L39:L54)</f>
        <v>3.4444444444444446</v>
      </c>
      <c r="M55" s="137">
        <f t="shared" si="20"/>
        <v>3050.6727362205615</v>
      </c>
      <c r="N55" s="138">
        <f t="shared" ref="N55:N65" si="21">M55/L55</f>
        <v>885.67918148338879</v>
      </c>
      <c r="O55" s="139">
        <f t="shared" ref="O55:O65" si="22">L55-I55</f>
        <v>0</v>
      </c>
      <c r="P55" s="140">
        <f t="shared" ref="P55:P65" si="23">N55-K55</f>
        <v>-111.09501206499829</v>
      </c>
      <c r="Q55" s="141">
        <f t="shared" ref="Q55:Q65" si="24">N55/K55</f>
        <v>0.88854545715161981</v>
      </c>
      <c r="R55" s="291"/>
      <c r="S55" s="142">
        <v>0.25</v>
      </c>
      <c r="T55" s="143">
        <v>0.61782407407407403</v>
      </c>
      <c r="U55" s="144"/>
      <c r="V55" s="166"/>
      <c r="W55" s="99"/>
      <c r="X55" s="69"/>
      <c r="Y55" s="277"/>
      <c r="Z55" s="278"/>
      <c r="AA55" s="168">
        <f t="shared" ref="AA55:AA65" si="25">M55-J55</f>
        <v>-382.66059711277194</v>
      </c>
      <c r="AB55" s="141">
        <f t="shared" ref="AB55:AB65" si="26">M55/J55</f>
        <v>0.88854545715161981</v>
      </c>
      <c r="AC55" s="296"/>
    </row>
    <row r="56" spans="1:29" ht="15.75" customHeight="1">
      <c r="A56" s="283" t="s">
        <v>78</v>
      </c>
      <c r="B56" s="114" t="s">
        <v>118</v>
      </c>
      <c r="C56" s="287" t="s">
        <v>210</v>
      </c>
      <c r="D56" s="288"/>
      <c r="E56" s="147">
        <v>27.48</v>
      </c>
      <c r="F56" s="97">
        <v>847</v>
      </c>
      <c r="G56" s="148">
        <f t="shared" ref="G56:G65" si="27">E56*F56</f>
        <v>23275.56</v>
      </c>
      <c r="H56" s="149">
        <v>2</v>
      </c>
      <c r="I56" s="150">
        <v>5</v>
      </c>
      <c r="J56" s="151">
        <v>3600</v>
      </c>
      <c r="K56" s="152">
        <f>J56/I56</f>
        <v>720</v>
      </c>
      <c r="L56" s="153">
        <v>5</v>
      </c>
      <c r="M56" s="151">
        <f t="shared" ref="M56:M65" si="28">F56/V56*60</f>
        <v>3186.8160533891992</v>
      </c>
      <c r="N56" s="152">
        <f t="shared" si="21"/>
        <v>637.36321067783979</v>
      </c>
      <c r="O56" s="154">
        <f t="shared" si="22"/>
        <v>0</v>
      </c>
      <c r="P56" s="155">
        <f t="shared" si="23"/>
        <v>-82.636789322160212</v>
      </c>
      <c r="Q56" s="156">
        <f t="shared" si="24"/>
        <v>0.88522668149699968</v>
      </c>
      <c r="R56" s="289">
        <f>Q72</f>
        <v>0.8867346477258875</v>
      </c>
      <c r="S56" s="157">
        <v>0.25</v>
      </c>
      <c r="T56" s="158">
        <v>0.26106481481481481</v>
      </c>
      <c r="U56" s="159"/>
      <c r="V56" s="160">
        <v>15.946951172770893</v>
      </c>
      <c r="W56" s="158"/>
      <c r="X56" s="169"/>
      <c r="Y56" s="292"/>
      <c r="Z56" s="293"/>
      <c r="AA56" s="115">
        <f t="shared" si="25"/>
        <v>-413.18394661080083</v>
      </c>
      <c r="AB56" s="156">
        <f t="shared" si="26"/>
        <v>0.88522668149699979</v>
      </c>
      <c r="AC56" s="294">
        <f>AB72</f>
        <v>0.8867346477258875</v>
      </c>
    </row>
    <row r="57" spans="1:29" ht="15.75" customHeight="1">
      <c r="A57" s="284"/>
      <c r="B57" s="100" t="s">
        <v>118</v>
      </c>
      <c r="C57" s="279" t="s">
        <v>126</v>
      </c>
      <c r="D57" s="280"/>
      <c r="E57" s="101">
        <v>16.66</v>
      </c>
      <c r="F57" s="102">
        <v>1288</v>
      </c>
      <c r="G57" s="103">
        <f t="shared" si="27"/>
        <v>21458.080000000002</v>
      </c>
      <c r="H57" s="26">
        <v>2</v>
      </c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3188.6558276693368</v>
      </c>
      <c r="N57" s="106">
        <f t="shared" si="21"/>
        <v>637.7311655338674</v>
      </c>
      <c r="O57" s="108">
        <f t="shared" si="22"/>
        <v>0</v>
      </c>
      <c r="P57" s="109">
        <f t="shared" si="23"/>
        <v>-82.268834466132603</v>
      </c>
      <c r="Q57" s="110">
        <f t="shared" si="24"/>
        <v>0.88573772990814914</v>
      </c>
      <c r="R57" s="290"/>
      <c r="S57" s="47">
        <v>0.27083333333333337</v>
      </c>
      <c r="T57" s="48">
        <v>0.28766203703703708</v>
      </c>
      <c r="U57" s="111">
        <v>15</v>
      </c>
      <c r="V57" s="112">
        <v>24.2359176331946</v>
      </c>
      <c r="W57" s="113"/>
      <c r="X57" s="13"/>
      <c r="Y57" s="281"/>
      <c r="Z57" s="282"/>
      <c r="AA57" s="117">
        <f t="shared" si="25"/>
        <v>-411.34417233066324</v>
      </c>
      <c r="AB57" s="110">
        <f t="shared" si="26"/>
        <v>0.88573772990814914</v>
      </c>
      <c r="AC57" s="295"/>
    </row>
    <row r="58" spans="1:29" ht="15.75" customHeight="1">
      <c r="A58" s="284"/>
      <c r="B58" s="100" t="s">
        <v>118</v>
      </c>
      <c r="C58" s="279" t="s">
        <v>124</v>
      </c>
      <c r="D58" s="280"/>
      <c r="E58" s="101">
        <v>22.28</v>
      </c>
      <c r="F58" s="102">
        <v>885</v>
      </c>
      <c r="G58" s="103">
        <f t="shared" si="27"/>
        <v>19717.8</v>
      </c>
      <c r="H58" s="26"/>
      <c r="I58" s="104">
        <v>5</v>
      </c>
      <c r="J58" s="105">
        <v>3300</v>
      </c>
      <c r="K58" s="106">
        <f t="shared" si="17"/>
        <v>660</v>
      </c>
      <c r="L58" s="107">
        <v>5</v>
      </c>
      <c r="M58" s="105">
        <f t="shared" si="28"/>
        <v>2981.1865094569066</v>
      </c>
      <c r="N58" s="106">
        <f t="shared" si="21"/>
        <v>596.23730189138132</v>
      </c>
      <c r="O58" s="108">
        <f t="shared" si="22"/>
        <v>0</v>
      </c>
      <c r="P58" s="109">
        <f t="shared" si="23"/>
        <v>-63.762698108618679</v>
      </c>
      <c r="Q58" s="110">
        <f t="shared" si="24"/>
        <v>0.90338985135057781</v>
      </c>
      <c r="R58" s="290"/>
      <c r="S58" s="47">
        <v>0.29791666666666672</v>
      </c>
      <c r="T58" s="48">
        <v>0.31027777777777782</v>
      </c>
      <c r="U58" s="111">
        <v>14.766666666666683</v>
      </c>
      <c r="V58" s="112">
        <v>17.811700083693662</v>
      </c>
      <c r="W58" s="113"/>
      <c r="X58" s="13"/>
      <c r="Y58" s="281"/>
      <c r="Z58" s="282"/>
      <c r="AA58" s="117">
        <f t="shared" si="25"/>
        <v>-318.81349054309339</v>
      </c>
      <c r="AB58" s="110">
        <f t="shared" si="26"/>
        <v>0.90338985135057781</v>
      </c>
      <c r="AC58" s="295"/>
    </row>
    <row r="59" spans="1:29" ht="15.75" customHeight="1">
      <c r="A59" s="284"/>
      <c r="B59" s="100" t="s">
        <v>118</v>
      </c>
      <c r="C59" s="279" t="s">
        <v>129</v>
      </c>
      <c r="D59" s="280"/>
      <c r="E59" s="101">
        <v>18.18</v>
      </c>
      <c r="F59" s="102">
        <v>1757</v>
      </c>
      <c r="G59" s="103">
        <f t="shared" si="27"/>
        <v>31942.26</v>
      </c>
      <c r="H59" s="26"/>
      <c r="I59" s="104">
        <v>3</v>
      </c>
      <c r="J59" s="105">
        <v>3600</v>
      </c>
      <c r="K59" s="106">
        <f t="shared" si="17"/>
        <v>1200</v>
      </c>
      <c r="L59" s="107">
        <v>3</v>
      </c>
      <c r="M59" s="105">
        <f t="shared" si="28"/>
        <v>3189.4782864460008</v>
      </c>
      <c r="N59" s="106">
        <f t="shared" si="21"/>
        <v>1063.1594288153335</v>
      </c>
      <c r="O59" s="108">
        <f t="shared" si="22"/>
        <v>0</v>
      </c>
      <c r="P59" s="109">
        <f t="shared" si="23"/>
        <v>-136.84057118466649</v>
      </c>
      <c r="Q59" s="110">
        <f t="shared" si="24"/>
        <v>0.8859661906794446</v>
      </c>
      <c r="R59" s="290"/>
      <c r="S59" s="47">
        <v>0.32013888888888897</v>
      </c>
      <c r="T59" s="48">
        <v>0.34309027777777784</v>
      </c>
      <c r="U59" s="111">
        <v>15</v>
      </c>
      <c r="V59" s="112">
        <v>33.052427554685849</v>
      </c>
      <c r="W59" s="113"/>
      <c r="X59" s="116"/>
      <c r="Y59" s="281"/>
      <c r="Z59" s="282"/>
      <c r="AA59" s="117">
        <f t="shared" si="25"/>
        <v>-410.52171355399923</v>
      </c>
      <c r="AB59" s="110">
        <f t="shared" si="26"/>
        <v>0.88596619067944471</v>
      </c>
      <c r="AC59" s="295"/>
    </row>
    <row r="60" spans="1:29" ht="15.75" customHeight="1">
      <c r="A60" s="285"/>
      <c r="B60" s="100" t="s">
        <v>118</v>
      </c>
      <c r="C60" s="279" t="s">
        <v>133</v>
      </c>
      <c r="D60" s="280"/>
      <c r="E60" s="101">
        <v>30</v>
      </c>
      <c r="F60" s="102">
        <v>2037</v>
      </c>
      <c r="G60" s="103">
        <f t="shared" si="27"/>
        <v>61110</v>
      </c>
      <c r="H60" s="13"/>
      <c r="I60" s="104">
        <v>4</v>
      </c>
      <c r="J60" s="105">
        <v>3600</v>
      </c>
      <c r="K60" s="106">
        <f t="shared" si="17"/>
        <v>900</v>
      </c>
      <c r="L60" s="107">
        <v>4</v>
      </c>
      <c r="M60" s="105">
        <f t="shared" si="28"/>
        <v>3187.8000000000025</v>
      </c>
      <c r="N60" s="106">
        <f t="shared" si="21"/>
        <v>796.95000000000061</v>
      </c>
      <c r="O60" s="108">
        <f t="shared" si="22"/>
        <v>0</v>
      </c>
      <c r="P60" s="109">
        <f t="shared" si="23"/>
        <v>-103.04999999999939</v>
      </c>
      <c r="Q60" s="110">
        <f t="shared" si="24"/>
        <v>0.88550000000000073</v>
      </c>
      <c r="R60" s="290"/>
      <c r="S60" s="47">
        <v>0.3534722222222223</v>
      </c>
      <c r="T60" s="48">
        <v>0.38009259259259265</v>
      </c>
      <c r="U60" s="111">
        <v>14.950000000000019</v>
      </c>
      <c r="V60" s="112">
        <v>38.339920948616573</v>
      </c>
      <c r="W60" s="113"/>
      <c r="X60" s="116"/>
      <c r="Y60" s="281"/>
      <c r="Z60" s="282"/>
      <c r="AA60" s="117">
        <f t="shared" si="25"/>
        <v>-412.19999999999754</v>
      </c>
      <c r="AB60" s="110">
        <f t="shared" si="26"/>
        <v>0.88550000000000073</v>
      </c>
      <c r="AC60" s="295"/>
    </row>
    <row r="61" spans="1:29" ht="15.75" customHeight="1">
      <c r="A61" s="285"/>
      <c r="B61" s="100" t="s">
        <v>118</v>
      </c>
      <c r="C61" s="279" t="s">
        <v>218</v>
      </c>
      <c r="D61" s="280"/>
      <c r="E61" s="101">
        <v>25.2</v>
      </c>
      <c r="F61" s="102">
        <v>2057</v>
      </c>
      <c r="G61" s="121">
        <f t="shared" si="27"/>
        <v>51836.4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3182.4297134796216</v>
      </c>
      <c r="N61" s="106">
        <f t="shared" si="21"/>
        <v>1060.8099044932071</v>
      </c>
      <c r="O61" s="108">
        <f t="shared" si="22"/>
        <v>0</v>
      </c>
      <c r="P61" s="109">
        <f t="shared" si="23"/>
        <v>-139.19009550679289</v>
      </c>
      <c r="Q61" s="110">
        <f t="shared" si="24"/>
        <v>0.88400825374433922</v>
      </c>
      <c r="R61" s="290"/>
      <c r="S61" s="47">
        <v>0.39027777777777789</v>
      </c>
      <c r="T61" s="120">
        <v>0.41719907407407419</v>
      </c>
      <c r="U61" s="111">
        <v>14.666666666666748</v>
      </c>
      <c r="V61" s="112">
        <v>38.781689184599273</v>
      </c>
      <c r="W61" s="113"/>
      <c r="X61" s="50"/>
      <c r="Y61" s="281"/>
      <c r="Z61" s="282"/>
      <c r="AA61" s="117">
        <f t="shared" si="25"/>
        <v>-417.57028652037843</v>
      </c>
      <c r="AB61" s="110">
        <f t="shared" si="26"/>
        <v>0.88400825374433933</v>
      </c>
      <c r="AC61" s="295"/>
    </row>
    <row r="62" spans="1:29" ht="15.75" customHeight="1">
      <c r="A62" s="285"/>
      <c r="B62" s="100" t="s">
        <v>118</v>
      </c>
      <c r="C62" s="279" t="s">
        <v>211</v>
      </c>
      <c r="D62" s="280"/>
      <c r="E62" s="101">
        <v>23.72</v>
      </c>
      <c r="F62" s="102">
        <v>1988</v>
      </c>
      <c r="G62" s="121">
        <f t="shared" si="27"/>
        <v>47155.360000000001</v>
      </c>
      <c r="H62" s="62"/>
      <c r="I62" s="104">
        <v>5</v>
      </c>
      <c r="J62" s="105">
        <v>3600</v>
      </c>
      <c r="K62" s="106">
        <f t="shared" si="17"/>
        <v>720</v>
      </c>
      <c r="L62" s="107">
        <v>5</v>
      </c>
      <c r="M62" s="105">
        <f t="shared" si="28"/>
        <v>3182.8544914427821</v>
      </c>
      <c r="N62" s="106">
        <f t="shared" si="21"/>
        <v>636.57089828855646</v>
      </c>
      <c r="O62" s="123">
        <f t="shared" si="22"/>
        <v>0</v>
      </c>
      <c r="P62" s="124">
        <f t="shared" si="23"/>
        <v>-83.429101711443536</v>
      </c>
      <c r="Q62" s="125">
        <f t="shared" si="24"/>
        <v>0.88412624762299508</v>
      </c>
      <c r="R62" s="290"/>
      <c r="S62" s="47">
        <v>0.42708333333333348</v>
      </c>
      <c r="T62" s="120">
        <v>0.45310185185185198</v>
      </c>
      <c r="U62" s="111">
        <v>15</v>
      </c>
      <c r="V62" s="112">
        <v>37.475794234605615</v>
      </c>
      <c r="W62" s="113"/>
      <c r="X62" s="116"/>
      <c r="Y62" s="281"/>
      <c r="Z62" s="282"/>
      <c r="AA62" s="117">
        <f t="shared" si="25"/>
        <v>-417.14550855721791</v>
      </c>
      <c r="AB62" s="110">
        <f t="shared" si="26"/>
        <v>0.88412624762299508</v>
      </c>
      <c r="AC62" s="295"/>
    </row>
    <row r="63" spans="1:29" ht="15.75" customHeight="1">
      <c r="A63" s="285"/>
      <c r="B63" s="100" t="s">
        <v>118</v>
      </c>
      <c r="C63" s="279" t="s">
        <v>125</v>
      </c>
      <c r="D63" s="280"/>
      <c r="E63" s="101">
        <v>17.89</v>
      </c>
      <c r="F63" s="102">
        <v>2500</v>
      </c>
      <c r="G63" s="121">
        <f t="shared" si="27"/>
        <v>44725</v>
      </c>
      <c r="H63" s="62"/>
      <c r="I63" s="104">
        <v>4</v>
      </c>
      <c r="J63" s="105">
        <v>3600</v>
      </c>
      <c r="K63" s="106">
        <f t="shared" si="17"/>
        <v>900</v>
      </c>
      <c r="L63" s="118">
        <v>4</v>
      </c>
      <c r="M63" s="105">
        <f t="shared" si="28"/>
        <v>3181.7341608717911</v>
      </c>
      <c r="N63" s="106">
        <f t="shared" si="21"/>
        <v>795.43354021794778</v>
      </c>
      <c r="O63" s="123">
        <f t="shared" si="22"/>
        <v>0</v>
      </c>
      <c r="P63" s="124">
        <f t="shared" si="23"/>
        <v>-104.56645978205222</v>
      </c>
      <c r="Q63" s="125">
        <f t="shared" si="24"/>
        <v>0.88381504468660865</v>
      </c>
      <c r="R63" s="290"/>
      <c r="S63" s="47">
        <v>0.46319444444444463</v>
      </c>
      <c r="T63" s="120">
        <v>0.4959259259259261</v>
      </c>
      <c r="U63" s="111">
        <v>14.53333333333342</v>
      </c>
      <c r="V63" s="112">
        <v>47.144102057508221</v>
      </c>
      <c r="W63" s="113"/>
      <c r="X63" s="116"/>
      <c r="Y63" s="281"/>
      <c r="Z63" s="282"/>
      <c r="AA63" s="117">
        <f t="shared" si="25"/>
        <v>-418.26583912820888</v>
      </c>
      <c r="AB63" s="110">
        <f t="shared" si="26"/>
        <v>0.88381504468660865</v>
      </c>
      <c r="AC63" s="295"/>
    </row>
    <row r="64" spans="1:29" ht="15.75" customHeight="1">
      <c r="A64" s="285"/>
      <c r="B64" s="100" t="s">
        <v>118</v>
      </c>
      <c r="C64" s="279" t="s">
        <v>210</v>
      </c>
      <c r="D64" s="280"/>
      <c r="E64" s="101">
        <v>27.48</v>
      </c>
      <c r="F64" s="102">
        <v>2140</v>
      </c>
      <c r="G64" s="121">
        <f t="shared" si="27"/>
        <v>58807.200000000004</v>
      </c>
      <c r="H64" s="62"/>
      <c r="I64" s="104">
        <v>5</v>
      </c>
      <c r="J64" s="105">
        <v>3600</v>
      </c>
      <c r="K64" s="106">
        <f t="shared" si="17"/>
        <v>720</v>
      </c>
      <c r="L64" s="118">
        <v>5</v>
      </c>
      <c r="M64" s="105">
        <f t="shared" si="28"/>
        <v>3186.8160533891992</v>
      </c>
      <c r="N64" s="106">
        <f t="shared" si="21"/>
        <v>637.36321067783979</v>
      </c>
      <c r="O64" s="123">
        <f t="shared" si="22"/>
        <v>0</v>
      </c>
      <c r="P64" s="124">
        <f t="shared" si="23"/>
        <v>-82.636789322160212</v>
      </c>
      <c r="Q64" s="125">
        <f t="shared" si="24"/>
        <v>0.88522668149699968</v>
      </c>
      <c r="R64" s="290"/>
      <c r="S64" s="47">
        <v>0.5062500000000002</v>
      </c>
      <c r="T64" s="120">
        <v>0.53422453703703721</v>
      </c>
      <c r="U64" s="111">
        <v>14.866666666666699</v>
      </c>
      <c r="V64" s="112">
        <v>40.290998240530946</v>
      </c>
      <c r="W64" s="126"/>
      <c r="X64" s="127"/>
      <c r="Y64" s="281"/>
      <c r="Z64" s="282"/>
      <c r="AA64" s="117">
        <f t="shared" si="25"/>
        <v>-413.18394661080083</v>
      </c>
      <c r="AB64" s="110">
        <f t="shared" si="26"/>
        <v>0.88522668149699979</v>
      </c>
      <c r="AC64" s="295"/>
    </row>
    <row r="65" spans="1:29" ht="15.75" customHeight="1">
      <c r="A65" s="285"/>
      <c r="B65" s="100" t="s">
        <v>118</v>
      </c>
      <c r="C65" s="279" t="s">
        <v>126</v>
      </c>
      <c r="D65" s="280"/>
      <c r="E65" s="101">
        <v>16.66</v>
      </c>
      <c r="F65" s="102">
        <v>3065</v>
      </c>
      <c r="G65" s="121">
        <f t="shared" si="27"/>
        <v>51062.9</v>
      </c>
      <c r="H65" s="62"/>
      <c r="I65" s="104">
        <v>5</v>
      </c>
      <c r="J65" s="105">
        <v>3600</v>
      </c>
      <c r="K65" s="106">
        <f t="shared" si="17"/>
        <v>720</v>
      </c>
      <c r="L65" s="118">
        <v>5</v>
      </c>
      <c r="M65" s="105">
        <f t="shared" si="28"/>
        <v>3188.6558276693368</v>
      </c>
      <c r="N65" s="106">
        <f t="shared" si="21"/>
        <v>637.7311655338674</v>
      </c>
      <c r="O65" s="123">
        <f t="shared" si="22"/>
        <v>0</v>
      </c>
      <c r="P65" s="124">
        <f t="shared" si="23"/>
        <v>-82.268834466132603</v>
      </c>
      <c r="Q65" s="125">
        <f t="shared" si="24"/>
        <v>0.88573772990814914</v>
      </c>
      <c r="R65" s="290"/>
      <c r="S65" s="47">
        <v>0.54444444444444462</v>
      </c>
      <c r="T65" s="120">
        <v>0.58449074074074092</v>
      </c>
      <c r="U65" s="111">
        <v>14.716666666666676</v>
      </c>
      <c r="V65" s="112">
        <v>57.673204616258886</v>
      </c>
      <c r="W65" s="126"/>
      <c r="X65" s="127"/>
      <c r="Y65" s="281"/>
      <c r="Z65" s="282"/>
      <c r="AA65" s="117">
        <f t="shared" si="25"/>
        <v>-411.34417233066324</v>
      </c>
      <c r="AB65" s="110">
        <f t="shared" si="26"/>
        <v>0.88573772990814914</v>
      </c>
      <c r="AC65" s="295"/>
    </row>
    <row r="66" spans="1:29" ht="15.75" customHeight="1">
      <c r="A66" s="285"/>
      <c r="B66" s="100"/>
      <c r="C66" s="279"/>
      <c r="D66" s="280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26"/>
      <c r="X66" s="127"/>
      <c r="Y66" s="281"/>
      <c r="Z66" s="282"/>
      <c r="AA66" s="117"/>
      <c r="AB66" s="110"/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9">AVERAGE(I56:I71)</f>
        <v>4.4000000000000004</v>
      </c>
      <c r="J72" s="137">
        <f t="shared" si="29"/>
        <v>3570</v>
      </c>
      <c r="K72" s="138">
        <f t="shared" ref="K72" si="30">J72/I72</f>
        <v>811.36363636363626</v>
      </c>
      <c r="L72" s="136">
        <f t="shared" ref="L72:M72" si="31">AVERAGE(L56:L71)</f>
        <v>4.4000000000000004</v>
      </c>
      <c r="M72" s="137">
        <f t="shared" si="31"/>
        <v>3165.6426923814183</v>
      </c>
      <c r="N72" s="138">
        <f>M72/L72</f>
        <v>719.46424826850409</v>
      </c>
      <c r="O72" s="139">
        <f>L72-I72</f>
        <v>0</v>
      </c>
      <c r="P72" s="140">
        <f>N72-K72</f>
        <v>-91.899388095132167</v>
      </c>
      <c r="Q72" s="141">
        <f>N72/K72</f>
        <v>0.8867346477258875</v>
      </c>
      <c r="R72" s="291"/>
      <c r="S72" s="142">
        <v>0.25</v>
      </c>
      <c r="T72" s="143">
        <v>0.58449074074074092</v>
      </c>
      <c r="U72" s="144"/>
      <c r="V72" s="166"/>
      <c r="W72" s="167"/>
      <c r="X72" s="138"/>
      <c r="Y72" s="277"/>
      <c r="Z72" s="278"/>
      <c r="AA72" s="168">
        <f>M72-J72</f>
        <v>-404.35730761858167</v>
      </c>
      <c r="AB72" s="141">
        <f>M72/J72</f>
        <v>0.8867346477258875</v>
      </c>
      <c r="AC72" s="296"/>
    </row>
    <row r="73" spans="1:29" ht="15.75" customHeight="1">
      <c r="A73" s="297" t="s">
        <v>134</v>
      </c>
      <c r="B73" s="114" t="s">
        <v>118</v>
      </c>
      <c r="C73" s="287" t="s">
        <v>135</v>
      </c>
      <c r="D73" s="288"/>
      <c r="E73" s="147">
        <v>28.57</v>
      </c>
      <c r="F73" s="97">
        <v>1597</v>
      </c>
      <c r="G73" s="148">
        <f t="shared" ref="G73:G75" si="32">E73*F73</f>
        <v>45626.29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3118.96292907407</v>
      </c>
      <c r="N73" s="152">
        <f>M73/L73</f>
        <v>259.91357742283918</v>
      </c>
      <c r="O73" s="154">
        <f>L73-I73</f>
        <v>0</v>
      </c>
      <c r="P73" s="155">
        <f>N73-K73</f>
        <v>-40.086422577160818</v>
      </c>
      <c r="Q73" s="156">
        <f>N73/K73</f>
        <v>0.86637859140946394</v>
      </c>
      <c r="R73" s="289">
        <f>Q89</f>
        <v>0.89296577412106615</v>
      </c>
      <c r="S73" s="157">
        <v>0.70833333333333337</v>
      </c>
      <c r="T73" s="158">
        <v>0.72966435185185186</v>
      </c>
      <c r="U73" s="159"/>
      <c r="V73" s="160">
        <v>30.721750203182502</v>
      </c>
      <c r="W73" s="158"/>
      <c r="X73" s="169"/>
      <c r="Y73" s="292"/>
      <c r="Z73" s="293"/>
      <c r="AA73" s="115">
        <f>M73-J73</f>
        <v>-481.03707092593004</v>
      </c>
      <c r="AB73" s="156">
        <f>M73/J73</f>
        <v>0.86637859140946383</v>
      </c>
      <c r="AC73" s="294">
        <f>AB89</f>
        <v>0.89296577412106604</v>
      </c>
    </row>
    <row r="74" spans="1:29" ht="15.75" customHeight="1">
      <c r="A74" s="298"/>
      <c r="B74" s="100" t="s">
        <v>118</v>
      </c>
      <c r="C74" s="279" t="s">
        <v>202</v>
      </c>
      <c r="D74" s="280"/>
      <c r="E74" s="101">
        <v>20.170000000000002</v>
      </c>
      <c r="F74" s="102">
        <v>68</v>
      </c>
      <c r="G74" s="103">
        <f t="shared" si="32"/>
        <v>1371.5600000000002</v>
      </c>
      <c r="H74" s="26"/>
      <c r="I74" s="104">
        <v>12</v>
      </c>
      <c r="J74" s="105">
        <v>3600</v>
      </c>
      <c r="K74" s="106">
        <f t="shared" si="17"/>
        <v>300</v>
      </c>
      <c r="L74" s="107">
        <v>12</v>
      </c>
      <c r="M74" s="105">
        <f>F74/V74*60</f>
        <v>3262.1941458530632</v>
      </c>
      <c r="N74" s="106">
        <f>M74/L74</f>
        <v>271.84951215442192</v>
      </c>
      <c r="O74" s="108">
        <f>L74-I74</f>
        <v>0</v>
      </c>
      <c r="P74" s="109">
        <f>N74-K74</f>
        <v>-28.150487845578084</v>
      </c>
      <c r="Q74" s="110">
        <f>N74/K74</f>
        <v>0.90616504051473967</v>
      </c>
      <c r="R74" s="290"/>
      <c r="S74" s="47">
        <v>0.73263888888888895</v>
      </c>
      <c r="T74" s="48">
        <v>0.73350694444444453</v>
      </c>
      <c r="U74" s="111">
        <v>5</v>
      </c>
      <c r="V74" s="112">
        <v>1.2506919630110123</v>
      </c>
      <c r="W74" s="113"/>
      <c r="X74" s="13"/>
      <c r="Y74" s="281"/>
      <c r="Z74" s="282"/>
      <c r="AA74" s="117">
        <f>M74-J74</f>
        <v>-337.80585414693678</v>
      </c>
      <c r="AB74" s="110">
        <f>M74/J74</f>
        <v>0.90616504051473978</v>
      </c>
      <c r="AC74" s="295"/>
    </row>
    <row r="75" spans="1:29" ht="15.75" customHeight="1">
      <c r="A75" s="298"/>
      <c r="B75" s="100" t="s">
        <v>118</v>
      </c>
      <c r="C75" s="279" t="s">
        <v>203</v>
      </c>
      <c r="D75" s="280"/>
      <c r="E75" s="101">
        <v>20.420000000000002</v>
      </c>
      <c r="F75" s="102">
        <v>759</v>
      </c>
      <c r="G75" s="103">
        <f t="shared" si="32"/>
        <v>15498.78</v>
      </c>
      <c r="H75" s="26"/>
      <c r="I75" s="104">
        <v>13</v>
      </c>
      <c r="J75" s="105">
        <v>3600</v>
      </c>
      <c r="K75" s="106">
        <f t="shared" si="17"/>
        <v>276.92307692307691</v>
      </c>
      <c r="L75" s="107">
        <v>13</v>
      </c>
      <c r="M75" s="105">
        <f>F75/V75*60</f>
        <v>3262.8732855803801</v>
      </c>
      <c r="N75" s="106">
        <f>M75/L75</f>
        <v>250.9902527369523</v>
      </c>
      <c r="O75" s="108">
        <f>L75-I75</f>
        <v>0</v>
      </c>
      <c r="P75" s="109">
        <f>N75-K75</f>
        <v>-25.932824186124606</v>
      </c>
      <c r="Q75" s="110">
        <f>N75/K75</f>
        <v>0.9063536904389945</v>
      </c>
      <c r="R75" s="290"/>
      <c r="S75" s="47">
        <v>0.73750000000000004</v>
      </c>
      <c r="T75" s="48">
        <v>0.7471875</v>
      </c>
      <c r="U75" s="111">
        <v>5.7499999999999396</v>
      </c>
      <c r="V75" s="112">
        <v>13.957023768362376</v>
      </c>
      <c r="W75" s="113"/>
      <c r="X75" s="13"/>
      <c r="Y75" s="281"/>
      <c r="Z75" s="282"/>
      <c r="AA75" s="117">
        <f>M75-J75</f>
        <v>-337.12671441961993</v>
      </c>
      <c r="AB75" s="110">
        <f>M75/J75</f>
        <v>0.9063536904389945</v>
      </c>
      <c r="AC75" s="295"/>
    </row>
    <row r="76" spans="1:29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81"/>
      <c r="Z76" s="282"/>
      <c r="AA76" s="117"/>
      <c r="AB76" s="110"/>
      <c r="AC76" s="295"/>
    </row>
    <row r="77" spans="1:29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81"/>
      <c r="Z77" s="282"/>
      <c r="AA77" s="117"/>
      <c r="AB77" s="110"/>
      <c r="AC77" s="295"/>
    </row>
    <row r="78" spans="1:29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50"/>
      <c r="Y78" s="281"/>
      <c r="Z78" s="282"/>
      <c r="AA78" s="117"/>
      <c r="AB78" s="110"/>
      <c r="AC78" s="295"/>
    </row>
    <row r="79" spans="1:29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281"/>
      <c r="Z79" s="282"/>
      <c r="AA79" s="117"/>
      <c r="AB79" s="110"/>
      <c r="AC79" s="295"/>
    </row>
    <row r="80" spans="1:29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281"/>
      <c r="Z80" s="282"/>
      <c r="AA80" s="117"/>
      <c r="AB80" s="110"/>
      <c r="AC80" s="295"/>
    </row>
    <row r="81" spans="1:29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26"/>
      <c r="X81" s="127"/>
      <c r="Y81" s="281"/>
      <c r="Z81" s="282"/>
      <c r="AA81" s="117"/>
      <c r="AB81" s="110"/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12.333333333333334</v>
      </c>
      <c r="J89" s="137">
        <f t="shared" si="33"/>
        <v>3600</v>
      </c>
      <c r="K89" s="138">
        <f t="shared" ref="K89" si="34">J89/I89</f>
        <v>291.89189189189187</v>
      </c>
      <c r="L89" s="136">
        <f t="shared" ref="L89:M89" si="35">AVERAGE(L73:L88)</f>
        <v>12.333333333333334</v>
      </c>
      <c r="M89" s="137">
        <f t="shared" si="35"/>
        <v>3214.6767868358379</v>
      </c>
      <c r="N89" s="138">
        <f>M89/L89</f>
        <v>260.64946920290578</v>
      </c>
      <c r="O89" s="139">
        <f>L89-I89</f>
        <v>0</v>
      </c>
      <c r="P89" s="140">
        <f>N89-K89</f>
        <v>-31.242422688986096</v>
      </c>
      <c r="Q89" s="141">
        <f>N89/K89</f>
        <v>0.89296577412106615</v>
      </c>
      <c r="R89" s="291"/>
      <c r="S89" s="142">
        <v>0.70833333333333337</v>
      </c>
      <c r="T89" s="143">
        <v>0.7471875</v>
      </c>
      <c r="U89" s="144"/>
      <c r="V89" s="166"/>
      <c r="W89" s="167"/>
      <c r="X89" s="138"/>
      <c r="Y89" s="277"/>
      <c r="Z89" s="278"/>
      <c r="AA89" s="168">
        <f>M89-J89</f>
        <v>-385.3232131641621</v>
      </c>
      <c r="AB89" s="141">
        <f>M89/J89</f>
        <v>0.89296577412106604</v>
      </c>
      <c r="AC89" s="296"/>
    </row>
    <row r="90" spans="1:29" ht="15.75" customHeight="1">
      <c r="A90" s="283" t="s">
        <v>139</v>
      </c>
      <c r="B90" s="114" t="s">
        <v>118</v>
      </c>
      <c r="C90" s="287" t="s">
        <v>208</v>
      </c>
      <c r="D90" s="288"/>
      <c r="E90" s="147">
        <v>17.22</v>
      </c>
      <c r="F90" s="97">
        <v>1355</v>
      </c>
      <c r="G90" s="148">
        <f t="shared" ref="G90:G92" si="36">E90*F90</f>
        <v>23333.1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2982.9408047833385</v>
      </c>
      <c r="N90" s="152">
        <f>M90/L90</f>
        <v>994.31360159444614</v>
      </c>
      <c r="O90" s="154">
        <f>L90-I90</f>
        <v>0</v>
      </c>
      <c r="P90" s="155">
        <f>N90-K90</f>
        <v>-105.68639840555386</v>
      </c>
      <c r="Q90" s="156">
        <f>N90/K90</f>
        <v>0.903921455994951</v>
      </c>
      <c r="R90" s="289">
        <f>Q106</f>
        <v>0.90276908080930252</v>
      </c>
      <c r="S90" s="157">
        <v>0.70833333333333337</v>
      </c>
      <c r="T90" s="158">
        <v>0.72725694444444444</v>
      </c>
      <c r="U90" s="159"/>
      <c r="V90" s="160">
        <v>27.254982690112453</v>
      </c>
      <c r="W90" s="161"/>
      <c r="X90" s="162"/>
      <c r="Y90" s="292"/>
      <c r="Z90" s="293"/>
      <c r="AA90" s="115">
        <f>M90-J90</f>
        <v>-317.05919521666146</v>
      </c>
      <c r="AB90" s="156">
        <f>M90/J90</f>
        <v>0.90392145599495111</v>
      </c>
      <c r="AC90" s="294">
        <f>AB106</f>
        <v>0.90276908080930252</v>
      </c>
    </row>
    <row r="91" spans="1:29" ht="15.75" customHeight="1">
      <c r="A91" s="284"/>
      <c r="B91" s="100" t="s">
        <v>118</v>
      </c>
      <c r="C91" s="279" t="s">
        <v>138</v>
      </c>
      <c r="D91" s="280"/>
      <c r="E91" s="101">
        <v>24.54</v>
      </c>
      <c r="F91" s="102">
        <v>1455</v>
      </c>
      <c r="G91" s="103">
        <f t="shared" si="36"/>
        <v>35705.699999999997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2706.8198985605486</v>
      </c>
      <c r="N91" s="106">
        <f>M91/L91</f>
        <v>676.70497464013715</v>
      </c>
      <c r="O91" s="108">
        <f>L91-I91</f>
        <v>0</v>
      </c>
      <c r="P91" s="109">
        <f>N91-K91</f>
        <v>-73.295025359862848</v>
      </c>
      <c r="Q91" s="110">
        <f>N91/K91</f>
        <v>0.90227329952018287</v>
      </c>
      <c r="R91" s="290"/>
      <c r="S91" s="47">
        <v>0.73055555555555562</v>
      </c>
      <c r="T91" s="48">
        <v>0.75295138888888891</v>
      </c>
      <c r="U91" s="111">
        <v>4.750000000000103</v>
      </c>
      <c r="V91" s="112">
        <v>32.251868713697945</v>
      </c>
      <c r="W91" s="113"/>
      <c r="X91" s="116"/>
      <c r="Y91" s="281"/>
      <c r="Z91" s="282"/>
      <c r="AA91" s="117">
        <f>M91-J91</f>
        <v>-293.18010143945139</v>
      </c>
      <c r="AB91" s="110">
        <f>M91/J91</f>
        <v>0.90227329952018287</v>
      </c>
      <c r="AC91" s="295"/>
    </row>
    <row r="92" spans="1:29" ht="15.75" customHeight="1">
      <c r="A92" s="284"/>
      <c r="B92" s="100" t="s">
        <v>118</v>
      </c>
      <c r="C92" s="279" t="s">
        <v>205</v>
      </c>
      <c r="D92" s="280"/>
      <c r="E92" s="101">
        <v>23.27</v>
      </c>
      <c r="F92" s="102">
        <v>1359</v>
      </c>
      <c r="G92" s="103">
        <f t="shared" si="36"/>
        <v>31623.93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2705.9917481826265</v>
      </c>
      <c r="N92" s="106">
        <f>M92/L92</f>
        <v>541.19834963652534</v>
      </c>
      <c r="O92" s="108">
        <f>L92-I92</f>
        <v>0</v>
      </c>
      <c r="P92" s="109">
        <f>N92-K92</f>
        <v>-58.801650363474664</v>
      </c>
      <c r="Q92" s="110">
        <f>N92/K92</f>
        <v>0.90199724939420889</v>
      </c>
      <c r="R92" s="290"/>
      <c r="S92" s="47">
        <v>0.75694444444444453</v>
      </c>
      <c r="T92" s="48">
        <v>0.7778587962962964</v>
      </c>
      <c r="U92" s="111">
        <v>5.7500000000000995</v>
      </c>
      <c r="V92" s="112">
        <v>30.133129583548495</v>
      </c>
      <c r="W92" s="113"/>
      <c r="X92" s="116"/>
      <c r="Y92" s="281"/>
      <c r="Z92" s="282"/>
      <c r="AA92" s="117">
        <f>M92-J92</f>
        <v>-294.00825181737355</v>
      </c>
      <c r="AB92" s="110">
        <f>M92/J92</f>
        <v>0.90199724939420878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13"/>
      <c r="X98" s="116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13"/>
      <c r="X99" s="116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2798.5841505088379</v>
      </c>
      <c r="N106" s="138">
        <f t="shared" ref="N106:N118" si="41">M106/L106</f>
        <v>699.64603762720947</v>
      </c>
      <c r="O106" s="139">
        <f t="shared" ref="O106:O118" si="42">L106-I106</f>
        <v>0</v>
      </c>
      <c r="P106" s="140">
        <f t="shared" ref="P106:P118" si="43">N106-K106</f>
        <v>-75.353962372790534</v>
      </c>
      <c r="Q106" s="141">
        <f t="shared" ref="Q106:Q118" si="44">N106/K106</f>
        <v>0.90276908080930252</v>
      </c>
      <c r="R106" s="291"/>
      <c r="S106" s="142">
        <v>0.70833333333333337</v>
      </c>
      <c r="T106" s="143">
        <v>0.7778587962962964</v>
      </c>
      <c r="U106" s="144"/>
      <c r="V106" s="166"/>
      <c r="W106" s="99"/>
      <c r="X106" s="69"/>
      <c r="Y106" s="277"/>
      <c r="Z106" s="278"/>
      <c r="AA106" s="168">
        <f t="shared" ref="AA106:AA118" si="45">M106-J106</f>
        <v>-301.41584949116213</v>
      </c>
      <c r="AB106" s="141">
        <f t="shared" ref="AB106:AB118" si="46">M106/J106</f>
        <v>0.90276908080930252</v>
      </c>
      <c r="AC106" s="296"/>
    </row>
    <row r="107" spans="1:29" ht="15.75" customHeight="1">
      <c r="A107" s="297" t="s">
        <v>142</v>
      </c>
      <c r="B107" s="114" t="s">
        <v>118</v>
      </c>
      <c r="C107" s="287" t="s">
        <v>137</v>
      </c>
      <c r="D107" s="288"/>
      <c r="E107" s="147">
        <v>22.28</v>
      </c>
      <c r="F107" s="97">
        <v>404</v>
      </c>
      <c r="G107" s="148">
        <f t="shared" ref="G107:G118" si="47">E107*F107</f>
        <v>9001.1200000000008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2977.3147543400773</v>
      </c>
      <c r="N107" s="152">
        <f t="shared" si="41"/>
        <v>595.46295086801547</v>
      </c>
      <c r="O107" s="154">
        <f t="shared" si="42"/>
        <v>0</v>
      </c>
      <c r="P107" s="155">
        <f t="shared" si="43"/>
        <v>-64.537049131984531</v>
      </c>
      <c r="Q107" s="156">
        <f t="shared" si="44"/>
        <v>0.90221659222426587</v>
      </c>
      <c r="R107" s="289">
        <f>Q123</f>
        <v>0.89387086830658236</v>
      </c>
      <c r="S107" s="157">
        <v>0.70833333333333337</v>
      </c>
      <c r="T107" s="158">
        <v>0.71398148148148155</v>
      </c>
      <c r="U107" s="159"/>
      <c r="V107" s="160">
        <v>8.1415644633020339</v>
      </c>
      <c r="W107" s="161"/>
      <c r="X107" s="162"/>
      <c r="Y107" s="292"/>
      <c r="Z107" s="293"/>
      <c r="AA107" s="115">
        <f t="shared" si="45"/>
        <v>-322.68524565992266</v>
      </c>
      <c r="AB107" s="156">
        <f t="shared" si="46"/>
        <v>0.90221659222426587</v>
      </c>
      <c r="AC107" s="294">
        <f>AB123</f>
        <v>0.89387086830658247</v>
      </c>
    </row>
    <row r="108" spans="1:29" ht="15.75" customHeight="1">
      <c r="A108" s="298"/>
      <c r="B108" s="100" t="s">
        <v>118</v>
      </c>
      <c r="C108" s="279" t="s">
        <v>136</v>
      </c>
      <c r="D108" s="280"/>
      <c r="E108" s="101">
        <v>16.7</v>
      </c>
      <c r="F108" s="102">
        <v>350</v>
      </c>
      <c r="G108" s="103">
        <f t="shared" si="47"/>
        <v>5845</v>
      </c>
      <c r="H108" s="26">
        <v>2</v>
      </c>
      <c r="I108" s="104">
        <v>3</v>
      </c>
      <c r="J108" s="105">
        <v>3600</v>
      </c>
      <c r="K108" s="106">
        <f t="shared" si="37"/>
        <v>1200</v>
      </c>
      <c r="L108" s="107">
        <v>3</v>
      </c>
      <c r="M108" s="105">
        <f t="shared" si="48"/>
        <v>3194.7223507222043</v>
      </c>
      <c r="N108" s="106">
        <f t="shared" si="41"/>
        <v>1064.9074502407348</v>
      </c>
      <c r="O108" s="108">
        <f t="shared" si="42"/>
        <v>0</v>
      </c>
      <c r="P108" s="109">
        <f t="shared" si="43"/>
        <v>-135.09254975926524</v>
      </c>
      <c r="Q108" s="110">
        <f t="shared" si="44"/>
        <v>0.88742287520061225</v>
      </c>
      <c r="R108" s="290"/>
      <c r="S108" s="47">
        <v>0.72430555555555554</v>
      </c>
      <c r="T108" s="48">
        <v>0.72886574074074073</v>
      </c>
      <c r="U108" s="111">
        <v>14.866666666666539</v>
      </c>
      <c r="V108" s="112">
        <v>6.5733411841729232</v>
      </c>
      <c r="W108" s="113"/>
      <c r="X108" s="116"/>
      <c r="Y108" s="281"/>
      <c r="Z108" s="282"/>
      <c r="AA108" s="117">
        <f t="shared" si="45"/>
        <v>-405.27764927779572</v>
      </c>
      <c r="AB108" s="110">
        <f t="shared" si="46"/>
        <v>0.88742287520061225</v>
      </c>
      <c r="AC108" s="295"/>
    </row>
    <row r="109" spans="1:29" ht="15.75" customHeight="1">
      <c r="A109" s="298"/>
      <c r="B109" s="100" t="s">
        <v>118</v>
      </c>
      <c r="C109" s="279" t="s">
        <v>148</v>
      </c>
      <c r="D109" s="280"/>
      <c r="E109" s="101">
        <v>18.18</v>
      </c>
      <c r="F109" s="102">
        <v>340</v>
      </c>
      <c r="G109" s="103">
        <f t="shared" si="47"/>
        <v>6181.2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3189.116059801524</v>
      </c>
      <c r="N109" s="106">
        <f t="shared" si="41"/>
        <v>1063.0386866005081</v>
      </c>
      <c r="O109" s="108">
        <f t="shared" si="42"/>
        <v>0</v>
      </c>
      <c r="P109" s="109">
        <f t="shared" si="43"/>
        <v>-136.96131339949193</v>
      </c>
      <c r="Q109" s="110">
        <f t="shared" si="44"/>
        <v>0.88586557216709005</v>
      </c>
      <c r="R109" s="290"/>
      <c r="S109" s="47">
        <v>0.73888888888888882</v>
      </c>
      <c r="T109" s="48">
        <v>0.74332175925925914</v>
      </c>
      <c r="U109" s="111">
        <v>15</v>
      </c>
      <c r="V109" s="112">
        <v>6.3967568496925766</v>
      </c>
      <c r="W109" s="113"/>
      <c r="X109" s="116"/>
      <c r="Y109" s="281"/>
      <c r="Z109" s="282"/>
      <c r="AA109" s="117">
        <f t="shared" si="45"/>
        <v>-410.88394019847601</v>
      </c>
      <c r="AB109" s="110">
        <f t="shared" si="46"/>
        <v>0.88586557216708994</v>
      </c>
      <c r="AC109" s="295"/>
    </row>
    <row r="110" spans="1:29" ht="15.75" customHeight="1">
      <c r="A110" s="298"/>
      <c r="B110" s="100" t="s">
        <v>118</v>
      </c>
      <c r="C110" s="279" t="s">
        <v>144</v>
      </c>
      <c r="D110" s="280"/>
      <c r="E110" s="101">
        <v>18.18</v>
      </c>
      <c r="F110" s="102">
        <v>575</v>
      </c>
      <c r="G110" s="103">
        <f t="shared" si="47"/>
        <v>10453.5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2711.1417673468286</v>
      </c>
      <c r="N110" s="106">
        <f t="shared" si="41"/>
        <v>903.71392244894287</v>
      </c>
      <c r="O110" s="108">
        <f t="shared" si="42"/>
        <v>0</v>
      </c>
      <c r="P110" s="109">
        <f t="shared" si="43"/>
        <v>-96.286077551057133</v>
      </c>
      <c r="Q110" s="110">
        <f t="shared" si="44"/>
        <v>0.90371392244894289</v>
      </c>
      <c r="R110" s="290"/>
      <c r="S110" s="47">
        <v>0.7534722222222221</v>
      </c>
      <c r="T110" s="48">
        <v>0.76230324074074063</v>
      </c>
      <c r="U110" s="111">
        <v>14.61666666666666</v>
      </c>
      <c r="V110" s="112">
        <v>12.725265943492992</v>
      </c>
      <c r="W110" s="113"/>
      <c r="X110" s="116"/>
      <c r="Y110" s="281"/>
      <c r="Z110" s="282"/>
      <c r="AA110" s="117">
        <f t="shared" si="45"/>
        <v>-288.8582326531714</v>
      </c>
      <c r="AB110" s="110">
        <f t="shared" si="46"/>
        <v>0.90371392244894289</v>
      </c>
      <c r="AC110" s="295"/>
    </row>
    <row r="111" spans="1:29" ht="15.75" customHeight="1">
      <c r="A111" s="298"/>
      <c r="B111" s="100" t="s">
        <v>118</v>
      </c>
      <c r="C111" s="279" t="s">
        <v>143</v>
      </c>
      <c r="D111" s="280"/>
      <c r="E111" s="101">
        <v>14.03</v>
      </c>
      <c r="F111" s="102">
        <v>2044</v>
      </c>
      <c r="G111" s="103">
        <f t="shared" si="47"/>
        <v>28677.32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2710.8250361065093</v>
      </c>
      <c r="N111" s="106">
        <f t="shared" si="41"/>
        <v>903.60834536883647</v>
      </c>
      <c r="O111" s="108">
        <f t="shared" si="42"/>
        <v>0</v>
      </c>
      <c r="P111" s="109">
        <f t="shared" si="43"/>
        <v>-96.391654631163533</v>
      </c>
      <c r="Q111" s="110">
        <f t="shared" si="44"/>
        <v>0.9036083453688365</v>
      </c>
      <c r="R111" s="290"/>
      <c r="S111" s="47">
        <v>0.77222222222222203</v>
      </c>
      <c r="T111" s="48">
        <v>0.80363425925925902</v>
      </c>
      <c r="U111" s="111">
        <v>15</v>
      </c>
      <c r="V111" s="112">
        <v>45.240839363113153</v>
      </c>
      <c r="W111" s="113"/>
      <c r="X111" s="116"/>
      <c r="Y111" s="281"/>
      <c r="Z111" s="282"/>
      <c r="AA111" s="117">
        <f t="shared" si="45"/>
        <v>-289.17496389349071</v>
      </c>
      <c r="AB111" s="110">
        <f t="shared" si="46"/>
        <v>0.90360834536883639</v>
      </c>
      <c r="AC111" s="295"/>
    </row>
    <row r="112" spans="1:29" ht="15.75" customHeight="1">
      <c r="A112" s="298"/>
      <c r="B112" s="100" t="s">
        <v>118</v>
      </c>
      <c r="C112" s="279" t="s">
        <v>145</v>
      </c>
      <c r="D112" s="280"/>
      <c r="E112" s="101">
        <v>14.28</v>
      </c>
      <c r="F112" s="102">
        <v>2457</v>
      </c>
      <c r="G112" s="121">
        <f t="shared" si="47"/>
        <v>35085.96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3183.6844846451672</v>
      </c>
      <c r="N112" s="106">
        <f t="shared" si="41"/>
        <v>1061.2281615483892</v>
      </c>
      <c r="O112" s="108">
        <f t="shared" si="42"/>
        <v>0</v>
      </c>
      <c r="P112" s="109">
        <f t="shared" si="43"/>
        <v>-138.77183845161085</v>
      </c>
      <c r="Q112" s="110">
        <f t="shared" si="44"/>
        <v>0.88435680129032435</v>
      </c>
      <c r="R112" s="290"/>
      <c r="S112" s="47">
        <v>0.81388888888888866</v>
      </c>
      <c r="T112" s="120">
        <v>0.84604166666666647</v>
      </c>
      <c r="U112" s="111">
        <v>14.766666666666683</v>
      </c>
      <c r="V112" s="112">
        <v>46.304839788931055</v>
      </c>
      <c r="W112" s="113"/>
      <c r="X112" s="116"/>
      <c r="Y112" s="281"/>
      <c r="Z112" s="282"/>
      <c r="AA112" s="117">
        <f t="shared" si="45"/>
        <v>-416.31551535483277</v>
      </c>
      <c r="AB112" s="110">
        <f t="shared" si="46"/>
        <v>0.88435680129032423</v>
      </c>
      <c r="AC112" s="295"/>
    </row>
    <row r="113" spans="1:29" ht="15.75" customHeight="1">
      <c r="A113" s="298"/>
      <c r="B113" s="100" t="s">
        <v>118</v>
      </c>
      <c r="C113" s="279" t="s">
        <v>137</v>
      </c>
      <c r="D113" s="280"/>
      <c r="E113" s="101">
        <v>22.28</v>
      </c>
      <c r="F113" s="102">
        <v>1097</v>
      </c>
      <c r="G113" s="121">
        <f t="shared" si="47"/>
        <v>24441.16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2977.3147543400769</v>
      </c>
      <c r="N113" s="106">
        <f t="shared" si="41"/>
        <v>595.46295086801535</v>
      </c>
      <c r="O113" s="123">
        <f t="shared" si="42"/>
        <v>0</v>
      </c>
      <c r="P113" s="124">
        <f t="shared" si="43"/>
        <v>-64.537049131984645</v>
      </c>
      <c r="Q113" s="125">
        <f t="shared" si="44"/>
        <v>0.90221659222426565</v>
      </c>
      <c r="R113" s="290"/>
      <c r="S113" s="47">
        <v>0.85624999999999973</v>
      </c>
      <c r="T113" s="120">
        <v>0.87159722222222191</v>
      </c>
      <c r="U113" s="111">
        <v>14.6999999999999</v>
      </c>
      <c r="V113" s="112">
        <v>22.107168852084982</v>
      </c>
      <c r="W113" s="113"/>
      <c r="X113" s="116"/>
      <c r="Y113" s="281"/>
      <c r="Z113" s="282"/>
      <c r="AA113" s="117">
        <f t="shared" si="45"/>
        <v>-322.68524565992311</v>
      </c>
      <c r="AB113" s="110">
        <f t="shared" si="46"/>
        <v>0.90221659222426576</v>
      </c>
      <c r="AC113" s="295"/>
    </row>
    <row r="114" spans="1:29" ht="15.75" customHeight="1">
      <c r="A114" s="298"/>
      <c r="B114" s="100" t="s">
        <v>118</v>
      </c>
      <c r="C114" s="279" t="s">
        <v>136</v>
      </c>
      <c r="D114" s="280"/>
      <c r="E114" s="101">
        <v>16.7</v>
      </c>
      <c r="F114" s="102">
        <v>772</v>
      </c>
      <c r="G114" s="121">
        <f t="shared" si="47"/>
        <v>12892.4</v>
      </c>
      <c r="H114" s="26"/>
      <c r="I114" s="104">
        <v>3</v>
      </c>
      <c r="J114" s="105">
        <v>3600</v>
      </c>
      <c r="K114" s="106">
        <f t="shared" si="37"/>
        <v>1200</v>
      </c>
      <c r="L114" s="118">
        <v>3</v>
      </c>
      <c r="M114" s="105">
        <f t="shared" si="48"/>
        <v>3194.7223507222038</v>
      </c>
      <c r="N114" s="106">
        <f t="shared" si="41"/>
        <v>1064.9074502407345</v>
      </c>
      <c r="O114" s="123">
        <f t="shared" si="42"/>
        <v>0</v>
      </c>
      <c r="P114" s="124">
        <f t="shared" si="43"/>
        <v>-135.09254975926547</v>
      </c>
      <c r="Q114" s="125">
        <f t="shared" si="44"/>
        <v>0.88742287520061214</v>
      </c>
      <c r="R114" s="290"/>
      <c r="S114" s="47">
        <v>0.88194444444444409</v>
      </c>
      <c r="T114" s="120">
        <v>0.8920023148148144</v>
      </c>
      <c r="U114" s="111">
        <v>14.899999999999931</v>
      </c>
      <c r="V114" s="112">
        <v>14.498912554804278</v>
      </c>
      <c r="W114" s="113"/>
      <c r="X114" s="116"/>
      <c r="Y114" s="281"/>
      <c r="Z114" s="282"/>
      <c r="AA114" s="117">
        <f t="shared" si="45"/>
        <v>-405.27764927779617</v>
      </c>
      <c r="AB114" s="110">
        <f t="shared" si="46"/>
        <v>0.88742287520061214</v>
      </c>
      <c r="AC114" s="295"/>
    </row>
    <row r="115" spans="1:29" ht="15.75" customHeight="1">
      <c r="A115" s="298"/>
      <c r="B115" s="100" t="s">
        <v>118</v>
      </c>
      <c r="C115" s="279" t="s">
        <v>148</v>
      </c>
      <c r="D115" s="280"/>
      <c r="E115" s="101">
        <v>18.18</v>
      </c>
      <c r="F115" s="102">
        <v>696</v>
      </c>
      <c r="G115" s="121">
        <f t="shared" si="47"/>
        <v>12653.28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3189.116059801524</v>
      </c>
      <c r="N115" s="106">
        <f t="shared" si="41"/>
        <v>1063.0386866005081</v>
      </c>
      <c r="O115" s="123">
        <f t="shared" si="42"/>
        <v>0</v>
      </c>
      <c r="P115" s="124">
        <f t="shared" si="43"/>
        <v>-136.96131339949193</v>
      </c>
      <c r="Q115" s="125">
        <f t="shared" si="44"/>
        <v>0.88586557216709005</v>
      </c>
      <c r="R115" s="290"/>
      <c r="S115" s="47">
        <v>0.9020833333333329</v>
      </c>
      <c r="T115" s="120">
        <v>0.91116898148148107</v>
      </c>
      <c r="U115" s="111">
        <v>14.516666666666644</v>
      </c>
      <c r="V115" s="112">
        <v>13.094537551135392</v>
      </c>
      <c r="W115" s="113"/>
      <c r="X115" s="116"/>
      <c r="Y115" s="281"/>
      <c r="Z115" s="282"/>
      <c r="AA115" s="117">
        <f t="shared" si="45"/>
        <v>-410.88394019847601</v>
      </c>
      <c r="AB115" s="110">
        <f t="shared" si="46"/>
        <v>0.88586557216708994</v>
      </c>
      <c r="AC115" s="295"/>
    </row>
    <row r="116" spans="1:29" ht="15.75" customHeight="1">
      <c r="A116" s="298"/>
      <c r="B116" s="100" t="s">
        <v>118</v>
      </c>
      <c r="C116" s="279" t="s">
        <v>144</v>
      </c>
      <c r="D116" s="280"/>
      <c r="E116" s="101">
        <v>18.18</v>
      </c>
      <c r="F116" s="102">
        <v>1082</v>
      </c>
      <c r="G116" s="121">
        <f t="shared" si="47"/>
        <v>19670.759999999998</v>
      </c>
      <c r="H116" s="26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2711.1417673468291</v>
      </c>
      <c r="N116" s="106">
        <f t="shared" si="41"/>
        <v>903.71392244894298</v>
      </c>
      <c r="O116" s="123">
        <f t="shared" si="42"/>
        <v>0</v>
      </c>
      <c r="P116" s="124">
        <f t="shared" si="43"/>
        <v>-96.286077551057019</v>
      </c>
      <c r="Q116" s="125">
        <f t="shared" si="44"/>
        <v>0.903713922448943</v>
      </c>
      <c r="R116" s="290"/>
      <c r="S116" s="47">
        <v>0.92152777777777728</v>
      </c>
      <c r="T116" s="120">
        <v>0.93814814814814762</v>
      </c>
      <c r="U116" s="111">
        <v>14.916666666666547</v>
      </c>
      <c r="V116" s="112">
        <v>23.945630871059855</v>
      </c>
      <c r="W116" s="113"/>
      <c r="X116" s="116"/>
      <c r="Y116" s="281"/>
      <c r="Z116" s="282"/>
      <c r="AA116" s="117">
        <f t="shared" si="45"/>
        <v>-288.85823265317094</v>
      </c>
      <c r="AB116" s="110">
        <f t="shared" si="46"/>
        <v>0.903713922448943</v>
      </c>
      <c r="AC116" s="295"/>
    </row>
    <row r="117" spans="1:29" ht="15.75" customHeight="1">
      <c r="A117" s="298"/>
      <c r="B117" s="100" t="s">
        <v>118</v>
      </c>
      <c r="C117" s="279" t="s">
        <v>143</v>
      </c>
      <c r="D117" s="280"/>
      <c r="E117" s="101">
        <v>14.03</v>
      </c>
      <c r="F117" s="102">
        <v>4963</v>
      </c>
      <c r="G117" s="121">
        <f t="shared" si="47"/>
        <v>69630.89</v>
      </c>
      <c r="H117" s="62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2710.8250361065093</v>
      </c>
      <c r="N117" s="106">
        <f t="shared" si="41"/>
        <v>903.60834536883647</v>
      </c>
      <c r="O117" s="123">
        <f t="shared" si="42"/>
        <v>0</v>
      </c>
      <c r="P117" s="124">
        <f t="shared" si="43"/>
        <v>-96.391654631163533</v>
      </c>
      <c r="Q117" s="125">
        <f t="shared" si="44"/>
        <v>0.9036083453688365</v>
      </c>
      <c r="R117" s="290"/>
      <c r="S117" s="47">
        <v>0.94791666666666619</v>
      </c>
      <c r="T117" s="120">
        <v>1.0241898148148143</v>
      </c>
      <c r="U117" s="111">
        <v>15</v>
      </c>
      <c r="V117" s="112">
        <v>109.84847639879187</v>
      </c>
      <c r="W117" s="126"/>
      <c r="X117" s="127"/>
      <c r="Y117" s="281"/>
      <c r="Z117" s="282"/>
      <c r="AA117" s="117">
        <f t="shared" si="45"/>
        <v>-289.17496389349071</v>
      </c>
      <c r="AB117" s="110">
        <f t="shared" si="46"/>
        <v>0.90360834536883639</v>
      </c>
      <c r="AC117" s="295"/>
    </row>
    <row r="118" spans="1:29" ht="15.75" customHeight="1">
      <c r="A118" s="298"/>
      <c r="B118" s="100" t="s">
        <v>118</v>
      </c>
      <c r="C118" s="279" t="s">
        <v>145</v>
      </c>
      <c r="D118" s="280"/>
      <c r="E118" s="101">
        <v>14.28</v>
      </c>
      <c r="F118" s="102">
        <v>6638</v>
      </c>
      <c r="G118" s="121">
        <f t="shared" si="47"/>
        <v>94790.64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3183.6844846451677</v>
      </c>
      <c r="N118" s="106">
        <f t="shared" si="41"/>
        <v>1061.2281615483892</v>
      </c>
      <c r="O118" s="123">
        <f t="shared" si="42"/>
        <v>0</v>
      </c>
      <c r="P118" s="124">
        <f t="shared" si="43"/>
        <v>-138.77183845161085</v>
      </c>
      <c r="Q118" s="125">
        <f t="shared" si="44"/>
        <v>0.88435680129032435</v>
      </c>
      <c r="R118" s="290"/>
      <c r="S118" s="47">
        <v>1.0340277777777773</v>
      </c>
      <c r="T118" s="120">
        <v>1.1209027777777774</v>
      </c>
      <c r="U118" s="111">
        <v>15</v>
      </c>
      <c r="V118" s="112">
        <v>125.1003363935386</v>
      </c>
      <c r="W118" s="126"/>
      <c r="X118" s="127"/>
      <c r="Y118" s="281"/>
      <c r="Z118" s="282"/>
      <c r="AA118" s="117">
        <f t="shared" si="45"/>
        <v>-416.31551535483231</v>
      </c>
      <c r="AB118" s="110">
        <f t="shared" si="46"/>
        <v>0.88435680129032435</v>
      </c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9">AVERAGE(I107:I122)</f>
        <v>3.3333333333333335</v>
      </c>
      <c r="J123" s="137">
        <f t="shared" si="49"/>
        <v>3350</v>
      </c>
      <c r="K123" s="138">
        <f t="shared" ref="K123" si="50">J123/I123</f>
        <v>1005</v>
      </c>
      <c r="L123" s="136">
        <f t="shared" ref="L123:M123" si="51">AVERAGE(L107:L122)</f>
        <v>3.3333333333333335</v>
      </c>
      <c r="M123" s="137">
        <f t="shared" si="51"/>
        <v>2994.4674088270513</v>
      </c>
      <c r="N123" s="138">
        <f t="shared" ref="N123:N135" si="52">M123/L123</f>
        <v>898.34022264811529</v>
      </c>
      <c r="O123" s="139">
        <f t="shared" ref="O123:O135" si="53">L123-I123</f>
        <v>0</v>
      </c>
      <c r="P123" s="140">
        <f t="shared" ref="P123:P135" si="54">N123-K123</f>
        <v>-106.65977735188471</v>
      </c>
      <c r="Q123" s="141">
        <f t="shared" ref="Q123:Q135" si="55">N123/K123</f>
        <v>0.89387086830658236</v>
      </c>
      <c r="R123" s="291"/>
      <c r="S123" s="142">
        <v>0.70833333333333337</v>
      </c>
      <c r="T123" s="143">
        <v>1.1209027777777774</v>
      </c>
      <c r="U123" s="144"/>
      <c r="V123" s="166"/>
      <c r="W123" s="99"/>
      <c r="X123" s="69"/>
      <c r="Y123" s="277"/>
      <c r="Z123" s="278"/>
      <c r="AA123" s="168">
        <f t="shared" ref="AA123:AA135" si="56">M123-J123</f>
        <v>-355.53259117294874</v>
      </c>
      <c r="AB123" s="141">
        <f t="shared" ref="AB123:AB135" si="57">M123/J123</f>
        <v>0.89387086830658247</v>
      </c>
      <c r="AC123" s="296"/>
    </row>
    <row r="124" spans="1:29" ht="15.75" customHeight="1">
      <c r="A124" s="283" t="s">
        <v>146</v>
      </c>
      <c r="B124" s="114" t="s">
        <v>118</v>
      </c>
      <c r="C124" s="287" t="s">
        <v>209</v>
      </c>
      <c r="D124" s="288"/>
      <c r="E124" s="147">
        <v>30</v>
      </c>
      <c r="F124" s="97">
        <v>773</v>
      </c>
      <c r="G124" s="148">
        <f t="shared" ref="G124:G135" si="58">E124*F124</f>
        <v>23190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3192.8399999999983</v>
      </c>
      <c r="N124" s="152">
        <f t="shared" si="52"/>
        <v>798.20999999999958</v>
      </c>
      <c r="O124" s="154">
        <f t="shared" si="53"/>
        <v>0</v>
      </c>
      <c r="P124" s="155">
        <f t="shared" si="54"/>
        <v>-101.79000000000042</v>
      </c>
      <c r="Q124" s="156">
        <f t="shared" si="55"/>
        <v>0.88689999999999958</v>
      </c>
      <c r="R124" s="289">
        <f>Q140</f>
        <v>0.88543824742812671</v>
      </c>
      <c r="S124" s="157">
        <v>0.70833333333333337</v>
      </c>
      <c r="T124" s="158">
        <v>0.71841435185185187</v>
      </c>
      <c r="U124" s="159"/>
      <c r="V124" s="160">
        <v>14.526252489946263</v>
      </c>
      <c r="W124" s="158"/>
      <c r="X124" s="169"/>
      <c r="Y124" s="292"/>
      <c r="Z124" s="293"/>
      <c r="AA124" s="171">
        <f t="shared" si="56"/>
        <v>-407.16000000000167</v>
      </c>
      <c r="AB124" s="156">
        <f t="shared" si="57"/>
        <v>0.88689999999999958</v>
      </c>
      <c r="AC124" s="294">
        <f>AB140</f>
        <v>0.88543824742812682</v>
      </c>
    </row>
    <row r="125" spans="1:29" ht="15.75" customHeight="1">
      <c r="A125" s="284"/>
      <c r="B125" s="100" t="s">
        <v>118</v>
      </c>
      <c r="C125" s="279" t="s">
        <v>147</v>
      </c>
      <c r="D125" s="280"/>
      <c r="E125" s="101">
        <v>18.18</v>
      </c>
      <c r="F125" s="102">
        <v>905</v>
      </c>
      <c r="G125" s="103">
        <f t="shared" si="58"/>
        <v>16452.900000000001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3179.116007532712</v>
      </c>
      <c r="N125" s="106">
        <f t="shared" si="52"/>
        <v>1059.7053358442374</v>
      </c>
      <c r="O125" s="108">
        <f t="shared" si="53"/>
        <v>0</v>
      </c>
      <c r="P125" s="109">
        <f t="shared" si="54"/>
        <v>-140.29466415576258</v>
      </c>
      <c r="Q125" s="110">
        <f t="shared" si="55"/>
        <v>0.88308777987019782</v>
      </c>
      <c r="R125" s="290"/>
      <c r="S125" s="47">
        <v>0.72847222222222219</v>
      </c>
      <c r="T125" s="48">
        <v>0.74032407407407408</v>
      </c>
      <c r="U125" s="111">
        <v>15</v>
      </c>
      <c r="V125" s="112">
        <v>17.080219743897242</v>
      </c>
      <c r="W125" s="113"/>
      <c r="X125" s="13"/>
      <c r="Y125" s="281"/>
      <c r="Z125" s="282"/>
      <c r="AA125" s="172">
        <f t="shared" si="56"/>
        <v>-420.88399246728795</v>
      </c>
      <c r="AB125" s="110">
        <f t="shared" si="57"/>
        <v>0.88308777987019782</v>
      </c>
      <c r="AC125" s="295"/>
    </row>
    <row r="126" spans="1:29" ht="15.75" customHeight="1">
      <c r="A126" s="284"/>
      <c r="B126" s="100" t="s">
        <v>118</v>
      </c>
      <c r="C126" s="279" t="s">
        <v>150</v>
      </c>
      <c r="D126" s="280"/>
      <c r="E126" s="101">
        <v>25.03</v>
      </c>
      <c r="F126" s="102">
        <v>586</v>
      </c>
      <c r="G126" s="103">
        <f t="shared" si="58"/>
        <v>14667.58</v>
      </c>
      <c r="H126" s="26">
        <v>2</v>
      </c>
      <c r="I126" s="104">
        <v>5</v>
      </c>
      <c r="J126" s="105">
        <v>3600</v>
      </c>
      <c r="K126" s="106">
        <f t="shared" si="37"/>
        <v>720</v>
      </c>
      <c r="L126" s="107">
        <v>5</v>
      </c>
      <c r="M126" s="105">
        <f t="shared" si="59"/>
        <v>3190.8574918322201</v>
      </c>
      <c r="N126" s="106">
        <f t="shared" si="52"/>
        <v>638.17149836644398</v>
      </c>
      <c r="O126" s="108">
        <f t="shared" si="53"/>
        <v>0</v>
      </c>
      <c r="P126" s="109">
        <f t="shared" si="54"/>
        <v>-81.828501633556016</v>
      </c>
      <c r="Q126" s="110">
        <f t="shared" si="55"/>
        <v>0.88634930328672779</v>
      </c>
      <c r="R126" s="290"/>
      <c r="S126" s="47">
        <v>0.75069444444444433</v>
      </c>
      <c r="T126" s="48">
        <v>0.75834490740740734</v>
      </c>
      <c r="U126" s="111">
        <v>14.933333333333163</v>
      </c>
      <c r="V126" s="112">
        <v>11.018981602907877</v>
      </c>
      <c r="W126" s="113"/>
      <c r="X126" s="13"/>
      <c r="Y126" s="281"/>
      <c r="Z126" s="282"/>
      <c r="AA126" s="172">
        <f t="shared" si="56"/>
        <v>-409.14250816777985</v>
      </c>
      <c r="AB126" s="110">
        <f t="shared" si="57"/>
        <v>0.88634930328672779</v>
      </c>
      <c r="AC126" s="295"/>
    </row>
    <row r="127" spans="1:29" ht="15.75" customHeight="1">
      <c r="A127" s="284"/>
      <c r="B127" s="100" t="s">
        <v>118</v>
      </c>
      <c r="C127" s="279" t="s">
        <v>149</v>
      </c>
      <c r="D127" s="280"/>
      <c r="E127" s="101">
        <v>24.82</v>
      </c>
      <c r="F127" s="102">
        <v>775</v>
      </c>
      <c r="G127" s="103">
        <f t="shared" si="58"/>
        <v>19235.5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3190.1117796373837</v>
      </c>
      <c r="N127" s="106">
        <f t="shared" si="52"/>
        <v>638.02235592747672</v>
      </c>
      <c r="O127" s="108">
        <f t="shared" si="53"/>
        <v>0</v>
      </c>
      <c r="P127" s="109">
        <f t="shared" si="54"/>
        <v>-81.977644072523276</v>
      </c>
      <c r="Q127" s="110">
        <f t="shared" si="55"/>
        <v>0.88614216101038434</v>
      </c>
      <c r="R127" s="290"/>
      <c r="S127" s="47">
        <v>0.76874999999999982</v>
      </c>
      <c r="T127" s="48">
        <v>0.77886574074074055</v>
      </c>
      <c r="U127" s="111">
        <v>14.983333333333171</v>
      </c>
      <c r="V127" s="112">
        <v>14.576291745264674</v>
      </c>
      <c r="W127" s="113"/>
      <c r="X127" s="13"/>
      <c r="Y127" s="281"/>
      <c r="Z127" s="282"/>
      <c r="AA127" s="172">
        <f t="shared" si="56"/>
        <v>-409.88822036261627</v>
      </c>
      <c r="AB127" s="110">
        <f t="shared" si="57"/>
        <v>0.88614216101038434</v>
      </c>
      <c r="AC127" s="295"/>
    </row>
    <row r="128" spans="1:29" ht="15.75" customHeight="1">
      <c r="A128" s="285"/>
      <c r="B128" s="100" t="s">
        <v>118</v>
      </c>
      <c r="C128" s="279" t="s">
        <v>140</v>
      </c>
      <c r="D128" s="280"/>
      <c r="E128" s="101">
        <v>17.89</v>
      </c>
      <c r="F128" s="102">
        <v>1267</v>
      </c>
      <c r="G128" s="103">
        <f t="shared" si="58"/>
        <v>22666.63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3182.2729680737648</v>
      </c>
      <c r="N128" s="106">
        <f t="shared" si="52"/>
        <v>795.5682420184412</v>
      </c>
      <c r="O128" s="108">
        <f t="shared" si="53"/>
        <v>0</v>
      </c>
      <c r="P128" s="109">
        <f t="shared" si="54"/>
        <v>-104.4317579815588</v>
      </c>
      <c r="Q128" s="110">
        <f t="shared" si="55"/>
        <v>0.88396471335382354</v>
      </c>
      <c r="R128" s="290"/>
      <c r="S128" s="47">
        <v>0.78888888888888864</v>
      </c>
      <c r="T128" s="48">
        <v>0.80547453703703675</v>
      </c>
      <c r="U128" s="111">
        <v>15</v>
      </c>
      <c r="V128" s="112">
        <v>23.888585537027339</v>
      </c>
      <c r="W128" s="113"/>
      <c r="X128" s="116"/>
      <c r="Y128" s="281"/>
      <c r="Z128" s="282"/>
      <c r="AA128" s="172">
        <f t="shared" si="56"/>
        <v>-417.72703192623521</v>
      </c>
      <c r="AB128" s="110">
        <f t="shared" si="57"/>
        <v>0.88396471335382354</v>
      </c>
      <c r="AC128" s="295"/>
    </row>
    <row r="129" spans="1:29" ht="15.75" customHeight="1">
      <c r="A129" s="285"/>
      <c r="B129" s="100" t="s">
        <v>118</v>
      </c>
      <c r="C129" s="279" t="s">
        <v>141</v>
      </c>
      <c r="D129" s="280"/>
      <c r="E129" s="101">
        <v>16.66</v>
      </c>
      <c r="F129" s="102">
        <v>2074</v>
      </c>
      <c r="G129" s="121">
        <f t="shared" si="58"/>
        <v>34552.840000000004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3190.2678973714569</v>
      </c>
      <c r="N129" s="106">
        <f t="shared" si="52"/>
        <v>638.05357947429138</v>
      </c>
      <c r="O129" s="108">
        <f t="shared" si="53"/>
        <v>0</v>
      </c>
      <c r="P129" s="109">
        <f t="shared" si="54"/>
        <v>-81.946420525708618</v>
      </c>
      <c r="Q129" s="110">
        <f t="shared" si="55"/>
        <v>0.88618552704762688</v>
      </c>
      <c r="R129" s="290"/>
      <c r="S129" s="47">
        <v>0.81527777777777743</v>
      </c>
      <c r="T129" s="120">
        <v>0.84236111111111078</v>
      </c>
      <c r="U129" s="111">
        <v>15</v>
      </c>
      <c r="V129" s="112">
        <v>39.006128639707434</v>
      </c>
      <c r="W129" s="113"/>
      <c r="X129" s="50"/>
      <c r="Y129" s="281"/>
      <c r="Z129" s="282"/>
      <c r="AA129" s="172">
        <f t="shared" si="56"/>
        <v>-409.73210262854309</v>
      </c>
      <c r="AB129" s="110">
        <f t="shared" si="57"/>
        <v>0.88618552704762688</v>
      </c>
      <c r="AC129" s="295"/>
    </row>
    <row r="130" spans="1:29" ht="15.75" customHeight="1">
      <c r="A130" s="285"/>
      <c r="B130" s="100" t="s">
        <v>118</v>
      </c>
      <c r="C130" s="279" t="s">
        <v>209</v>
      </c>
      <c r="D130" s="280"/>
      <c r="E130" s="101">
        <v>30</v>
      </c>
      <c r="F130" s="102">
        <v>1857</v>
      </c>
      <c r="G130" s="121">
        <f t="shared" si="58"/>
        <v>55710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3192.8399999999992</v>
      </c>
      <c r="N130" s="106">
        <f t="shared" si="52"/>
        <v>798.20999999999981</v>
      </c>
      <c r="O130" s="123">
        <f t="shared" si="53"/>
        <v>0</v>
      </c>
      <c r="P130" s="124">
        <f t="shared" si="54"/>
        <v>-101.79000000000019</v>
      </c>
      <c r="Q130" s="125">
        <f t="shared" si="55"/>
        <v>0.8868999999999998</v>
      </c>
      <c r="R130" s="290"/>
      <c r="S130" s="47">
        <v>0.85277777777777741</v>
      </c>
      <c r="T130" s="120">
        <v>0.8770023148148145</v>
      </c>
      <c r="U130" s="111">
        <v>14.999999999999947</v>
      </c>
      <c r="V130" s="112">
        <v>34.896831660841144</v>
      </c>
      <c r="W130" s="113"/>
      <c r="X130" s="116"/>
      <c r="Y130" s="281"/>
      <c r="Z130" s="282"/>
      <c r="AA130" s="172">
        <f t="shared" si="56"/>
        <v>-407.16000000000076</v>
      </c>
      <c r="AB130" s="110">
        <f t="shared" si="57"/>
        <v>0.8868999999999998</v>
      </c>
      <c r="AC130" s="295"/>
    </row>
    <row r="131" spans="1:29" ht="15.75" customHeight="1">
      <c r="A131" s="285"/>
      <c r="B131" s="100" t="s">
        <v>118</v>
      </c>
      <c r="C131" s="279" t="s">
        <v>147</v>
      </c>
      <c r="D131" s="280"/>
      <c r="E131" s="101">
        <v>18.18</v>
      </c>
      <c r="F131" s="102">
        <v>2211</v>
      </c>
      <c r="G131" s="121">
        <f t="shared" si="58"/>
        <v>40195.979999999996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3179.116007532712</v>
      </c>
      <c r="N131" s="106">
        <f t="shared" si="52"/>
        <v>1059.7053358442374</v>
      </c>
      <c r="O131" s="123">
        <f t="shared" si="53"/>
        <v>0</v>
      </c>
      <c r="P131" s="124">
        <f t="shared" si="54"/>
        <v>-140.29466415576258</v>
      </c>
      <c r="Q131" s="125">
        <f t="shared" si="55"/>
        <v>0.88308777987019782</v>
      </c>
      <c r="R131" s="290"/>
      <c r="S131" s="47">
        <v>0.88680555555555518</v>
      </c>
      <c r="T131" s="120">
        <v>0.91577546296296264</v>
      </c>
      <c r="U131" s="111">
        <v>15</v>
      </c>
      <c r="V131" s="112">
        <v>41.728581053874919</v>
      </c>
      <c r="W131" s="113"/>
      <c r="X131" s="116"/>
      <c r="Y131" s="281"/>
      <c r="Z131" s="282"/>
      <c r="AA131" s="172">
        <f t="shared" si="56"/>
        <v>-420.88399246728795</v>
      </c>
      <c r="AB131" s="110">
        <f t="shared" si="57"/>
        <v>0.88308777987019782</v>
      </c>
      <c r="AC131" s="295"/>
    </row>
    <row r="132" spans="1:29" ht="15.75" customHeight="1">
      <c r="A132" s="285"/>
      <c r="B132" s="100" t="s">
        <v>118</v>
      </c>
      <c r="C132" s="279" t="s">
        <v>150</v>
      </c>
      <c r="D132" s="280"/>
      <c r="E132" s="101">
        <v>25.03</v>
      </c>
      <c r="F132" s="102">
        <v>1187</v>
      </c>
      <c r="G132" s="121">
        <f t="shared" si="58"/>
        <v>29710.61</v>
      </c>
      <c r="H132" s="26"/>
      <c r="I132" s="104">
        <v>5</v>
      </c>
      <c r="J132" s="105">
        <v>3600</v>
      </c>
      <c r="K132" s="106">
        <f t="shared" si="37"/>
        <v>720</v>
      </c>
      <c r="L132" s="118">
        <v>5</v>
      </c>
      <c r="M132" s="105">
        <f t="shared" si="59"/>
        <v>3190.8574918322201</v>
      </c>
      <c r="N132" s="106">
        <f t="shared" si="52"/>
        <v>638.17149836644398</v>
      </c>
      <c r="O132" s="123">
        <f t="shared" si="53"/>
        <v>0</v>
      </c>
      <c r="P132" s="124">
        <f t="shared" si="54"/>
        <v>-81.828501633556016</v>
      </c>
      <c r="Q132" s="125">
        <f t="shared" si="55"/>
        <v>0.88634930328672779</v>
      </c>
      <c r="R132" s="290"/>
      <c r="S132" s="47">
        <v>0.92569444444444404</v>
      </c>
      <c r="T132" s="120">
        <v>0.94119212962962928</v>
      </c>
      <c r="U132" s="111">
        <v>15</v>
      </c>
      <c r="V132" s="112">
        <v>22.320019048893599</v>
      </c>
      <c r="W132" s="126"/>
      <c r="X132" s="127"/>
      <c r="Y132" s="281"/>
      <c r="Z132" s="282"/>
      <c r="AA132" s="172">
        <f t="shared" si="56"/>
        <v>-409.14250816777985</v>
      </c>
      <c r="AB132" s="110">
        <f t="shared" si="57"/>
        <v>0.88634930328672779</v>
      </c>
      <c r="AC132" s="295"/>
    </row>
    <row r="133" spans="1:29" ht="15.75" customHeight="1">
      <c r="A133" s="285"/>
      <c r="B133" s="100" t="s">
        <v>118</v>
      </c>
      <c r="C133" s="279" t="s">
        <v>149</v>
      </c>
      <c r="D133" s="280"/>
      <c r="E133" s="101">
        <v>24.82</v>
      </c>
      <c r="F133" s="102">
        <v>1688</v>
      </c>
      <c r="G133" s="121">
        <f t="shared" si="58"/>
        <v>41896.160000000003</v>
      </c>
      <c r="H133" s="26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3190.1117796373833</v>
      </c>
      <c r="N133" s="106">
        <f t="shared" si="52"/>
        <v>638.02235592747661</v>
      </c>
      <c r="O133" s="123">
        <f t="shared" si="53"/>
        <v>0</v>
      </c>
      <c r="P133" s="124">
        <f t="shared" si="54"/>
        <v>-81.97764407252339</v>
      </c>
      <c r="Q133" s="125">
        <f t="shared" si="55"/>
        <v>0.88614216101038423</v>
      </c>
      <c r="R133" s="290"/>
      <c r="S133" s="47">
        <v>0.9513888888888884</v>
      </c>
      <c r="T133" s="120">
        <v>0.97342592592592547</v>
      </c>
      <c r="U133" s="111">
        <v>14.683333333333124</v>
      </c>
      <c r="V133" s="112">
        <v>31.748103827105513</v>
      </c>
      <c r="W133" s="126"/>
      <c r="X133" s="127"/>
      <c r="Y133" s="281"/>
      <c r="Z133" s="282"/>
      <c r="AA133" s="172">
        <f t="shared" si="56"/>
        <v>-409.88822036261672</v>
      </c>
      <c r="AB133" s="110">
        <f t="shared" si="57"/>
        <v>0.88614216101038423</v>
      </c>
      <c r="AC133" s="295"/>
    </row>
    <row r="134" spans="1:29" ht="15.75" customHeight="1">
      <c r="A134" s="285"/>
      <c r="B134" s="100" t="s">
        <v>118</v>
      </c>
      <c r="C134" s="279" t="s">
        <v>140</v>
      </c>
      <c r="D134" s="280"/>
      <c r="E134" s="101">
        <v>17.89</v>
      </c>
      <c r="F134" s="102">
        <v>3221</v>
      </c>
      <c r="G134" s="121">
        <f t="shared" si="58"/>
        <v>57623.69</v>
      </c>
      <c r="H134" s="62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3182.2729680737648</v>
      </c>
      <c r="N134" s="106">
        <f t="shared" si="52"/>
        <v>795.5682420184412</v>
      </c>
      <c r="O134" s="123">
        <f t="shared" si="53"/>
        <v>0</v>
      </c>
      <c r="P134" s="124">
        <f t="shared" si="54"/>
        <v>-104.4317579815588</v>
      </c>
      <c r="Q134" s="125">
        <f t="shared" si="55"/>
        <v>0.88396471335382354</v>
      </c>
      <c r="R134" s="290"/>
      <c r="S134" s="47">
        <v>0.98333333333333284</v>
      </c>
      <c r="T134" s="120">
        <v>1.0254976851851847</v>
      </c>
      <c r="U134" s="111">
        <v>15</v>
      </c>
      <c r="V134" s="112">
        <v>60.730176807233669</v>
      </c>
      <c r="W134" s="126"/>
      <c r="X134" s="127"/>
      <c r="Y134" s="281"/>
      <c r="Z134" s="282"/>
      <c r="AA134" s="172">
        <f t="shared" si="56"/>
        <v>-417.72703192623521</v>
      </c>
      <c r="AB134" s="110">
        <f t="shared" si="57"/>
        <v>0.88396471335382354</v>
      </c>
      <c r="AC134" s="295"/>
    </row>
    <row r="135" spans="1:29" ht="15.75" customHeight="1">
      <c r="A135" s="285"/>
      <c r="B135" s="100" t="s">
        <v>118</v>
      </c>
      <c r="C135" s="279" t="s">
        <v>141</v>
      </c>
      <c r="D135" s="280"/>
      <c r="E135" s="101">
        <v>16.66</v>
      </c>
      <c r="F135" s="102">
        <v>5326</v>
      </c>
      <c r="G135" s="121">
        <f t="shared" si="58"/>
        <v>88731.16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3190.2678973714565</v>
      </c>
      <c r="N135" s="106">
        <f t="shared" si="52"/>
        <v>638.05357947429127</v>
      </c>
      <c r="O135" s="123">
        <f t="shared" si="53"/>
        <v>0</v>
      </c>
      <c r="P135" s="124">
        <f t="shared" si="54"/>
        <v>-81.946420525708731</v>
      </c>
      <c r="Q135" s="125">
        <f t="shared" si="55"/>
        <v>0.88618552704762676</v>
      </c>
      <c r="R135" s="290"/>
      <c r="S135" s="47">
        <v>1.0354166666666662</v>
      </c>
      <c r="T135" s="120">
        <v>1.1049768518518515</v>
      </c>
      <c r="U135" s="111">
        <v>15</v>
      </c>
      <c r="V135" s="112">
        <v>100.16713651643289</v>
      </c>
      <c r="W135" s="126"/>
      <c r="X135" s="127"/>
      <c r="Y135" s="281"/>
      <c r="Z135" s="282"/>
      <c r="AA135" s="172">
        <f t="shared" si="56"/>
        <v>-409.73210262854354</v>
      </c>
      <c r="AB135" s="110">
        <f t="shared" si="57"/>
        <v>0.88618552704762676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72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13"/>
      <c r="X137" s="116"/>
      <c r="Y137" s="281"/>
      <c r="Z137" s="282"/>
      <c r="AA137" s="172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72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73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60">AVERAGE(I124:I139)</f>
        <v>4.333333333333333</v>
      </c>
      <c r="J140" s="137">
        <f t="shared" si="60"/>
        <v>3600</v>
      </c>
      <c r="K140" s="138">
        <f t="shared" ref="K140" si="61">J140/I140</f>
        <v>830.76923076923083</v>
      </c>
      <c r="L140" s="136">
        <f t="shared" ref="L140:M140" si="62">AVERAGE(L124:L139)</f>
        <v>4.333333333333333</v>
      </c>
      <c r="M140" s="137">
        <f t="shared" si="62"/>
        <v>3187.5776907412564</v>
      </c>
      <c r="N140" s="138">
        <f>M140/L140</f>
        <v>735.59485170952075</v>
      </c>
      <c r="O140" s="139">
        <f>L140-I140</f>
        <v>0</v>
      </c>
      <c r="P140" s="140">
        <f>N140-K140</f>
        <v>-95.174379059710077</v>
      </c>
      <c r="Q140" s="141">
        <f>N140/K140</f>
        <v>0.88543824742812671</v>
      </c>
      <c r="R140" s="291"/>
      <c r="S140" s="142">
        <v>0.70833333333333337</v>
      </c>
      <c r="T140" s="143">
        <v>1.1049768518518515</v>
      </c>
      <c r="U140" s="144"/>
      <c r="V140" s="166"/>
      <c r="W140" s="167"/>
      <c r="X140" s="138"/>
      <c r="Y140" s="277"/>
      <c r="Z140" s="278"/>
      <c r="AA140" s="174">
        <f>M140-J140</f>
        <v>-412.42230925874355</v>
      </c>
      <c r="AB140" s="141">
        <f>M140/J140</f>
        <v>0.88543824742812682</v>
      </c>
      <c r="AC140" s="296"/>
    </row>
    <row r="142" spans="1:29">
      <c r="Y142" s="275" t="s">
        <v>151</v>
      </c>
      <c r="Z142" s="275"/>
    </row>
    <row r="143" spans="1:29">
      <c r="Y143" s="275" t="s">
        <v>152</v>
      </c>
      <c r="Z143" s="275"/>
    </row>
    <row r="144" spans="1:29">
      <c r="Y144" s="275" t="s">
        <v>153</v>
      </c>
      <c r="Z144" s="275"/>
    </row>
    <row r="145" spans="25:26">
      <c r="Y145" s="275" t="s">
        <v>154</v>
      </c>
      <c r="Z145" s="275"/>
    </row>
    <row r="146" spans="25:26">
      <c r="Y146" s="275" t="s">
        <v>155</v>
      </c>
      <c r="Z146" s="275"/>
    </row>
    <row r="147" spans="25:26">
      <c r="Y147" s="275" t="s">
        <v>156</v>
      </c>
      <c r="Z147" s="275"/>
    </row>
    <row r="148" spans="25:26">
      <c r="Y148" s="275" t="s">
        <v>157</v>
      </c>
      <c r="Z148" s="275"/>
    </row>
    <row r="149" spans="25:26">
      <c r="Y149" s="275" t="s">
        <v>158</v>
      </c>
      <c r="Z149" s="275"/>
    </row>
    <row r="150" spans="25:26">
      <c r="Y150" s="275" t="s">
        <v>159</v>
      </c>
      <c r="Z150" s="275"/>
    </row>
    <row r="151" spans="25:26">
      <c r="Y151" s="275" t="s">
        <v>160</v>
      </c>
      <c r="Z151" s="275"/>
    </row>
    <row r="152" spans="25:26">
      <c r="Y152" s="275" t="s">
        <v>161</v>
      </c>
      <c r="Z152" s="275"/>
    </row>
    <row r="153" spans="25:26">
      <c r="Y153" s="275" t="s">
        <v>162</v>
      </c>
      <c r="Z153" s="275"/>
    </row>
    <row r="154" spans="25:26">
      <c r="Y154" s="275" t="s">
        <v>163</v>
      </c>
      <c r="Z154" s="275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514" priority="1" operator="greaterThan">
      <formula>0</formula>
    </cfRule>
  </conditionalFormatting>
  <conditionalFormatting sqref="P5:P140 AA5:AA140">
    <cfRule type="cellIs" dxfId="513" priority="4" operator="lessThan">
      <formula>0</formula>
    </cfRule>
  </conditionalFormatting>
  <conditionalFormatting sqref="Q5:Q140 AB5:AB140">
    <cfRule type="cellIs" dxfId="512" priority="2" operator="greaterThan">
      <formula>1</formula>
    </cfRule>
    <cfRule type="cellIs" dxfId="511" priority="3" operator="lessThan">
      <formula>0.8</formula>
    </cfRule>
  </conditionalFormatting>
  <conditionalFormatting sqref="AC5:AC6 R5:R140 AC73:AC78">
    <cfRule type="cellIs" dxfId="510" priority="5" operator="lessThan">
      <formula>0.8</formula>
    </cfRule>
  </conditionalFormatting>
  <conditionalFormatting sqref="AC12:AC20">
    <cfRule type="cellIs" dxfId="509" priority="12" operator="lessThan">
      <formula>0.8</formula>
    </cfRule>
  </conditionalFormatting>
  <conditionalFormatting sqref="AC22">
    <cfRule type="cellIs" dxfId="508" priority="11" operator="lessThan">
      <formula>0.8</formula>
    </cfRule>
  </conditionalFormatting>
  <conditionalFormatting sqref="AC39">
    <cfRule type="cellIs" dxfId="507" priority="7" operator="lessThan">
      <formula>0.8</formula>
    </cfRule>
  </conditionalFormatting>
  <conditionalFormatting sqref="AC56:AC61">
    <cfRule type="cellIs" dxfId="506" priority="6" operator="lessThan">
      <formula>0.8</formula>
    </cfRule>
  </conditionalFormatting>
  <conditionalFormatting sqref="AC90">
    <cfRule type="cellIs" dxfId="505" priority="10" operator="lessThan">
      <formula>0.8</formula>
    </cfRule>
  </conditionalFormatting>
  <conditionalFormatting sqref="AC107">
    <cfRule type="cellIs" dxfId="504" priority="9" operator="lessThan">
      <formula>0.8</formula>
    </cfRule>
  </conditionalFormatting>
  <conditionalFormatting sqref="AC124:AC129">
    <cfRule type="cellIs" dxfId="503" priority="8" operator="lessThan">
      <formula>0.8</formula>
    </cfRule>
  </conditionalFormatting>
  <dataValidations count="1">
    <dataValidation type="list" allowBlank="1" showInputMessage="1" showErrorMessage="1" sqref="Y5:Z140" xr:uid="{37E9E675-4EFC-4325-8896-7819F1C12CFB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15B09-497E-43AA-BD1F-3B321BCFF9AD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7" sqref="S27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68693</v>
      </c>
      <c r="E1" s="88" t="s">
        <v>3</v>
      </c>
      <c r="F1" s="89">
        <f>SUM(G5:G140)</f>
        <v>3000016.96</v>
      </c>
      <c r="G1" s="90" t="s">
        <v>84</v>
      </c>
      <c r="H1" s="91">
        <f>L21+L38+L55+L72+L89+L106+L123+L140</f>
        <v>141.03333333333333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46164</v>
      </c>
      <c r="B2" s="335"/>
      <c r="C2" s="92" t="s">
        <v>40</v>
      </c>
      <c r="D2" s="93">
        <f>AVERAGE(N21,N38,N55,N72,N89,N106,N123,N140)</f>
        <v>171.83827537292183</v>
      </c>
      <c r="E2" s="93" t="s">
        <v>91</v>
      </c>
      <c r="F2" s="94">
        <f>F1/D1</f>
        <v>43.672819064533506</v>
      </c>
      <c r="G2" s="95" t="s">
        <v>92</v>
      </c>
      <c r="H2" s="96">
        <f>COUNT(H5:H140)</f>
        <v>0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63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173</v>
      </c>
      <c r="C5" s="365" t="s">
        <v>174</v>
      </c>
      <c r="D5" s="365"/>
      <c r="E5" s="147">
        <v>56.77</v>
      </c>
      <c r="F5" s="151">
        <v>2872</v>
      </c>
      <c r="G5" s="148">
        <f t="shared" ref="G5:G8" si="0">E5*F5</f>
        <v>163043.44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1789.9622576585759</v>
      </c>
      <c r="N5" s="152">
        <f>M5/L5</f>
        <v>74.581760735773997</v>
      </c>
      <c r="O5" s="154">
        <f>L5-I5</f>
        <v>0</v>
      </c>
      <c r="P5" s="155">
        <f>N5-K5</f>
        <v>-8.7515725975593313</v>
      </c>
      <c r="Q5" s="156">
        <f>N5/K5</f>
        <v>0.89498112882928804</v>
      </c>
      <c r="R5" s="289">
        <f>Q21</f>
        <v>0.9088329558655045</v>
      </c>
      <c r="S5" s="157">
        <v>0.25</v>
      </c>
      <c r="T5" s="158">
        <v>0.31685185185185183</v>
      </c>
      <c r="U5" s="159"/>
      <c r="V5" s="160">
        <v>96.270186291754172</v>
      </c>
      <c r="W5" s="181"/>
      <c r="X5" s="152"/>
      <c r="Y5" s="12"/>
      <c r="Z5" s="198"/>
      <c r="AA5" s="292"/>
      <c r="AB5" s="293"/>
      <c r="AC5" s="12">
        <v>4</v>
      </c>
      <c r="AD5" s="198"/>
      <c r="AE5" s="178">
        <f>M5-J5</f>
        <v>-210.03774234142406</v>
      </c>
      <c r="AF5" s="132">
        <f>M5/J5</f>
        <v>0.89498112882928793</v>
      </c>
      <c r="AG5" s="368">
        <f>AF21</f>
        <v>0.94834743220748297</v>
      </c>
    </row>
    <row r="6" spans="1:33" ht="15.75" customHeight="1">
      <c r="A6" s="298"/>
      <c r="B6" s="100" t="s">
        <v>175</v>
      </c>
      <c r="C6" s="364" t="s">
        <v>178</v>
      </c>
      <c r="D6" s="364"/>
      <c r="E6" s="101">
        <v>59.52</v>
      </c>
      <c r="F6" s="102">
        <v>3288</v>
      </c>
      <c r="G6" s="103">
        <f t="shared" si="0"/>
        <v>195701.76000000001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1794.2116725059641</v>
      </c>
      <c r="N6" s="106">
        <f>M6/L6</f>
        <v>74.758819687748499</v>
      </c>
      <c r="O6" s="108">
        <f>L6-I6</f>
        <v>0</v>
      </c>
      <c r="P6" s="109">
        <f>N6-K6</f>
        <v>-8.5745136455848296</v>
      </c>
      <c r="Q6" s="110">
        <f>N6/K6</f>
        <v>0.89710583625298201</v>
      </c>
      <c r="R6" s="290"/>
      <c r="S6" s="47">
        <v>0.32013888888888886</v>
      </c>
      <c r="T6" s="48">
        <v>0.39649305555555553</v>
      </c>
      <c r="U6" s="111">
        <v>4.7333333333333272</v>
      </c>
      <c r="V6" s="112">
        <v>109.95358185606956</v>
      </c>
      <c r="W6" s="113"/>
      <c r="X6" s="116"/>
      <c r="Y6" s="12"/>
      <c r="Z6" s="198"/>
      <c r="AA6" s="281"/>
      <c r="AB6" s="282"/>
      <c r="AC6" s="12">
        <v>5</v>
      </c>
      <c r="AD6" s="198"/>
      <c r="AE6" s="117">
        <f>M6-J6</f>
        <v>-205.78832749403591</v>
      </c>
      <c r="AF6" s="110">
        <f>M6/J6</f>
        <v>0.89710583625298201</v>
      </c>
      <c r="AG6" s="362"/>
    </row>
    <row r="7" spans="1:33" ht="15.75" customHeight="1">
      <c r="A7" s="298"/>
      <c r="B7" s="100" t="s">
        <v>175</v>
      </c>
      <c r="C7" s="364" t="s">
        <v>176</v>
      </c>
      <c r="D7" s="364"/>
      <c r="E7" s="101">
        <v>77.34</v>
      </c>
      <c r="F7" s="102">
        <v>1846</v>
      </c>
      <c r="G7" s="103">
        <f t="shared" si="0"/>
        <v>142769.64000000001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1786.8192297084661</v>
      </c>
      <c r="N7" s="106">
        <f>M7/L7</f>
        <v>77.687792596020259</v>
      </c>
      <c r="O7" s="108">
        <f>L7-I7</f>
        <v>0</v>
      </c>
      <c r="P7" s="109">
        <f>N7-K7</f>
        <v>-9.2687291431101784</v>
      </c>
      <c r="Q7" s="110">
        <f>N7/K7</f>
        <v>0.89340961485423298</v>
      </c>
      <c r="R7" s="290"/>
      <c r="S7" s="47">
        <v>0.39999999999999997</v>
      </c>
      <c r="T7" s="48">
        <v>0.44304398148148144</v>
      </c>
      <c r="U7" s="111">
        <v>5.0499999999999901</v>
      </c>
      <c r="V7" s="112">
        <v>61.987244237387898</v>
      </c>
      <c r="W7" s="113">
        <v>0.44304398148148144</v>
      </c>
      <c r="X7" s="116">
        <v>0.48124999999999996</v>
      </c>
      <c r="Y7" s="12"/>
      <c r="Z7" s="198"/>
      <c r="AA7" s="281"/>
      <c r="AB7" s="282"/>
      <c r="AC7" s="12">
        <v>2</v>
      </c>
      <c r="AD7" s="198"/>
      <c r="AE7" s="117">
        <f>M7-J7</f>
        <v>-213.18077029153392</v>
      </c>
      <c r="AF7" s="110">
        <f>M7/J7</f>
        <v>0.89340961485423309</v>
      </c>
      <c r="AG7" s="362"/>
    </row>
    <row r="8" spans="1:33" ht="15.75" customHeight="1">
      <c r="A8" s="298"/>
      <c r="B8" s="100" t="s">
        <v>170</v>
      </c>
      <c r="C8" s="364" t="s">
        <v>171</v>
      </c>
      <c r="D8" s="364"/>
      <c r="E8" s="101">
        <v>29.97</v>
      </c>
      <c r="F8" s="102">
        <v>2066</v>
      </c>
      <c r="G8" s="103">
        <f t="shared" si="0"/>
        <v>61918.02</v>
      </c>
      <c r="H8" s="26"/>
      <c r="I8" s="104">
        <v>21</v>
      </c>
      <c r="J8" s="105">
        <v>2790</v>
      </c>
      <c r="K8" s="106">
        <f t="shared" si="1"/>
        <v>132.85714285714286</v>
      </c>
      <c r="L8" s="107">
        <v>25</v>
      </c>
      <c r="M8" s="105">
        <f>F8/V8*60</f>
        <v>2964.9807692307691</v>
      </c>
      <c r="N8" s="106">
        <f>M8/L8</f>
        <v>118.59923076923076</v>
      </c>
      <c r="O8" s="108">
        <f>L8-I8</f>
        <v>4</v>
      </c>
      <c r="P8" s="109">
        <f>N8-K8</f>
        <v>-14.257912087912104</v>
      </c>
      <c r="Q8" s="110">
        <f>N8/K8</f>
        <v>0.89268238213399498</v>
      </c>
      <c r="R8" s="290"/>
      <c r="S8" s="47">
        <v>0.48124999999999996</v>
      </c>
      <c r="T8" s="48">
        <v>0.51027777777777772</v>
      </c>
      <c r="U8" s="111">
        <v>55.016666666666659</v>
      </c>
      <c r="V8" s="112">
        <v>41.80802833070652</v>
      </c>
      <c r="W8" s="113"/>
      <c r="X8" s="116"/>
      <c r="Y8" s="12"/>
      <c r="Z8" s="198"/>
      <c r="AA8" s="281"/>
      <c r="AB8" s="282"/>
      <c r="AC8" s="12">
        <v>1</v>
      </c>
      <c r="AD8" s="198"/>
      <c r="AE8" s="117">
        <f>M8-J8</f>
        <v>174.98076923076906</v>
      </c>
      <c r="AF8" s="110">
        <f>M8/J8</f>
        <v>1.0627171215880893</v>
      </c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07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07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</v>
      </c>
      <c r="J21" s="137">
        <f t="shared" si="2"/>
        <v>2197.5</v>
      </c>
      <c r="K21" s="138">
        <f t="shared" ref="K21" si="3">J21/I21</f>
        <v>95.543478260869563</v>
      </c>
      <c r="L21" s="136">
        <f t="shared" ref="L21:M21" si="4">AVERAGE(L5:L20)</f>
        <v>24</v>
      </c>
      <c r="M21" s="137">
        <f t="shared" si="4"/>
        <v>2083.9934822759437</v>
      </c>
      <c r="N21" s="138">
        <f t="shared" ref="N21:N26" si="5">M21/L21</f>
        <v>86.83306176149766</v>
      </c>
      <c r="O21" s="139">
        <f t="shared" ref="O21:O26" si="6">L21-I21</f>
        <v>1</v>
      </c>
      <c r="P21" s="140">
        <f t="shared" ref="P21:P26" si="7">N21-K21</f>
        <v>-8.7104164993719024</v>
      </c>
      <c r="Q21" s="141">
        <f t="shared" ref="Q21:Q26" si="8">N21/K21</f>
        <v>0.9088329558655045</v>
      </c>
      <c r="R21" s="291"/>
      <c r="S21" s="142">
        <v>0.25</v>
      </c>
      <c r="T21" s="143">
        <v>0.51027777777777772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12</v>
      </c>
      <c r="AD21" s="180">
        <f>SUM(AD5:AD20)</f>
        <v>0</v>
      </c>
      <c r="AE21" s="168">
        <f t="shared" ref="AE21:AE26" si="9">M21-J21</f>
        <v>-113.50651772405627</v>
      </c>
      <c r="AF21" s="141">
        <f t="shared" ref="AF21:AF26" si="10">M21/J21</f>
        <v>0.94834743220748297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2126</v>
      </c>
      <c r="G22" s="148">
        <f t="shared" ref="G22:G26" si="11">E22*F22</f>
        <v>114293.75999999999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1789.9466606172173</v>
      </c>
      <c r="N22" s="152">
        <f t="shared" si="5"/>
        <v>89.497333030860858</v>
      </c>
      <c r="O22" s="154">
        <f t="shared" si="6"/>
        <v>0</v>
      </c>
      <c r="P22" s="155">
        <f t="shared" si="7"/>
        <v>-10.502666969139142</v>
      </c>
      <c r="Q22" s="156">
        <f t="shared" si="8"/>
        <v>0.89497333030860859</v>
      </c>
      <c r="R22" s="289">
        <f>Q38</f>
        <v>0.89451735717065128</v>
      </c>
      <c r="S22" s="157">
        <v>0.25</v>
      </c>
      <c r="T22" s="158">
        <v>0.29947916666666669</v>
      </c>
      <c r="U22" s="159"/>
      <c r="V22" s="160">
        <v>71.264693416067601</v>
      </c>
      <c r="W22" s="97"/>
      <c r="X22" s="98"/>
      <c r="Y22" s="12"/>
      <c r="Z22" s="198"/>
      <c r="AA22" s="292"/>
      <c r="AB22" s="293"/>
      <c r="AC22" s="12">
        <v>3</v>
      </c>
      <c r="AD22" s="198"/>
      <c r="AE22" s="115">
        <f t="shared" si="9"/>
        <v>-210.05333938278272</v>
      </c>
      <c r="AF22" s="156">
        <f t="shared" si="10"/>
        <v>0.89497333030860859</v>
      </c>
      <c r="AG22" s="361">
        <f>AF38</f>
        <v>0.89451735717065128</v>
      </c>
    </row>
    <row r="23" spans="1:33" ht="15.75" customHeight="1">
      <c r="A23" s="284"/>
      <c r="B23" s="163" t="s">
        <v>175</v>
      </c>
      <c r="C23" s="279" t="s">
        <v>237</v>
      </c>
      <c r="D23" s="280"/>
      <c r="E23" s="101">
        <v>61.09</v>
      </c>
      <c r="F23" s="111">
        <v>3168</v>
      </c>
      <c r="G23" s="103">
        <f t="shared" si="11"/>
        <v>193533.12000000002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1789.3455858679713</v>
      </c>
      <c r="N23" s="106">
        <f t="shared" si="5"/>
        <v>89.467279293398562</v>
      </c>
      <c r="O23" s="108">
        <f t="shared" si="6"/>
        <v>0</v>
      </c>
      <c r="P23" s="109">
        <f t="shared" si="7"/>
        <v>-10.532720706601438</v>
      </c>
      <c r="Q23" s="110">
        <f t="shared" si="8"/>
        <v>0.89467279293398561</v>
      </c>
      <c r="R23" s="290"/>
      <c r="S23" s="47">
        <v>0.30277777777777776</v>
      </c>
      <c r="T23" s="48">
        <v>0.37653935185185183</v>
      </c>
      <c r="U23" s="111">
        <v>4.7499999999999432</v>
      </c>
      <c r="V23" s="112">
        <v>106.22878079071376</v>
      </c>
      <c r="W23" s="113"/>
      <c r="X23" s="116"/>
      <c r="Y23" s="12"/>
      <c r="Z23" s="198"/>
      <c r="AA23" s="281"/>
      <c r="AB23" s="282"/>
      <c r="AC23" s="12">
        <v>3</v>
      </c>
      <c r="AD23" s="198"/>
      <c r="AE23" s="117">
        <f t="shared" si="9"/>
        <v>-210.65441413202871</v>
      </c>
      <c r="AF23" s="110">
        <f t="shared" si="10"/>
        <v>0.89467279293398561</v>
      </c>
      <c r="AG23" s="362"/>
    </row>
    <row r="24" spans="1:33" ht="15.75" customHeight="1">
      <c r="A24" s="284"/>
      <c r="B24" s="163" t="s">
        <v>175</v>
      </c>
      <c r="C24" s="279" t="s">
        <v>182</v>
      </c>
      <c r="D24" s="280"/>
      <c r="E24" s="101">
        <v>47.37</v>
      </c>
      <c r="F24" s="111">
        <v>1066</v>
      </c>
      <c r="G24" s="103">
        <f t="shared" si="11"/>
        <v>50496.42</v>
      </c>
      <c r="H24" s="26"/>
      <c r="I24" s="107">
        <v>21</v>
      </c>
      <c r="J24" s="105">
        <v>2000</v>
      </c>
      <c r="K24" s="106">
        <f t="shared" si="1"/>
        <v>95.238095238095241</v>
      </c>
      <c r="L24" s="107">
        <v>21</v>
      </c>
      <c r="M24" s="105">
        <f>F24/V24*60</f>
        <v>1788.7535184783615</v>
      </c>
      <c r="N24" s="106">
        <f t="shared" si="5"/>
        <v>85.178738975160073</v>
      </c>
      <c r="O24" s="108">
        <f t="shared" si="6"/>
        <v>0</v>
      </c>
      <c r="P24" s="109">
        <f t="shared" si="7"/>
        <v>-10.059356262935168</v>
      </c>
      <c r="Q24" s="110">
        <f t="shared" si="8"/>
        <v>0.8943767592391807</v>
      </c>
      <c r="R24" s="290"/>
      <c r="S24" s="47">
        <v>0.37986111111111109</v>
      </c>
      <c r="T24" s="48">
        <v>0.40468749999999998</v>
      </c>
      <c r="U24" s="111">
        <v>4.783333333333335</v>
      </c>
      <c r="V24" s="112">
        <v>35.756743083534971</v>
      </c>
      <c r="W24" s="113"/>
      <c r="X24" s="116"/>
      <c r="Y24" s="12"/>
      <c r="Z24" s="198"/>
      <c r="AA24" s="281"/>
      <c r="AB24" s="282"/>
      <c r="AC24" s="12">
        <v>1</v>
      </c>
      <c r="AD24" s="198"/>
      <c r="AE24" s="117">
        <f t="shared" si="9"/>
        <v>-211.24648152163854</v>
      </c>
      <c r="AF24" s="110">
        <f t="shared" si="10"/>
        <v>0.8943767592391807</v>
      </c>
      <c r="AG24" s="362"/>
    </row>
    <row r="25" spans="1:33" ht="15.75" customHeight="1">
      <c r="A25" s="284"/>
      <c r="B25" s="163" t="s">
        <v>175</v>
      </c>
      <c r="C25" s="279" t="s">
        <v>185</v>
      </c>
      <c r="D25" s="280"/>
      <c r="E25" s="101">
        <v>71.55</v>
      </c>
      <c r="F25" s="111">
        <v>1597</v>
      </c>
      <c r="G25" s="103">
        <f t="shared" si="11"/>
        <v>114265.34999999999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1786.2462102904913</v>
      </c>
      <c r="N25" s="106">
        <f t="shared" si="5"/>
        <v>81.193009558658687</v>
      </c>
      <c r="O25" s="108">
        <f t="shared" si="6"/>
        <v>0</v>
      </c>
      <c r="P25" s="109">
        <f t="shared" si="7"/>
        <v>-9.7160813504322192</v>
      </c>
      <c r="Q25" s="110">
        <f t="shared" si="8"/>
        <v>0.89312310514524562</v>
      </c>
      <c r="R25" s="290"/>
      <c r="S25" s="47">
        <v>0.40833333333333333</v>
      </c>
      <c r="T25" s="48">
        <v>0.44557870370370367</v>
      </c>
      <c r="U25" s="111">
        <v>5.2500000000000213</v>
      </c>
      <c r="V25" s="112">
        <v>53.643220877382362</v>
      </c>
      <c r="W25" s="113">
        <v>0.44557870370370367</v>
      </c>
      <c r="X25" s="116">
        <v>0.48333333333333328</v>
      </c>
      <c r="Y25" s="12"/>
      <c r="Z25" s="198"/>
      <c r="AA25" s="281"/>
      <c r="AB25" s="282"/>
      <c r="AC25" s="12">
        <v>2</v>
      </c>
      <c r="AD25" s="198"/>
      <c r="AE25" s="117">
        <f t="shared" si="9"/>
        <v>-213.75378970950874</v>
      </c>
      <c r="AF25" s="110">
        <f t="shared" si="10"/>
        <v>0.89312310514524562</v>
      </c>
      <c r="AG25" s="362"/>
    </row>
    <row r="26" spans="1:33" ht="15.75" customHeight="1">
      <c r="A26" s="285"/>
      <c r="B26" s="163" t="s">
        <v>175</v>
      </c>
      <c r="C26" s="279" t="s">
        <v>183</v>
      </c>
      <c r="D26" s="280"/>
      <c r="E26" s="101">
        <v>59.54</v>
      </c>
      <c r="F26" s="111">
        <v>2097</v>
      </c>
      <c r="G26" s="103">
        <f t="shared" si="11"/>
        <v>124855.38</v>
      </c>
      <c r="H26" s="13"/>
      <c r="I26" s="118">
        <v>23</v>
      </c>
      <c r="J26" s="105">
        <v>2000</v>
      </c>
      <c r="K26" s="106">
        <f t="shared" si="1"/>
        <v>86.956521739130437</v>
      </c>
      <c r="L26" s="107">
        <v>23</v>
      </c>
      <c r="M26" s="105">
        <f>F26/V26*60</f>
        <v>1790.881596452472</v>
      </c>
      <c r="N26" s="106">
        <f t="shared" si="5"/>
        <v>77.864417237064004</v>
      </c>
      <c r="O26" s="108">
        <f t="shared" si="6"/>
        <v>0</v>
      </c>
      <c r="P26" s="109">
        <f t="shared" si="7"/>
        <v>-9.0921045020664337</v>
      </c>
      <c r="Q26" s="110">
        <f t="shared" si="8"/>
        <v>0.89544079822623601</v>
      </c>
      <c r="R26" s="290"/>
      <c r="S26" s="47">
        <v>0.48333333333333328</v>
      </c>
      <c r="T26" s="48">
        <v>0.53211805555555547</v>
      </c>
      <c r="U26" s="111">
        <v>55</v>
      </c>
      <c r="V26" s="112">
        <v>70.255900920102576</v>
      </c>
      <c r="W26" s="113"/>
      <c r="X26" s="116"/>
      <c r="Y26" s="12"/>
      <c r="Z26" s="198"/>
      <c r="AA26" s="281"/>
      <c r="AB26" s="282"/>
      <c r="AC26" s="12">
        <v>1</v>
      </c>
      <c r="AD26" s="198"/>
      <c r="AE26" s="117">
        <f t="shared" si="9"/>
        <v>-209.11840354752803</v>
      </c>
      <c r="AF26" s="110">
        <f t="shared" si="10"/>
        <v>0.89544079822623601</v>
      </c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12">AVERAGE(I22:I37)</f>
        <v>21.2</v>
      </c>
      <c r="J38" s="137">
        <f t="shared" si="12"/>
        <v>2000</v>
      </c>
      <c r="K38" s="138">
        <f t="shared" ref="K38" si="13">J38/I38</f>
        <v>94.339622641509436</v>
      </c>
      <c r="L38" s="136">
        <f t="shared" ref="L38:M38" si="14">AVERAGE(L22:L37)</f>
        <v>21.2</v>
      </c>
      <c r="M38" s="137">
        <f t="shared" si="14"/>
        <v>1789.0347143413026</v>
      </c>
      <c r="N38" s="138">
        <f>M38/L38</f>
        <v>84.388429921759553</v>
      </c>
      <c r="O38" s="139">
        <f>L38-I38</f>
        <v>0</v>
      </c>
      <c r="P38" s="140">
        <f>N38-K38</f>
        <v>-9.9511927197498835</v>
      </c>
      <c r="Q38" s="141">
        <f>N38/K38</f>
        <v>0.89451735717065128</v>
      </c>
      <c r="R38" s="291"/>
      <c r="S38" s="142">
        <v>0.25</v>
      </c>
      <c r="T38" s="143">
        <v>0.53211805555555547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10</v>
      </c>
      <c r="AD38" s="180">
        <f>SUM(AD22:AD37)</f>
        <v>0</v>
      </c>
      <c r="AE38" s="168">
        <f>M38-J38</f>
        <v>-210.96528565869744</v>
      </c>
      <c r="AF38" s="141">
        <f>M38/J38</f>
        <v>0.89451735717065128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3108</v>
      </c>
      <c r="G39" s="148">
        <f t="shared" ref="G39:G42" si="15">E39*F39</f>
        <v>61227.6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1079.3277035037913</v>
      </c>
      <c r="N39" s="152">
        <f>M39/L39</f>
        <v>83.025207961830105</v>
      </c>
      <c r="O39" s="154">
        <f>L39-I39</f>
        <v>0</v>
      </c>
      <c r="P39" s="155">
        <f>N39-K39</f>
        <v>-9.2824843458622013</v>
      </c>
      <c r="Q39" s="156">
        <f>N39/K39</f>
        <v>0.89943975291982614</v>
      </c>
      <c r="R39" s="289">
        <f>Q55</f>
        <v>0.89611515870435099</v>
      </c>
      <c r="S39" s="157">
        <v>0.25</v>
      </c>
      <c r="T39" s="158">
        <v>0.36997685185185186</v>
      </c>
      <c r="U39" s="159"/>
      <c r="V39" s="160">
        <v>172.77421805688411</v>
      </c>
      <c r="W39" s="158"/>
      <c r="X39" s="169"/>
      <c r="Y39" s="12"/>
      <c r="Z39" s="198"/>
      <c r="AA39" s="292"/>
      <c r="AB39" s="293"/>
      <c r="AC39" s="12">
        <v>5</v>
      </c>
      <c r="AD39" s="198"/>
      <c r="AE39" s="115">
        <f>M39-J39</f>
        <v>-120.67229649620867</v>
      </c>
      <c r="AF39" s="156">
        <f>M39/J39</f>
        <v>0.89943975291982614</v>
      </c>
      <c r="AG39" s="294">
        <f>AF55</f>
        <v>0.89611515870435099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928</v>
      </c>
      <c r="G40" s="103">
        <f t="shared" si="15"/>
        <v>71780.799999999988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1791.9662025924165</v>
      </c>
      <c r="N40" s="106">
        <f>M40/L40</f>
        <v>68.92177702278525</v>
      </c>
      <c r="O40" s="108">
        <f>L40-I40</f>
        <v>0</v>
      </c>
      <c r="P40" s="109">
        <f>N40-K40</f>
        <v>-8.00129990029167</v>
      </c>
      <c r="Q40" s="110">
        <f>N40/K40</f>
        <v>0.89598310129620828</v>
      </c>
      <c r="R40" s="290"/>
      <c r="S40" s="47">
        <v>0.37361111111111112</v>
      </c>
      <c r="T40" s="48">
        <v>0.39518518518518519</v>
      </c>
      <c r="U40" s="111">
        <v>5.2333333333333254</v>
      </c>
      <c r="V40" s="112">
        <v>31.072014594610323</v>
      </c>
      <c r="W40" s="113"/>
      <c r="X40" s="116"/>
      <c r="Y40" s="12"/>
      <c r="Z40" s="198"/>
      <c r="AA40" s="281"/>
      <c r="AB40" s="282"/>
      <c r="AC40" s="12">
        <v>2</v>
      </c>
      <c r="AD40" s="198"/>
      <c r="AE40" s="117">
        <f>M40-J40</f>
        <v>-208.03379740758351</v>
      </c>
      <c r="AF40" s="110">
        <f>M40/J40</f>
        <v>0.89598310129620828</v>
      </c>
      <c r="AG40" s="295"/>
    </row>
    <row r="41" spans="1:33" ht="15.75" customHeight="1">
      <c r="A41" s="298"/>
      <c r="B41" s="163" t="s">
        <v>175</v>
      </c>
      <c r="C41" s="279" t="s">
        <v>177</v>
      </c>
      <c r="D41" s="280"/>
      <c r="E41" s="101">
        <v>58.67</v>
      </c>
      <c r="F41" s="102">
        <v>2466</v>
      </c>
      <c r="G41" s="103">
        <f t="shared" si="15"/>
        <v>144680.22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1790.3270052556109</v>
      </c>
      <c r="N41" s="106">
        <f>M41/L41</f>
        <v>77.840304576330908</v>
      </c>
      <c r="O41" s="108">
        <f>L41-I41</f>
        <v>0</v>
      </c>
      <c r="P41" s="109">
        <f>N41-K41</f>
        <v>-9.1162171627995292</v>
      </c>
      <c r="Q41" s="110">
        <f>N41/K41</f>
        <v>0.89516350262780542</v>
      </c>
      <c r="R41" s="290"/>
      <c r="S41" s="47">
        <v>0.39861111111111108</v>
      </c>
      <c r="T41" s="48">
        <v>0.45599537037037036</v>
      </c>
      <c r="U41" s="111">
        <v>4.9333333333332785</v>
      </c>
      <c r="V41" s="112">
        <v>82.644120077312508</v>
      </c>
      <c r="W41" s="113">
        <v>0.45599537037037036</v>
      </c>
      <c r="X41" s="116">
        <v>0.49513888888888885</v>
      </c>
      <c r="Y41" s="12"/>
      <c r="Z41" s="198"/>
      <c r="AA41" s="281"/>
      <c r="AB41" s="282"/>
      <c r="AC41" s="12">
        <v>3</v>
      </c>
      <c r="AD41" s="198"/>
      <c r="AE41" s="117">
        <f>M41-J41</f>
        <v>-209.67299474438914</v>
      </c>
      <c r="AF41" s="110">
        <f>M41/J41</f>
        <v>0.89516350262780542</v>
      </c>
      <c r="AG41" s="295"/>
    </row>
    <row r="42" spans="1:33" ht="15.75" customHeight="1">
      <c r="A42" s="298"/>
      <c r="B42" s="163" t="s">
        <v>175</v>
      </c>
      <c r="C42" s="279" t="s">
        <v>180</v>
      </c>
      <c r="D42" s="280"/>
      <c r="E42" s="101">
        <v>59.34</v>
      </c>
      <c r="F42" s="102">
        <v>916</v>
      </c>
      <c r="G42" s="103">
        <f t="shared" si="15"/>
        <v>54355.44</v>
      </c>
      <c r="H42" s="26"/>
      <c r="I42" s="104">
        <v>24</v>
      </c>
      <c r="J42" s="105">
        <v>2000</v>
      </c>
      <c r="K42" s="106">
        <f t="shared" si="1"/>
        <v>83.333333333333329</v>
      </c>
      <c r="L42" s="107">
        <v>24</v>
      </c>
      <c r="M42" s="105">
        <f>F42/V42*60</f>
        <v>1790.4082313195083</v>
      </c>
      <c r="N42" s="106">
        <f>M42/L42</f>
        <v>74.600342971646185</v>
      </c>
      <c r="O42" s="108">
        <f>L42-I42</f>
        <v>0</v>
      </c>
      <c r="P42" s="109">
        <f>N42-K42</f>
        <v>-8.7329903616871434</v>
      </c>
      <c r="Q42" s="110">
        <f>N42/K42</f>
        <v>0.89520411565975422</v>
      </c>
      <c r="R42" s="290"/>
      <c r="S42" s="47">
        <v>0.49513888888888885</v>
      </c>
      <c r="T42" s="48">
        <v>0.5164467592592592</v>
      </c>
      <c r="U42" s="111">
        <v>56.366666666666632</v>
      </c>
      <c r="V42" s="112">
        <v>30.696909810057775</v>
      </c>
      <c r="W42" s="113"/>
      <c r="X42" s="116"/>
      <c r="Y42" s="12"/>
      <c r="Z42" s="198"/>
      <c r="AA42" s="281"/>
      <c r="AB42" s="282"/>
      <c r="AC42" s="12">
        <v>1</v>
      </c>
      <c r="AD42" s="198"/>
      <c r="AE42" s="117">
        <f>M42-J42</f>
        <v>-209.59176868049167</v>
      </c>
      <c r="AF42" s="110">
        <f>M42/J42</f>
        <v>0.89520411565975422</v>
      </c>
      <c r="AG42" s="295"/>
    </row>
    <row r="43" spans="1:33" ht="15.75" customHeight="1">
      <c r="A43" s="298"/>
      <c r="B43" s="163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81"/>
      <c r="AB43" s="282"/>
      <c r="AC43" s="12"/>
      <c r="AD43" s="198"/>
      <c r="AE43" s="117"/>
      <c r="AF43" s="110"/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6">AVERAGE(I39:I54)</f>
        <v>21.5</v>
      </c>
      <c r="J55" s="137">
        <f t="shared" si="16"/>
        <v>1800</v>
      </c>
      <c r="K55" s="138">
        <f t="shared" ref="K55" si="17">J55/I55</f>
        <v>83.720930232558146</v>
      </c>
      <c r="L55" s="136">
        <f t="shared" ref="L55:M55" si="18">AVERAGE(L39:L54)</f>
        <v>21.5</v>
      </c>
      <c r="M55" s="137">
        <f t="shared" si="18"/>
        <v>1613.0072856678319</v>
      </c>
      <c r="N55" s="138">
        <f t="shared" ref="N55:N61" si="19">M55/L55</f>
        <v>75.02359468222474</v>
      </c>
      <c r="O55" s="139">
        <f t="shared" ref="O55:O61" si="20">L55-I55</f>
        <v>0</v>
      </c>
      <c r="P55" s="140">
        <f t="shared" ref="P55:P61" si="21">N55-K55</f>
        <v>-8.6973355503334062</v>
      </c>
      <c r="Q55" s="141">
        <f t="shared" ref="Q55:Q61" si="22">N55/K55</f>
        <v>0.89611515870435099</v>
      </c>
      <c r="R55" s="291"/>
      <c r="S55" s="142">
        <v>0.25</v>
      </c>
      <c r="T55" s="143">
        <v>0.5164467592592592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11</v>
      </c>
      <c r="AD55" s="191">
        <f>SUM(AD39:AD54)</f>
        <v>0</v>
      </c>
      <c r="AE55" s="168">
        <f t="shared" ref="AE55:AE61" si="23">M55-J55</f>
        <v>-186.99271433216813</v>
      </c>
      <c r="AF55" s="141">
        <f t="shared" ref="AF55:AF61" si="24">M55/J55</f>
        <v>0.89611515870435099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2300</v>
      </c>
      <c r="G56" s="148">
        <f t="shared" ref="G56:G61" si="25">E56*F56</f>
        <v>66378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1" si="26">F56/V56*60</f>
        <v>3181.2332582326908</v>
      </c>
      <c r="N56" s="152">
        <f t="shared" si="19"/>
        <v>167.43332938066794</v>
      </c>
      <c r="O56" s="154">
        <f t="shared" si="20"/>
        <v>0</v>
      </c>
      <c r="P56" s="155">
        <f t="shared" si="21"/>
        <v>-22.040354829858387</v>
      </c>
      <c r="Q56" s="156">
        <f t="shared" si="22"/>
        <v>0.88367590506463634</v>
      </c>
      <c r="R56" s="289">
        <f>Q72</f>
        <v>0.88908860495505848</v>
      </c>
      <c r="S56" s="157">
        <v>0.25</v>
      </c>
      <c r="T56" s="158">
        <v>0.28011574074074075</v>
      </c>
      <c r="U56" s="159"/>
      <c r="V56" s="160">
        <v>43.37940314275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23"/>
        <v>-418.76674176730921</v>
      </c>
      <c r="AF56" s="156">
        <f t="shared" si="24"/>
        <v>0.88367590506463634</v>
      </c>
      <c r="AG56" s="294">
        <f>AF72</f>
        <v>0.88908860495505859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3423</v>
      </c>
      <c r="G57" s="103">
        <f t="shared" si="25"/>
        <v>106489.53</v>
      </c>
      <c r="H57" s="26"/>
      <c r="I57" s="104">
        <v>19</v>
      </c>
      <c r="J57" s="105">
        <v>3600</v>
      </c>
      <c r="K57" s="106">
        <f t="shared" ref="K57:K91" si="27">J57/I57</f>
        <v>189.47368421052633</v>
      </c>
      <c r="L57" s="107">
        <v>19</v>
      </c>
      <c r="M57" s="105">
        <f t="shared" si="26"/>
        <v>3182.3170890825627</v>
      </c>
      <c r="N57" s="106">
        <f t="shared" si="19"/>
        <v>167.49037310960856</v>
      </c>
      <c r="O57" s="108">
        <f t="shared" si="20"/>
        <v>0</v>
      </c>
      <c r="P57" s="109">
        <f t="shared" si="21"/>
        <v>-21.983311100917774</v>
      </c>
      <c r="Q57" s="110">
        <f t="shared" si="22"/>
        <v>0.88397696918960067</v>
      </c>
      <c r="R57" s="290"/>
      <c r="S57" s="47">
        <v>0.28333333333333333</v>
      </c>
      <c r="T57" s="48">
        <v>0.32814814814814813</v>
      </c>
      <c r="U57" s="111">
        <v>4.6333333333333115</v>
      </c>
      <c r="V57" s="112">
        <v>64.537880497386098</v>
      </c>
      <c r="W57" s="113"/>
      <c r="X57" s="116"/>
      <c r="Y57" s="12"/>
      <c r="Z57" s="198"/>
      <c r="AA57" s="281"/>
      <c r="AB57" s="282"/>
      <c r="AC57" s="12">
        <v>2</v>
      </c>
      <c r="AD57" s="198"/>
      <c r="AE57" s="117">
        <f t="shared" si="23"/>
        <v>-417.68291091743731</v>
      </c>
      <c r="AF57" s="110">
        <f t="shared" si="24"/>
        <v>0.88397696918960078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1882</v>
      </c>
      <c r="G58" s="103">
        <f t="shared" si="25"/>
        <v>73379.180000000008</v>
      </c>
      <c r="H58" s="26"/>
      <c r="I58" s="104">
        <v>19</v>
      </c>
      <c r="J58" s="105">
        <v>3600</v>
      </c>
      <c r="K58" s="106">
        <f t="shared" si="27"/>
        <v>189.47368421052633</v>
      </c>
      <c r="L58" s="107">
        <v>19</v>
      </c>
      <c r="M58" s="105">
        <f t="shared" si="26"/>
        <v>3182.8038779283734</v>
      </c>
      <c r="N58" s="106">
        <f t="shared" si="19"/>
        <v>167.51599357517753</v>
      </c>
      <c r="O58" s="108">
        <f t="shared" si="20"/>
        <v>0</v>
      </c>
      <c r="P58" s="109">
        <f t="shared" si="21"/>
        <v>-21.957690635348797</v>
      </c>
      <c r="Q58" s="110">
        <f t="shared" si="22"/>
        <v>0.88411218831343696</v>
      </c>
      <c r="R58" s="290"/>
      <c r="S58" s="47">
        <v>0.33124999999999999</v>
      </c>
      <c r="T58" s="48">
        <v>0.3558796296296296</v>
      </c>
      <c r="U58" s="111">
        <v>5</v>
      </c>
      <c r="V58" s="112">
        <v>35.478152073101498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23"/>
        <v>-417.19612207162663</v>
      </c>
      <c r="AF58" s="110">
        <f t="shared" si="24"/>
        <v>0.88411218831343708</v>
      </c>
      <c r="AG58" s="295"/>
    </row>
    <row r="59" spans="1:33" ht="15.75" customHeight="1">
      <c r="A59" s="284"/>
      <c r="B59" s="100" t="s">
        <v>212</v>
      </c>
      <c r="C59" s="364" t="s">
        <v>248</v>
      </c>
      <c r="D59" s="364"/>
      <c r="E59" s="101">
        <v>46.93</v>
      </c>
      <c r="F59" s="102">
        <v>3088</v>
      </c>
      <c r="G59" s="103">
        <f t="shared" si="25"/>
        <v>144919.84</v>
      </c>
      <c r="H59" s="26"/>
      <c r="I59" s="104">
        <v>24</v>
      </c>
      <c r="J59" s="105">
        <v>3600</v>
      </c>
      <c r="K59" s="106">
        <f t="shared" si="27"/>
        <v>150</v>
      </c>
      <c r="L59" s="107">
        <v>24</v>
      </c>
      <c r="M59" s="105">
        <f t="shared" si="26"/>
        <v>3154.0577903999992</v>
      </c>
      <c r="N59" s="106">
        <f t="shared" si="19"/>
        <v>131.41907459999996</v>
      </c>
      <c r="O59" s="108">
        <f t="shared" si="20"/>
        <v>0</v>
      </c>
      <c r="P59" s="109">
        <f t="shared" si="21"/>
        <v>-18.580925400000041</v>
      </c>
      <c r="Q59" s="110">
        <f t="shared" si="22"/>
        <v>0.87612716399999968</v>
      </c>
      <c r="R59" s="290"/>
      <c r="S59" s="47">
        <v>0.35972222222222222</v>
      </c>
      <c r="T59" s="48">
        <v>0.40050925925925929</v>
      </c>
      <c r="U59" s="111">
        <v>5.5333333333333723</v>
      </c>
      <c r="V59" s="112">
        <v>58.743375141678264</v>
      </c>
      <c r="W59" s="113"/>
      <c r="X59" s="116"/>
      <c r="Y59" s="12"/>
      <c r="Z59" s="198"/>
      <c r="AA59" s="281"/>
      <c r="AB59" s="282"/>
      <c r="AC59" s="12">
        <v>1</v>
      </c>
      <c r="AD59" s="198"/>
      <c r="AE59" s="199">
        <f t="shared" si="23"/>
        <v>-445.94220960000075</v>
      </c>
      <c r="AF59" s="200">
        <f t="shared" si="24"/>
        <v>0.87612716399999979</v>
      </c>
      <c r="AG59" s="295"/>
    </row>
    <row r="60" spans="1:33" ht="15.75" customHeight="1">
      <c r="A60" s="285"/>
      <c r="B60" s="100" t="s">
        <v>212</v>
      </c>
      <c r="C60" s="364" t="s">
        <v>214</v>
      </c>
      <c r="D60" s="364"/>
      <c r="E60" s="101">
        <v>38.479999999999997</v>
      </c>
      <c r="F60" s="105">
        <v>5502</v>
      </c>
      <c r="G60" s="103">
        <f t="shared" si="25"/>
        <v>211716.96</v>
      </c>
      <c r="H60" s="13"/>
      <c r="I60" s="104">
        <v>20</v>
      </c>
      <c r="J60" s="105">
        <v>3600</v>
      </c>
      <c r="K60" s="106">
        <f t="shared" si="27"/>
        <v>180</v>
      </c>
      <c r="L60" s="107">
        <v>20</v>
      </c>
      <c r="M60" s="105">
        <f t="shared" si="26"/>
        <v>3249.009472280276</v>
      </c>
      <c r="N60" s="106">
        <f t="shared" si="19"/>
        <v>162.45047361401379</v>
      </c>
      <c r="O60" s="108">
        <f t="shared" si="20"/>
        <v>0</v>
      </c>
      <c r="P60" s="109">
        <f t="shared" si="21"/>
        <v>-17.549526385986212</v>
      </c>
      <c r="Q60" s="110">
        <f t="shared" si="22"/>
        <v>0.90250263118896545</v>
      </c>
      <c r="R60" s="290"/>
      <c r="S60" s="47">
        <v>0.40416666666666667</v>
      </c>
      <c r="T60" s="48">
        <v>0.47472222222222221</v>
      </c>
      <c r="U60" s="111">
        <v>5.2666666666666373</v>
      </c>
      <c r="V60" s="112">
        <v>101.60635197173171</v>
      </c>
      <c r="W60" s="113">
        <v>0.47472222222222221</v>
      </c>
      <c r="X60" s="116">
        <v>0.51249999999999996</v>
      </c>
      <c r="Y60" s="12"/>
      <c r="Z60" s="198"/>
      <c r="AA60" s="281"/>
      <c r="AB60" s="282"/>
      <c r="AC60" s="12">
        <v>3</v>
      </c>
      <c r="AD60" s="198"/>
      <c r="AE60" s="199">
        <f t="shared" si="23"/>
        <v>-350.99052771972401</v>
      </c>
      <c r="AF60" s="200">
        <f t="shared" si="24"/>
        <v>0.90250263118896557</v>
      </c>
      <c r="AG60" s="295"/>
    </row>
    <row r="61" spans="1:33" ht="15.75" customHeight="1">
      <c r="A61" s="285"/>
      <c r="B61" s="100" t="s">
        <v>212</v>
      </c>
      <c r="C61" s="364" t="s">
        <v>215</v>
      </c>
      <c r="D61" s="364"/>
      <c r="E61" s="101">
        <v>37.799999999999997</v>
      </c>
      <c r="F61" s="105">
        <v>6830</v>
      </c>
      <c r="G61" s="121">
        <f t="shared" si="25"/>
        <v>258173.99999999997</v>
      </c>
      <c r="H61" s="122"/>
      <c r="I61" s="104">
        <v>21</v>
      </c>
      <c r="J61" s="105">
        <v>3600</v>
      </c>
      <c r="K61" s="106">
        <f t="shared" si="27"/>
        <v>171.42857142857142</v>
      </c>
      <c r="L61" s="107">
        <v>21</v>
      </c>
      <c r="M61" s="105">
        <f t="shared" si="26"/>
        <v>3254.8923791053635</v>
      </c>
      <c r="N61" s="106">
        <f t="shared" si="19"/>
        <v>154.99487519549351</v>
      </c>
      <c r="O61" s="108">
        <f t="shared" si="20"/>
        <v>0</v>
      </c>
      <c r="P61" s="109">
        <f t="shared" si="21"/>
        <v>-16.43369623307791</v>
      </c>
      <c r="Q61" s="110">
        <f t="shared" si="22"/>
        <v>0.90413677197371223</v>
      </c>
      <c r="R61" s="290"/>
      <c r="S61" s="47">
        <v>0.51249999999999996</v>
      </c>
      <c r="T61" s="120">
        <v>0.59993055555555552</v>
      </c>
      <c r="U61" s="111">
        <v>55</v>
      </c>
      <c r="V61" s="112">
        <v>125.9027802672349</v>
      </c>
      <c r="W61" s="113"/>
      <c r="X61" s="116"/>
      <c r="Y61" s="12"/>
      <c r="Z61" s="198"/>
      <c r="AA61" s="281"/>
      <c r="AB61" s="282"/>
      <c r="AC61" s="12">
        <v>4</v>
      </c>
      <c r="AD61" s="198"/>
      <c r="AE61" s="199">
        <f t="shared" si="23"/>
        <v>-345.10762089463651</v>
      </c>
      <c r="AF61" s="200">
        <f t="shared" si="24"/>
        <v>0.90413677197371212</v>
      </c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8">AVERAGE(I56:I71)</f>
        <v>20.333333333333332</v>
      </c>
      <c r="J72" s="137">
        <f t="shared" si="28"/>
        <v>3600</v>
      </c>
      <c r="K72" s="138">
        <f t="shared" ref="K72:K75" si="29">J72/I72</f>
        <v>177.04918032786887</v>
      </c>
      <c r="L72" s="136">
        <f t="shared" ref="L72:M72" si="30">AVERAGE(L56:L71)</f>
        <v>20.333333333333332</v>
      </c>
      <c r="M72" s="137">
        <f t="shared" si="30"/>
        <v>3200.7189778382108</v>
      </c>
      <c r="N72" s="138">
        <f>M72/L72</f>
        <v>157.41240874614152</v>
      </c>
      <c r="O72" s="139">
        <f>L72-I72</f>
        <v>0</v>
      </c>
      <c r="P72" s="140">
        <f>N72-K72</f>
        <v>-19.636771581727345</v>
      </c>
      <c r="Q72" s="141">
        <f>N72/K72</f>
        <v>0.88908860495505848</v>
      </c>
      <c r="R72" s="291"/>
      <c r="S72" s="142">
        <v>0.25</v>
      </c>
      <c r="T72" s="143">
        <v>0.59993055555555552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12</v>
      </c>
      <c r="AD72" s="191">
        <f>SUM(AD56:AD71)</f>
        <v>0</v>
      </c>
      <c r="AE72" s="168">
        <f>M72-J72</f>
        <v>-399.28102216178922</v>
      </c>
      <c r="AF72" s="141">
        <f>M72/J72</f>
        <v>0.88908860495505859</v>
      </c>
      <c r="AG72" s="296"/>
    </row>
    <row r="73" spans="1:33" ht="15.75" customHeight="1">
      <c r="A73" s="297" t="s">
        <v>116</v>
      </c>
      <c r="B73" s="100" t="s">
        <v>197</v>
      </c>
      <c r="C73" s="279" t="s">
        <v>216</v>
      </c>
      <c r="D73" s="280"/>
      <c r="E73" s="101">
        <v>23.19</v>
      </c>
      <c r="F73" s="102">
        <v>455</v>
      </c>
      <c r="G73" s="103">
        <f t="shared" ref="G73:G75" si="31">E73*F73</f>
        <v>10551.45</v>
      </c>
      <c r="H73" s="13"/>
      <c r="I73" s="104">
        <v>6</v>
      </c>
      <c r="J73" s="105">
        <v>2500</v>
      </c>
      <c r="K73" s="106">
        <f t="shared" si="29"/>
        <v>416.66666666666669</v>
      </c>
      <c r="L73" s="107">
        <v>6</v>
      </c>
      <c r="M73" s="105">
        <f>F73/V73*60</f>
        <v>2262.2498740968126</v>
      </c>
      <c r="N73" s="106">
        <f>M73/L73</f>
        <v>377.04164568280208</v>
      </c>
      <c r="O73" s="108">
        <f>L73-I73</f>
        <v>0</v>
      </c>
      <c r="P73" s="109">
        <f>N73-K73</f>
        <v>-39.625020983864601</v>
      </c>
      <c r="Q73" s="110">
        <f>N73/K73</f>
        <v>0.904899949638725</v>
      </c>
      <c r="R73" s="289">
        <f>Q89</f>
        <v>0.89318229286910789</v>
      </c>
      <c r="S73" s="47">
        <v>0.37708333333333327</v>
      </c>
      <c r="T73" s="48">
        <v>0.3854629629629629</v>
      </c>
      <c r="U73" s="111">
        <v>5</v>
      </c>
      <c r="V73" s="112">
        <v>12.067632454129026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-237.75012590318738</v>
      </c>
      <c r="AF73" s="156">
        <f>M73/J73</f>
        <v>0.904899949638725</v>
      </c>
      <c r="AG73" s="294">
        <f>AF89</f>
        <v>0.893182292869108</v>
      </c>
    </row>
    <row r="74" spans="1:33" ht="15.75" customHeight="1">
      <c r="A74" s="298"/>
      <c r="B74" s="100" t="s">
        <v>197</v>
      </c>
      <c r="C74" s="279" t="s">
        <v>220</v>
      </c>
      <c r="D74" s="280"/>
      <c r="E74" s="101">
        <v>23.55</v>
      </c>
      <c r="F74" s="102">
        <v>843</v>
      </c>
      <c r="G74" s="121">
        <f t="shared" si="31"/>
        <v>19852.650000000001</v>
      </c>
      <c r="H74" s="122"/>
      <c r="I74" s="104">
        <v>6</v>
      </c>
      <c r="J74" s="105">
        <v>2500</v>
      </c>
      <c r="K74" s="106">
        <f t="shared" si="29"/>
        <v>416.66666666666669</v>
      </c>
      <c r="L74" s="107">
        <v>6</v>
      </c>
      <c r="M74" s="105">
        <f>F74/V74*60</f>
        <v>2263.9832320733376</v>
      </c>
      <c r="N74" s="106">
        <f>M74/L74</f>
        <v>377.33053867888958</v>
      </c>
      <c r="O74" s="108">
        <f>L74-I74</f>
        <v>0</v>
      </c>
      <c r="P74" s="109">
        <f>N74-K74</f>
        <v>-39.336127987777104</v>
      </c>
      <c r="Q74" s="110">
        <f>N74/K74</f>
        <v>0.90559329282933498</v>
      </c>
      <c r="R74" s="290"/>
      <c r="S74" s="47">
        <v>0.38958333333333328</v>
      </c>
      <c r="T74" s="120">
        <v>0.40509259259259256</v>
      </c>
      <c r="U74" s="111">
        <v>5.9333333333333549</v>
      </c>
      <c r="V74" s="112">
        <v>22.341154865214811</v>
      </c>
      <c r="W74" s="113"/>
      <c r="X74" s="116"/>
      <c r="Y74" s="12"/>
      <c r="Z74" s="198"/>
      <c r="AA74" s="281"/>
      <c r="AB74" s="282"/>
      <c r="AC74" s="12">
        <v>1</v>
      </c>
      <c r="AD74" s="198"/>
      <c r="AE74" s="117">
        <f>M74-J74</f>
        <v>-236.0167679266624</v>
      </c>
      <c r="AF74" s="110">
        <f>M74/J74</f>
        <v>0.90559329282933509</v>
      </c>
      <c r="AG74" s="295"/>
    </row>
    <row r="75" spans="1:33" ht="15.75" customHeight="1">
      <c r="A75" s="298"/>
      <c r="B75" s="100" t="s">
        <v>197</v>
      </c>
      <c r="C75" s="279" t="s">
        <v>249</v>
      </c>
      <c r="D75" s="280"/>
      <c r="E75" s="101">
        <v>27.05</v>
      </c>
      <c r="F75" s="102">
        <v>1791</v>
      </c>
      <c r="G75" s="121">
        <f t="shared" si="31"/>
        <v>48446.55</v>
      </c>
      <c r="H75" s="62"/>
      <c r="I75" s="104">
        <v>6</v>
      </c>
      <c r="J75" s="105">
        <v>3273</v>
      </c>
      <c r="K75" s="106">
        <f t="shared" si="29"/>
        <v>545.5</v>
      </c>
      <c r="L75" s="107">
        <v>6</v>
      </c>
      <c r="M75" s="105">
        <f>F75/V75*60</f>
        <v>2863.06400273598</v>
      </c>
      <c r="N75" s="106">
        <f>M75/L75</f>
        <v>477.17733378933002</v>
      </c>
      <c r="O75" s="123">
        <f>L75-I75</f>
        <v>0</v>
      </c>
      <c r="P75" s="124">
        <f>N75-K75</f>
        <v>-68.322666210669979</v>
      </c>
      <c r="Q75" s="125">
        <f>N75/K75</f>
        <v>0.8747522159291109</v>
      </c>
      <c r="R75" s="290"/>
      <c r="S75" s="47">
        <v>0.40902777777777771</v>
      </c>
      <c r="T75" s="120">
        <v>0.43508101851851844</v>
      </c>
      <c r="U75" s="111">
        <v>5.6666666666666199</v>
      </c>
      <c r="V75" s="112">
        <v>37.533216126956951</v>
      </c>
      <c r="W75" s="113"/>
      <c r="X75" s="116"/>
      <c r="Y75" s="12"/>
      <c r="Z75" s="198"/>
      <c r="AA75" s="281"/>
      <c r="AB75" s="282"/>
      <c r="AC75" s="12">
        <v>3</v>
      </c>
      <c r="AD75" s="198"/>
      <c r="AE75" s="117">
        <f>M75-J75</f>
        <v>-409.93599726401999</v>
      </c>
      <c r="AF75" s="110">
        <f>M75/J75</f>
        <v>0.8747522159291109</v>
      </c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2757.6666666666665</v>
      </c>
      <c r="K89" s="138">
        <f t="shared" ref="K89" si="33">J89/I89</f>
        <v>459.61111111111109</v>
      </c>
      <c r="L89" s="136">
        <f t="shared" ref="L89:M89" si="34">AVERAGE(L73:L88)</f>
        <v>6</v>
      </c>
      <c r="M89" s="137">
        <f t="shared" si="34"/>
        <v>2463.0990363020433</v>
      </c>
      <c r="N89" s="138">
        <f>M89/L89</f>
        <v>410.51650605034052</v>
      </c>
      <c r="O89" s="139">
        <f>L89-I89</f>
        <v>0</v>
      </c>
      <c r="P89" s="140">
        <f>N89-K89</f>
        <v>-49.094605060770562</v>
      </c>
      <c r="Q89" s="141">
        <f>N89/K89</f>
        <v>0.89318229286910789</v>
      </c>
      <c r="R89" s="291"/>
      <c r="S89" s="142">
        <v>0.25</v>
      </c>
      <c r="T89" s="143">
        <v>0.43508101851851844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5</v>
      </c>
      <c r="AD89" s="191">
        <f>SUM(AD73:AD88)</f>
        <v>0</v>
      </c>
      <c r="AE89" s="168">
        <f>M89-J89</f>
        <v>-294.56763036462326</v>
      </c>
      <c r="AF89" s="141">
        <f>M89/J89</f>
        <v>0.893182292869108</v>
      </c>
      <c r="AG89" s="296"/>
    </row>
    <row r="90" spans="1:33" ht="15.75" customHeight="1">
      <c r="A90" s="283" t="s">
        <v>120</v>
      </c>
      <c r="B90" s="114" t="s">
        <v>197</v>
      </c>
      <c r="C90" s="287" t="s">
        <v>238</v>
      </c>
      <c r="D90" s="288"/>
      <c r="E90" s="147">
        <v>15.51</v>
      </c>
      <c r="F90" s="97">
        <v>3033</v>
      </c>
      <c r="G90" s="148">
        <f t="shared" ref="G90:G91" si="35">E90*F90</f>
        <v>47041.83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2350.8987562395396</v>
      </c>
      <c r="N90" s="152">
        <f>M90/L90</f>
        <v>391.81645937325658</v>
      </c>
      <c r="O90" s="154">
        <f>L90-I90</f>
        <v>0</v>
      </c>
      <c r="P90" s="155">
        <f>N90-K90</f>
        <v>-41.516873960076737</v>
      </c>
      <c r="Q90" s="156">
        <f>N90/K90</f>
        <v>0.90419182932289988</v>
      </c>
      <c r="R90" s="289">
        <f>Q106</f>
        <v>0.90404998354625221</v>
      </c>
      <c r="S90" s="157">
        <v>0.25</v>
      </c>
      <c r="T90" s="158">
        <v>0.30375000000000002</v>
      </c>
      <c r="U90" s="159"/>
      <c r="V90" s="160">
        <v>77.408692959237555</v>
      </c>
      <c r="W90" s="158"/>
      <c r="X90" s="169"/>
      <c r="Y90" s="12"/>
      <c r="Z90" s="198"/>
      <c r="AA90" s="292"/>
      <c r="AB90" s="293"/>
      <c r="AC90" s="12">
        <v>2</v>
      </c>
      <c r="AD90" s="198"/>
      <c r="AE90" s="115">
        <f>M90-J90</f>
        <v>-249.10124376046042</v>
      </c>
      <c r="AF90" s="156">
        <f>M90/J90</f>
        <v>0.90419182932289988</v>
      </c>
      <c r="AG90" s="294">
        <f>AF106</f>
        <v>0.90404998354625221</v>
      </c>
    </row>
    <row r="91" spans="1:33" ht="15.75" customHeight="1">
      <c r="A91" s="284"/>
      <c r="B91" s="100" t="s">
        <v>197</v>
      </c>
      <c r="C91" s="279" t="s">
        <v>239</v>
      </c>
      <c r="D91" s="280"/>
      <c r="E91" s="101">
        <v>15.01</v>
      </c>
      <c r="F91" s="102">
        <v>3134</v>
      </c>
      <c r="G91" s="103">
        <f t="shared" si="35"/>
        <v>47041.34</v>
      </c>
      <c r="H91" s="26"/>
      <c r="I91" s="104">
        <v>6</v>
      </c>
      <c r="J91" s="105">
        <v>2600</v>
      </c>
      <c r="K91" s="106">
        <f t="shared" si="27"/>
        <v>433.33333333333331</v>
      </c>
      <c r="L91" s="107">
        <v>6</v>
      </c>
      <c r="M91" s="105">
        <f>F91/V91*60</f>
        <v>2350.1611582009723</v>
      </c>
      <c r="N91" s="106">
        <f>M91/L91</f>
        <v>391.69352636682873</v>
      </c>
      <c r="O91" s="108">
        <f>L91-I91</f>
        <v>0</v>
      </c>
      <c r="P91" s="109">
        <f>N91-K91</f>
        <v>-41.63980696650458</v>
      </c>
      <c r="Q91" s="110">
        <f>N91/K91</f>
        <v>0.90390813776960477</v>
      </c>
      <c r="R91" s="290"/>
      <c r="S91" s="47">
        <v>0.30694444444444441</v>
      </c>
      <c r="T91" s="48">
        <v>0.36249999999999993</v>
      </c>
      <c r="U91" s="111">
        <v>4.5999999999999197</v>
      </c>
      <c r="V91" s="112">
        <v>80.011534248971657</v>
      </c>
      <c r="W91" s="113"/>
      <c r="X91" s="13"/>
      <c r="Y91" s="12"/>
      <c r="Z91" s="198"/>
      <c r="AA91" s="281"/>
      <c r="AB91" s="282"/>
      <c r="AC91" s="12">
        <v>2</v>
      </c>
      <c r="AD91" s="198"/>
      <c r="AE91" s="117">
        <f>M91-J91</f>
        <v>-249.8388417990277</v>
      </c>
      <c r="AF91" s="110">
        <f>M91/J91</f>
        <v>0.90390813776960477</v>
      </c>
      <c r="AG91" s="295"/>
    </row>
    <row r="92" spans="1:33" ht="15.75" customHeight="1">
      <c r="A92" s="284"/>
      <c r="B92" s="100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3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3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31"/>
      <c r="W98" s="113"/>
      <c r="X98" s="116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31"/>
      <c r="W99" s="126"/>
      <c r="X99" s="127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31"/>
      <c r="W100" s="126"/>
      <c r="X100" s="127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31"/>
      <c r="W101" s="126"/>
      <c r="X101" s="127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31"/>
      <c r="W102" s="126"/>
      <c r="X102" s="127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31"/>
      <c r="W103" s="126"/>
      <c r="X103" s="127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31"/>
      <c r="W104" s="126"/>
      <c r="X104" s="127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6">AVERAGE(I90:I105)</f>
        <v>6</v>
      </c>
      <c r="J106" s="137">
        <f t="shared" si="36"/>
        <v>2600</v>
      </c>
      <c r="K106" s="138">
        <f t="shared" ref="K106" si="37">J106/I106</f>
        <v>433.33333333333331</v>
      </c>
      <c r="L106" s="136">
        <f t="shared" ref="L106:M106" si="38">AVERAGE(L90:L105)</f>
        <v>6</v>
      </c>
      <c r="M106" s="137">
        <f t="shared" si="38"/>
        <v>2350.5299572202557</v>
      </c>
      <c r="N106" s="138">
        <f>M106/L106</f>
        <v>391.7549928700426</v>
      </c>
      <c r="O106" s="139">
        <f>L106-I106</f>
        <v>0</v>
      </c>
      <c r="P106" s="140">
        <f>N106-K106</f>
        <v>-41.578340463290715</v>
      </c>
      <c r="Q106" s="141">
        <f>N106/K106</f>
        <v>0.90404998354625221</v>
      </c>
      <c r="R106" s="291"/>
      <c r="S106" s="142">
        <v>0.25</v>
      </c>
      <c r="T106" s="143">
        <v>0.36249999999999993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277"/>
      <c r="AB106" s="278"/>
      <c r="AC106" s="179">
        <f>SUM(AC90:AC105)</f>
        <v>4</v>
      </c>
      <c r="AD106" s="191">
        <f>SUM(AD90:AD105)</f>
        <v>0</v>
      </c>
      <c r="AE106" s="168">
        <f>M106-J106</f>
        <v>-249.47004277974429</v>
      </c>
      <c r="AF106" s="141">
        <f>M106/J106</f>
        <v>0.90404998354625221</v>
      </c>
      <c r="AG106" s="296"/>
    </row>
    <row r="107" spans="1:33" ht="15.75" customHeight="1">
      <c r="A107" s="297" t="s">
        <v>199</v>
      </c>
      <c r="B107" s="146" t="s">
        <v>173</v>
      </c>
      <c r="C107" s="287" t="s">
        <v>200</v>
      </c>
      <c r="D107" s="288"/>
      <c r="E107" s="147">
        <v>44.98</v>
      </c>
      <c r="F107" s="97">
        <v>1078</v>
      </c>
      <c r="G107" s="148">
        <f t="shared" ref="G107:G109" si="39">E107*F107</f>
        <v>48488.439999999995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1611.0550640683084</v>
      </c>
      <c r="N107" s="152">
        <f>M107/L107</f>
        <v>76.716907812776597</v>
      </c>
      <c r="O107" s="154">
        <f>L107-I107</f>
        <v>0</v>
      </c>
      <c r="P107" s="155">
        <f>N107-K107</f>
        <v>-8.9973779015091111</v>
      </c>
      <c r="Q107" s="156">
        <f>N107/K107</f>
        <v>0.89503059114906036</v>
      </c>
      <c r="R107" s="289">
        <f>Q123</f>
        <v>0.92569948209325548</v>
      </c>
      <c r="S107" s="157">
        <v>0.70833333333333337</v>
      </c>
      <c r="T107" s="158">
        <v>0.73620370370370369</v>
      </c>
      <c r="U107" s="159"/>
      <c r="V107" s="160">
        <v>40.147603544144026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-188.94493593169159</v>
      </c>
      <c r="AF107" s="156">
        <f>M107/J107</f>
        <v>0.89503059114906025</v>
      </c>
      <c r="AG107" s="294">
        <f>AF123</f>
        <v>0.894319838632467</v>
      </c>
    </row>
    <row r="108" spans="1:33" ht="15.75" customHeight="1">
      <c r="A108" s="298"/>
      <c r="B108" s="163" t="s">
        <v>173</v>
      </c>
      <c r="C108" s="279" t="s">
        <v>201</v>
      </c>
      <c r="D108" s="280"/>
      <c r="E108" s="101">
        <v>50.67</v>
      </c>
      <c r="F108" s="102">
        <v>1280</v>
      </c>
      <c r="G108" s="103">
        <f t="shared" si="39"/>
        <v>64857.600000000006</v>
      </c>
      <c r="H108" s="26"/>
      <c r="I108" s="104">
        <v>20</v>
      </c>
      <c r="J108" s="105">
        <v>2000</v>
      </c>
      <c r="K108" s="106">
        <f t="shared" ref="K108:K109" si="40">J108/I108</f>
        <v>100</v>
      </c>
      <c r="L108" s="118">
        <v>19</v>
      </c>
      <c r="M108" s="105">
        <f>F108/V108*60</f>
        <v>1787.9999999999998</v>
      </c>
      <c r="N108" s="106">
        <f>M108/L108</f>
        <v>94.105263157894726</v>
      </c>
      <c r="O108" s="108">
        <f>L108-I108</f>
        <v>-1</v>
      </c>
      <c r="P108" s="109">
        <f>N108-K108</f>
        <v>-5.8947368421052744</v>
      </c>
      <c r="Q108" s="110">
        <f>N108/K108</f>
        <v>0.94105263157894725</v>
      </c>
      <c r="R108" s="290"/>
      <c r="S108" s="47">
        <v>0.73958333333333337</v>
      </c>
      <c r="T108" s="48">
        <v>0.76940972222222226</v>
      </c>
      <c r="U108" s="111">
        <v>4.8666666666667346</v>
      </c>
      <c r="V108" s="112">
        <v>42.95302013422819</v>
      </c>
      <c r="W108" s="113"/>
      <c r="X108" s="116"/>
      <c r="Y108" s="12"/>
      <c r="Z108" s="198"/>
      <c r="AA108" s="281"/>
      <c r="AB108" s="282"/>
      <c r="AC108" s="12">
        <v>1</v>
      </c>
      <c r="AD108" s="198"/>
      <c r="AE108" s="117">
        <f>M108-J108</f>
        <v>-212.00000000000023</v>
      </c>
      <c r="AF108" s="110">
        <f>M108/J108</f>
        <v>0.89399999999999991</v>
      </c>
      <c r="AG108" s="295"/>
    </row>
    <row r="109" spans="1:33" ht="15.75" customHeight="1">
      <c r="A109" s="298"/>
      <c r="B109" s="163" t="s">
        <v>173</v>
      </c>
      <c r="C109" s="279" t="s">
        <v>234</v>
      </c>
      <c r="D109" s="280"/>
      <c r="E109" s="101">
        <v>58.17</v>
      </c>
      <c r="F109" s="102">
        <v>2192</v>
      </c>
      <c r="G109" s="103">
        <f t="shared" si="39"/>
        <v>127508.64</v>
      </c>
      <c r="H109" s="26"/>
      <c r="I109" s="104">
        <v>18</v>
      </c>
      <c r="J109" s="105">
        <v>2000</v>
      </c>
      <c r="K109" s="106">
        <f t="shared" si="40"/>
        <v>111.11111111111111</v>
      </c>
      <c r="L109" s="118">
        <v>17</v>
      </c>
      <c r="M109" s="105">
        <f>F109/V109*60</f>
        <v>1788</v>
      </c>
      <c r="N109" s="106">
        <f>M109/L109</f>
        <v>105.17647058823529</v>
      </c>
      <c r="O109" s="108">
        <f>L109-I109</f>
        <v>-1</v>
      </c>
      <c r="P109" s="109">
        <f>N109-K109</f>
        <v>-5.9346405228758243</v>
      </c>
      <c r="Q109" s="110">
        <f>N109/K109</f>
        <v>0.94658823529411762</v>
      </c>
      <c r="R109" s="290"/>
      <c r="S109" s="47">
        <v>0.77222222222222225</v>
      </c>
      <c r="T109" s="48">
        <v>0.82329861111111113</v>
      </c>
      <c r="U109" s="111">
        <v>5</v>
      </c>
      <c r="V109" s="112">
        <v>73.557046979865774</v>
      </c>
      <c r="W109" s="113"/>
      <c r="X109" s="116"/>
      <c r="Y109" s="12"/>
      <c r="Z109" s="198"/>
      <c r="AA109" s="281"/>
      <c r="AB109" s="282"/>
      <c r="AC109" s="12">
        <v>3</v>
      </c>
      <c r="AD109" s="198"/>
      <c r="AE109" s="117">
        <f>M109-J109</f>
        <v>-212</v>
      </c>
      <c r="AF109" s="110">
        <f>M109/J109</f>
        <v>0.89400000000000002</v>
      </c>
      <c r="AG109" s="295"/>
    </row>
    <row r="110" spans="1:33" ht="15.75" customHeight="1">
      <c r="A110" s="298"/>
      <c r="B110" s="163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295"/>
    </row>
    <row r="111" spans="1:33" ht="15.75" customHeight="1">
      <c r="A111" s="298"/>
      <c r="B111" s="163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295"/>
    </row>
    <row r="112" spans="1:33" ht="15.75" customHeight="1">
      <c r="A112" s="298"/>
      <c r="B112" s="163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295"/>
    </row>
    <row r="113" spans="1:33" ht="15.75" customHeight="1">
      <c r="A113" s="298"/>
      <c r="B113" s="163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81"/>
      <c r="AB113" s="282"/>
      <c r="AC113" s="12"/>
      <c r="AD113" s="198"/>
      <c r="AE113" s="117"/>
      <c r="AF113" s="110"/>
      <c r="AG113" s="295"/>
    </row>
    <row r="114" spans="1:33" ht="15.75" customHeight="1">
      <c r="A114" s="298"/>
      <c r="B114" s="163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81"/>
      <c r="AB114" s="282"/>
      <c r="AC114" s="12"/>
      <c r="AD114" s="198"/>
      <c r="AE114" s="117"/>
      <c r="AF114" s="110"/>
      <c r="AG114" s="295"/>
    </row>
    <row r="115" spans="1:33" ht="15.75" customHeight="1">
      <c r="A115" s="298"/>
      <c r="B115" s="163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81"/>
      <c r="AB115" s="282"/>
      <c r="AC115" s="12"/>
      <c r="AD115" s="198"/>
      <c r="AE115" s="117"/>
      <c r="AF115" s="110"/>
      <c r="AG115" s="295"/>
    </row>
    <row r="116" spans="1:33" ht="15.75" customHeight="1">
      <c r="A116" s="298"/>
      <c r="B116" s="163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81"/>
      <c r="AB116" s="282"/>
      <c r="AC116" s="12"/>
      <c r="AD116" s="198"/>
      <c r="AE116" s="117"/>
      <c r="AF116" s="110"/>
      <c r="AG116" s="295"/>
    </row>
    <row r="117" spans="1:33" ht="15.75" customHeight="1">
      <c r="A117" s="298"/>
      <c r="B117" s="163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81"/>
      <c r="AB117" s="282"/>
      <c r="AC117" s="12"/>
      <c r="AD117" s="198"/>
      <c r="AE117" s="117"/>
      <c r="AF117" s="110"/>
      <c r="AG117" s="295"/>
    </row>
    <row r="118" spans="1:33" ht="15.75" customHeight="1">
      <c r="A118" s="298"/>
      <c r="B118" s="163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81"/>
      <c r="AB118" s="282"/>
      <c r="AC118" s="12"/>
      <c r="AD118" s="198"/>
      <c r="AE118" s="117"/>
      <c r="AF118" s="110"/>
      <c r="AG118" s="295"/>
    </row>
    <row r="119" spans="1:33" ht="15.75" customHeight="1">
      <c r="A119" s="298"/>
      <c r="B119" s="163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81"/>
      <c r="AB119" s="282"/>
      <c r="AC119" s="12"/>
      <c r="AD119" s="198"/>
      <c r="AE119" s="117"/>
      <c r="AF119" s="110"/>
      <c r="AG119" s="295"/>
    </row>
    <row r="120" spans="1:33" ht="15.75" customHeight="1">
      <c r="A120" s="298"/>
      <c r="B120" s="163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81"/>
      <c r="AB120" s="282"/>
      <c r="AC120" s="12"/>
      <c r="AD120" s="198"/>
      <c r="AE120" s="117"/>
      <c r="AF120" s="110"/>
      <c r="AG120" s="295"/>
    </row>
    <row r="121" spans="1:33" ht="15.75" customHeight="1">
      <c r="A121" s="298"/>
      <c r="B121" s="163"/>
      <c r="C121" s="279"/>
      <c r="D121" s="280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81"/>
      <c r="AB121" s="282"/>
      <c r="AC121" s="12"/>
      <c r="AD121" s="198"/>
      <c r="AE121" s="117"/>
      <c r="AF121" s="110"/>
      <c r="AG121" s="295"/>
    </row>
    <row r="122" spans="1:33" ht="15.75" customHeight="1">
      <c r="A122" s="298"/>
      <c r="B122" s="163"/>
      <c r="C122" s="279"/>
      <c r="D122" s="280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81"/>
      <c r="AB122" s="282"/>
      <c r="AC122" s="12"/>
      <c r="AD122" s="198"/>
      <c r="AE122" s="165"/>
      <c r="AF122" s="125"/>
      <c r="AG122" s="295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41">AVERAGE(I107:I122)</f>
        <v>19.666666666666668</v>
      </c>
      <c r="J123" s="137">
        <f t="shared" si="41"/>
        <v>1933.3333333333333</v>
      </c>
      <c r="K123" s="138">
        <f t="shared" ref="K123" si="42">J123/I123</f>
        <v>98.305084745762699</v>
      </c>
      <c r="L123" s="136">
        <f t="shared" ref="L123:M123" si="43">AVERAGE(L107:L122)</f>
        <v>19</v>
      </c>
      <c r="M123" s="137">
        <f t="shared" si="43"/>
        <v>1729.0183546894361</v>
      </c>
      <c r="N123" s="138">
        <f>M123/L123</f>
        <v>91.000966036286115</v>
      </c>
      <c r="O123" s="139">
        <f>L123-I123</f>
        <v>-0.66666666666666785</v>
      </c>
      <c r="P123" s="140">
        <f>N123-K123</f>
        <v>-7.3041187094765831</v>
      </c>
      <c r="Q123" s="141">
        <f>N123/K123</f>
        <v>0.92569948209325548</v>
      </c>
      <c r="R123" s="291"/>
      <c r="S123" s="142">
        <v>0.70833333333333337</v>
      </c>
      <c r="T123" s="143">
        <v>0.82329861111111113</v>
      </c>
      <c r="U123" s="144"/>
      <c r="V123" s="166"/>
      <c r="W123" s="167"/>
      <c r="X123" s="138"/>
      <c r="Y123" s="179">
        <f t="shared" ref="Y123:Z123" si="44">SUM(Y107:Y122)</f>
        <v>0</v>
      </c>
      <c r="Z123" s="180">
        <f t="shared" si="44"/>
        <v>0</v>
      </c>
      <c r="AA123" s="277"/>
      <c r="AB123" s="278"/>
      <c r="AC123" s="179">
        <f t="shared" ref="AC123" si="45">SUM(AC107:AC122)</f>
        <v>5</v>
      </c>
      <c r="AD123" s="180">
        <f t="shared" ref="AD123" si="46">SUM(AD107:AD122)</f>
        <v>0</v>
      </c>
      <c r="AE123" s="168">
        <f>M123-J123</f>
        <v>-204.31497864389712</v>
      </c>
      <c r="AF123" s="141">
        <f>M123/J123</f>
        <v>0.894319838632467</v>
      </c>
      <c r="AG123" s="296"/>
    </row>
    <row r="124" spans="1:33" ht="15.75" customHeight="1">
      <c r="A124" s="283" t="s">
        <v>225</v>
      </c>
      <c r="B124" s="146" t="s">
        <v>173</v>
      </c>
      <c r="C124" s="287" t="s">
        <v>189</v>
      </c>
      <c r="D124" s="288"/>
      <c r="E124" s="147">
        <v>47.6</v>
      </c>
      <c r="F124" s="97">
        <v>1422</v>
      </c>
      <c r="G124" s="148">
        <f t="shared" ref="G124:G126" si="47">E124*F124</f>
        <v>67687.199999999997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1788.1999999999994</v>
      </c>
      <c r="N124" s="152">
        <f>M124/L124</f>
        <v>77.747826086956493</v>
      </c>
      <c r="O124" s="154">
        <f>L124-I124</f>
        <v>0</v>
      </c>
      <c r="P124" s="155">
        <f>N124-K124</f>
        <v>-9.2086956521739438</v>
      </c>
      <c r="Q124" s="156">
        <f>N124/K124</f>
        <v>0.89409999999999967</v>
      </c>
      <c r="R124" s="289">
        <f>Q140</f>
        <v>0.89442679352344212</v>
      </c>
      <c r="S124" s="157">
        <v>0.70833333333333337</v>
      </c>
      <c r="T124" s="158">
        <v>0.74145833333333333</v>
      </c>
      <c r="U124" s="159"/>
      <c r="V124" s="160">
        <v>47.712783804943534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-211.80000000000064</v>
      </c>
      <c r="AF124" s="156">
        <f>M124/J124</f>
        <v>0.89409999999999967</v>
      </c>
      <c r="AG124" s="294">
        <f>AF140</f>
        <v>0.89442679352344212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02">
        <v>1237</v>
      </c>
      <c r="G125" s="103">
        <f t="shared" si="47"/>
        <v>70348.19</v>
      </c>
      <c r="H125" s="26"/>
      <c r="I125" s="104">
        <v>23</v>
      </c>
      <c r="J125" s="105">
        <v>2000</v>
      </c>
      <c r="K125" s="106">
        <f t="shared" ref="K125:K126" si="48">J125/I125</f>
        <v>86.956521739130437</v>
      </c>
      <c r="L125" s="107">
        <v>23</v>
      </c>
      <c r="M125" s="105">
        <f>F125/V125*60</f>
        <v>1789.1607611406559</v>
      </c>
      <c r="N125" s="106">
        <f>M125/L125</f>
        <v>77.789598310463305</v>
      </c>
      <c r="O125" s="108">
        <f>L125-I125</f>
        <v>0</v>
      </c>
      <c r="P125" s="109">
        <f>N125-K125</f>
        <v>-9.1669234286671326</v>
      </c>
      <c r="Q125" s="110">
        <f>N125/K125</f>
        <v>0.89458038057032796</v>
      </c>
      <c r="R125" s="290"/>
      <c r="S125" s="47">
        <v>0.74444444444444446</v>
      </c>
      <c r="T125" s="48">
        <v>0.77324074074074078</v>
      </c>
      <c r="U125" s="111">
        <v>5</v>
      </c>
      <c r="V125" s="112">
        <v>41.483136458169369</v>
      </c>
      <c r="W125" s="113"/>
      <c r="X125" s="116"/>
      <c r="Y125" s="12"/>
      <c r="Z125" s="198"/>
      <c r="AA125" s="281"/>
      <c r="AB125" s="282"/>
      <c r="AC125" s="12">
        <v>1</v>
      </c>
      <c r="AD125" s="198"/>
      <c r="AE125" s="117">
        <f>M125-J125</f>
        <v>-210.83923885934405</v>
      </c>
      <c r="AF125" s="110">
        <f>M125/J125</f>
        <v>0.89458038057032796</v>
      </c>
      <c r="AG125" s="295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02">
        <v>1659</v>
      </c>
      <c r="G126" s="103">
        <f t="shared" si="47"/>
        <v>94214.61</v>
      </c>
      <c r="H126" s="26"/>
      <c r="I126" s="104">
        <v>23</v>
      </c>
      <c r="J126" s="105">
        <v>2000</v>
      </c>
      <c r="K126" s="106">
        <f t="shared" si="48"/>
        <v>86.956521739130437</v>
      </c>
      <c r="L126" s="107">
        <v>23</v>
      </c>
      <c r="M126" s="105">
        <f>F126/V126*60</f>
        <v>1789.199999999998</v>
      </c>
      <c r="N126" s="106">
        <f>M126/L126</f>
        <v>77.791304347825999</v>
      </c>
      <c r="O126" s="108">
        <f>L126-I126</f>
        <v>0</v>
      </c>
      <c r="P126" s="109">
        <f>N126-K126</f>
        <v>-9.1652173913044379</v>
      </c>
      <c r="Q126" s="110">
        <f>N126/K126</f>
        <v>0.89459999999999895</v>
      </c>
      <c r="R126" s="290"/>
      <c r="S126" s="47">
        <v>0.77638888888888891</v>
      </c>
      <c r="T126" s="48">
        <v>0.81502314814814814</v>
      </c>
      <c r="U126" s="111">
        <v>4.5333333333332959</v>
      </c>
      <c r="V126" s="112">
        <v>55.633802816901472</v>
      </c>
      <c r="W126" s="113"/>
      <c r="X126" s="116"/>
      <c r="Y126" s="12"/>
      <c r="Z126" s="198"/>
      <c r="AA126" s="281"/>
      <c r="AB126" s="282"/>
      <c r="AC126" s="12">
        <v>2</v>
      </c>
      <c r="AD126" s="198"/>
      <c r="AE126" s="117">
        <f>M126-J126</f>
        <v>-210.800000000002</v>
      </c>
      <c r="AF126" s="110">
        <f>M126/J126</f>
        <v>0.89459999999999895</v>
      </c>
      <c r="AG126" s="295"/>
    </row>
    <row r="127" spans="1:33" ht="15.75" customHeight="1">
      <c r="A127" s="284"/>
      <c r="B127" s="163"/>
      <c r="C127" s="279"/>
      <c r="D127" s="280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295"/>
    </row>
    <row r="128" spans="1:33" ht="15.75" customHeight="1">
      <c r="A128" s="285"/>
      <c r="B128" s="163"/>
      <c r="C128" s="279"/>
      <c r="D128" s="280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295"/>
    </row>
    <row r="129" spans="1:33" ht="15.75" customHeight="1">
      <c r="A129" s="285"/>
      <c r="B129" s="163"/>
      <c r="C129" s="279"/>
      <c r="D129" s="280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295"/>
    </row>
    <row r="130" spans="1:33" ht="15.75" customHeight="1">
      <c r="A130" s="285"/>
      <c r="B130" s="163"/>
      <c r="C130" s="279"/>
      <c r="D130" s="280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81"/>
      <c r="AB130" s="282"/>
      <c r="AC130" s="12"/>
      <c r="AD130" s="198"/>
      <c r="AE130" s="117"/>
      <c r="AF130" s="110"/>
      <c r="AG130" s="295"/>
    </row>
    <row r="131" spans="1:33" ht="15.75" customHeight="1">
      <c r="A131" s="285"/>
      <c r="B131" s="163"/>
      <c r="C131" s="279"/>
      <c r="D131" s="280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81"/>
      <c r="AB131" s="282"/>
      <c r="AC131" s="12"/>
      <c r="AD131" s="198"/>
      <c r="AE131" s="117"/>
      <c r="AF131" s="110"/>
      <c r="AG131" s="295"/>
    </row>
    <row r="132" spans="1:33" ht="15.75" customHeight="1">
      <c r="A132" s="285"/>
      <c r="B132" s="163"/>
      <c r="C132" s="279"/>
      <c r="D132" s="280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81"/>
      <c r="AB132" s="282"/>
      <c r="AC132" s="12"/>
      <c r="AD132" s="198"/>
      <c r="AE132" s="117"/>
      <c r="AF132" s="110"/>
      <c r="AG132" s="295"/>
    </row>
    <row r="133" spans="1:33" ht="15.75" customHeight="1">
      <c r="A133" s="285"/>
      <c r="B133" s="163"/>
      <c r="C133" s="279"/>
      <c r="D133" s="280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81"/>
      <c r="AB133" s="282"/>
      <c r="AC133" s="12"/>
      <c r="AD133" s="198"/>
      <c r="AE133" s="117"/>
      <c r="AF133" s="110"/>
      <c r="AG133" s="295"/>
    </row>
    <row r="134" spans="1:33" ht="15.75" customHeight="1">
      <c r="A134" s="285"/>
      <c r="B134" s="163"/>
      <c r="C134" s="279"/>
      <c r="D134" s="280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81"/>
      <c r="AB134" s="282"/>
      <c r="AC134" s="12"/>
      <c r="AD134" s="198"/>
      <c r="AE134" s="117"/>
      <c r="AF134" s="110"/>
      <c r="AG134" s="295"/>
    </row>
    <row r="135" spans="1:33" ht="15.75" customHeight="1">
      <c r="A135" s="285"/>
      <c r="B135" s="163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81"/>
      <c r="AB135" s="282"/>
      <c r="AC135" s="12"/>
      <c r="AD135" s="198"/>
      <c r="AE135" s="117"/>
      <c r="AF135" s="110"/>
      <c r="AG135" s="295"/>
    </row>
    <row r="136" spans="1:33" ht="15.75" customHeight="1">
      <c r="A136" s="285"/>
      <c r="B136" s="163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81"/>
      <c r="AB136" s="282"/>
      <c r="AC136" s="12"/>
      <c r="AD136" s="198"/>
      <c r="AE136" s="117"/>
      <c r="AF136" s="110"/>
      <c r="AG136" s="295"/>
    </row>
    <row r="137" spans="1:33" ht="15.75" customHeight="1">
      <c r="A137" s="285"/>
      <c r="B137" s="163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81"/>
      <c r="AB137" s="282"/>
      <c r="AC137" s="12"/>
      <c r="AD137" s="198"/>
      <c r="AE137" s="117"/>
      <c r="AF137" s="110"/>
      <c r="AG137" s="295"/>
    </row>
    <row r="138" spans="1:33" ht="15.75" customHeight="1">
      <c r="A138" s="285"/>
      <c r="B138" s="163"/>
      <c r="C138" s="279"/>
      <c r="D138" s="280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81"/>
      <c r="AB138" s="282"/>
      <c r="AC138" s="12"/>
      <c r="AD138" s="198"/>
      <c r="AE138" s="117"/>
      <c r="AF138" s="110"/>
      <c r="AG138" s="295"/>
    </row>
    <row r="139" spans="1:33" ht="15.75" customHeight="1">
      <c r="A139" s="285"/>
      <c r="B139" s="163"/>
      <c r="C139" s="279"/>
      <c r="D139" s="280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81"/>
      <c r="AB139" s="282"/>
      <c r="AC139" s="12"/>
      <c r="AD139" s="198"/>
      <c r="AE139" s="165"/>
      <c r="AF139" s="125"/>
      <c r="AG139" s="295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49">AVERAGE(I124:I139)</f>
        <v>23</v>
      </c>
      <c r="J140" s="137">
        <f t="shared" si="49"/>
        <v>2000</v>
      </c>
      <c r="K140" s="138">
        <f t="shared" ref="K140" si="50">J140/I140</f>
        <v>86.956521739130437</v>
      </c>
      <c r="L140" s="136">
        <f t="shared" ref="L140:M140" si="51">AVERAGE(L124:L139)</f>
        <v>23</v>
      </c>
      <c r="M140" s="137">
        <f t="shared" si="51"/>
        <v>1788.8535870468843</v>
      </c>
      <c r="N140" s="138">
        <f>M140/L140</f>
        <v>77.776242915081923</v>
      </c>
      <c r="O140" s="139">
        <f>L140-I140</f>
        <v>0</v>
      </c>
      <c r="P140" s="140">
        <f>N140-K140</f>
        <v>-9.1802788240485143</v>
      </c>
      <c r="Q140" s="141">
        <f>N140/K140</f>
        <v>0.89442679352344212</v>
      </c>
      <c r="R140" s="291"/>
      <c r="S140" s="142">
        <v>0.70833333333333337</v>
      </c>
      <c r="T140" s="143">
        <v>0.81502314814814814</v>
      </c>
      <c r="U140" s="144"/>
      <c r="V140" s="166"/>
      <c r="W140" s="167"/>
      <c r="X140" s="138"/>
      <c r="Y140" s="179">
        <f t="shared" ref="Y140:Z140" si="52">SUM(Y124:Y139)</f>
        <v>0</v>
      </c>
      <c r="Z140" s="180">
        <f t="shared" si="52"/>
        <v>0</v>
      </c>
      <c r="AA140" s="277"/>
      <c r="AB140" s="278"/>
      <c r="AC140" s="179">
        <f t="shared" ref="AC140" si="53">SUM(AC124:AC139)</f>
        <v>4</v>
      </c>
      <c r="AD140" s="180">
        <f t="shared" ref="AD140" si="54">SUM(AD124:AD139)</f>
        <v>0</v>
      </c>
      <c r="AE140" s="168">
        <f>M140-J140</f>
        <v>-211.14641295311571</v>
      </c>
      <c r="AF140" s="141">
        <f>M140/J140</f>
        <v>0.89442679352344212</v>
      </c>
      <c r="AG140" s="296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502" priority="2" operator="greaterThan">
      <formula>0</formula>
    </cfRule>
  </conditionalFormatting>
  <conditionalFormatting sqref="P5:P140 AE5:AE140">
    <cfRule type="cellIs" dxfId="501" priority="5" operator="lessThan">
      <formula>0</formula>
    </cfRule>
  </conditionalFormatting>
  <conditionalFormatting sqref="Q5:Q140 AF5:AF140">
    <cfRule type="cellIs" dxfId="500" priority="3" operator="greaterThan">
      <formula>1</formula>
    </cfRule>
    <cfRule type="cellIs" dxfId="499" priority="4" operator="lessThan">
      <formula>0.8</formula>
    </cfRule>
  </conditionalFormatting>
  <conditionalFormatting sqref="AG5 R5:R140">
    <cfRule type="cellIs" dxfId="498" priority="6" operator="lessThan">
      <formula>0.8</formula>
    </cfRule>
  </conditionalFormatting>
  <conditionalFormatting sqref="AG22">
    <cfRule type="cellIs" dxfId="497" priority="11" operator="lessThan">
      <formula>0.8</formula>
    </cfRule>
  </conditionalFormatting>
  <conditionalFormatting sqref="AG37">
    <cfRule type="cellIs" dxfId="496" priority="10" operator="lessThan">
      <formula>0.8</formula>
    </cfRule>
  </conditionalFormatting>
  <conditionalFormatting sqref="AG39:AG74">
    <cfRule type="cellIs" dxfId="495" priority="8" operator="lessThan">
      <formula>0.8</formula>
    </cfRule>
  </conditionalFormatting>
  <conditionalFormatting sqref="AG80:AG88">
    <cfRule type="cellIs" dxfId="494" priority="9" operator="lessThan">
      <formula>0.8</formula>
    </cfRule>
  </conditionalFormatting>
  <conditionalFormatting sqref="AG90:AG95">
    <cfRule type="cellIs" dxfId="493" priority="7" operator="lessThan">
      <formula>0.8</formula>
    </cfRule>
  </conditionalFormatting>
  <conditionalFormatting sqref="AG107:AG140">
    <cfRule type="cellIs" dxfId="492" priority="1" operator="lessThan">
      <formula>0.8</formula>
    </cfRule>
  </conditionalFormatting>
  <dataValidations count="1">
    <dataValidation type="list" allowBlank="1" showInputMessage="1" showErrorMessage="1" sqref="AA5:AB140" xr:uid="{02207A0D-A161-4C05-B457-A298F56BF555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2A187-E532-4BC7-B0B0-8E9CACB1EE9B}">
  <sheetPr codeName="工作表5">
    <tabColor theme="8" tint="0.59999389629810485"/>
  </sheetPr>
  <dimension ref="B1:AR42"/>
  <sheetViews>
    <sheetView zoomScale="70" zoomScaleNormal="70" workbookViewId="0">
      <selection activeCell="Q22" sqref="Q2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251</v>
      </c>
      <c r="D3" s="265"/>
      <c r="E3" s="3" t="s">
        <v>2</v>
      </c>
      <c r="F3" s="266">
        <f>'0521(18度C)'!D1+'0521(4度C)'!D1</f>
        <v>197064</v>
      </c>
      <c r="G3" s="267"/>
      <c r="H3" s="3" t="s">
        <v>3</v>
      </c>
      <c r="I3" s="268">
        <f>'0521(18度C)'!F1+'0521(4度C)'!F1</f>
        <v>5748157.8599999994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479.64483161714878</v>
      </c>
      <c r="F6" s="241" t="e">
        <f>AVERAGE(#REF!,D14:K14)</f>
        <v>#REF!</v>
      </c>
      <c r="G6" s="242">
        <f>AVERAGE(D14:K14)</f>
        <v>223.93294265120838</v>
      </c>
      <c r="H6" s="243"/>
      <c r="I6" s="242">
        <f>AVERAGE(L14:O14)</f>
        <v>92.630803242446575</v>
      </c>
      <c r="J6" s="243"/>
      <c r="K6" s="242">
        <f>AVERAGE(D32:O32)</f>
        <v>810.69923020527858</v>
      </c>
      <c r="L6" s="243"/>
      <c r="M6" s="242">
        <f>AVERAGE(P32:X32)</f>
        <v>725.66528066528065</v>
      </c>
      <c r="N6" s="243"/>
      <c r="O6" s="231">
        <f>'0521(4度C)'!Y2</f>
        <v>0</v>
      </c>
      <c r="P6" s="231">
        <f>'0521(4度C)'!Z2</f>
        <v>0</v>
      </c>
      <c r="Q6" s="231">
        <f>'0521(4度C)'!AC2</f>
        <v>65</v>
      </c>
      <c r="R6" s="231">
        <f>'0521(4度C)'!AD2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428.42875214681851</v>
      </c>
      <c r="F7" s="237" t="e">
        <f>AVERAGE(#REF!,D15:K15)</f>
        <v>#REF!</v>
      </c>
      <c r="G7" s="238">
        <f>AVERAGE(D15:K15)</f>
        <v>200.39816460402059</v>
      </c>
      <c r="H7" s="239"/>
      <c r="I7" s="238">
        <f>AVERAGE(L15:O15)</f>
        <v>84.375042309398737</v>
      </c>
      <c r="J7" s="239"/>
      <c r="K7" s="238">
        <f>AVERAGE(D33:O33)</f>
        <v>722.43940136266235</v>
      </c>
      <c r="L7" s="239"/>
      <c r="M7" s="238">
        <f>AVERAGE(P33:X33)</f>
        <v>648.49083916388167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0.89518412066422681</v>
      </c>
      <c r="F8" s="245" t="e">
        <f>AVERAGE(D16:K16,#REF!)</f>
        <v>#REF!</v>
      </c>
      <c r="G8" s="224">
        <f>AVERAGE(D16:K16)</f>
        <v>0.8960402519984022</v>
      </c>
      <c r="H8" s="225"/>
      <c r="I8" s="224">
        <f>AVERAGE(L16:O16)</f>
        <v>0.90991555765105891</v>
      </c>
      <c r="J8" s="225"/>
      <c r="K8" s="224">
        <f>AVERAGE(D34:O34)</f>
        <v>0.88805834624726776</v>
      </c>
      <c r="L8" s="225"/>
      <c r="M8" s="224">
        <f>AVERAGE(P34:X34)</f>
        <v>0.89365997958650689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95.543478260869563</v>
      </c>
      <c r="F14" s="28">
        <v>94.339622641509436</v>
      </c>
      <c r="G14" s="28">
        <v>83.720930232558146</v>
      </c>
      <c r="H14" s="28">
        <v>177.04918032786887</v>
      </c>
      <c r="I14" s="28">
        <v>459.61111111111109</v>
      </c>
      <c r="J14" s="28">
        <v>433.33333333333331</v>
      </c>
      <c r="K14" s="29" t="s">
        <v>42</v>
      </c>
      <c r="L14" s="27" t="s">
        <v>42</v>
      </c>
      <c r="M14" s="30">
        <v>98.305084745762699</v>
      </c>
      <c r="N14" s="28" t="s">
        <v>42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86.843478428164318</v>
      </c>
      <c r="F15" s="35">
        <v>84.390316714212403</v>
      </c>
      <c r="G15" s="35">
        <v>75.022199333387519</v>
      </c>
      <c r="H15" s="35">
        <v>156.84963922006301</v>
      </c>
      <c r="I15" s="35">
        <v>407.35502772492009</v>
      </c>
      <c r="J15" s="35">
        <v>391.92832620337612</v>
      </c>
      <c r="K15" s="36" t="s">
        <v>42</v>
      </c>
      <c r="L15" s="34" t="s">
        <v>42</v>
      </c>
      <c r="M15" s="37">
        <v>90.988334457338738</v>
      </c>
      <c r="N15" s="35" t="s">
        <v>42</v>
      </c>
      <c r="O15" s="38">
        <v>77.761750161458735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J16" si="0">E15/E14</f>
        <v>0.90894198127316461</v>
      </c>
      <c r="F16" s="43">
        <f t="shared" si="0"/>
        <v>0.89453735717065141</v>
      </c>
      <c r="G16" s="43">
        <f t="shared" si="0"/>
        <v>0.89609849203768421</v>
      </c>
      <c r="H16" s="43">
        <f t="shared" si="0"/>
        <v>0.885909999298504</v>
      </c>
      <c r="I16" s="43">
        <f t="shared" si="0"/>
        <v>0.88630369866415593</v>
      </c>
      <c r="J16" s="43">
        <f t="shared" si="0"/>
        <v>0.90444998354625261</v>
      </c>
      <c r="K16" s="44" t="s">
        <v>42</v>
      </c>
      <c r="L16" s="42" t="s">
        <v>42</v>
      </c>
      <c r="M16" s="45">
        <f t="shared" ref="M16:O16" si="1">M15/M14</f>
        <v>0.92557098844534247</v>
      </c>
      <c r="N16" s="43" t="s">
        <v>42</v>
      </c>
      <c r="O16" s="46">
        <f t="shared" si="1"/>
        <v>0.89426012685677547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0.25</v>
      </c>
      <c r="F17" s="48">
        <v>0.25</v>
      </c>
      <c r="G17" s="48">
        <v>0.20833333333333334</v>
      </c>
      <c r="H17" s="48">
        <v>0.20833333333333334</v>
      </c>
      <c r="I17" s="48">
        <v>0.20833333333333334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 t="s">
        <v>42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0.54714120370370367</v>
      </c>
      <c r="F18" s="48">
        <v>0.55917824074074074</v>
      </c>
      <c r="G18" s="48">
        <v>0.52410879629629625</v>
      </c>
      <c r="H18" s="48">
        <v>0.57260416666666658</v>
      </c>
      <c r="I18" s="48">
        <v>0.47832175925925924</v>
      </c>
      <c r="J18" s="48">
        <v>0.39138888888888884</v>
      </c>
      <c r="K18" s="48" t="s">
        <v>42</v>
      </c>
      <c r="L18" s="47" t="s">
        <v>42</v>
      </c>
      <c r="M18" s="49">
        <v>0.81965277777777779</v>
      </c>
      <c r="N18" s="48" t="s">
        <v>42</v>
      </c>
      <c r="O18" s="50">
        <v>0.80303240740740744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11</v>
      </c>
      <c r="F21" s="52">
        <v>14</v>
      </c>
      <c r="G21" s="52">
        <v>11</v>
      </c>
      <c r="H21" s="52">
        <v>10</v>
      </c>
      <c r="I21" s="52">
        <v>5</v>
      </c>
      <c r="J21" s="52">
        <v>5</v>
      </c>
      <c r="K21" s="53"/>
      <c r="L21" s="54"/>
      <c r="M21" s="55">
        <v>5</v>
      </c>
      <c r="N21" s="52"/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24</v>
      </c>
      <c r="F23" s="58">
        <v>21.2</v>
      </c>
      <c r="G23" s="58">
        <v>21.5</v>
      </c>
      <c r="H23" s="58">
        <v>20.333333333333332</v>
      </c>
      <c r="I23" s="58">
        <v>6</v>
      </c>
      <c r="J23" s="58">
        <v>6</v>
      </c>
      <c r="K23" s="59" t="s">
        <v>42</v>
      </c>
      <c r="L23" s="57" t="s">
        <v>42</v>
      </c>
      <c r="M23" s="60">
        <v>19</v>
      </c>
      <c r="N23" s="58" t="s">
        <v>42</v>
      </c>
      <c r="O23" s="61">
        <v>23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996.77419354838707</v>
      </c>
      <c r="O32" s="28">
        <v>818.75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1005</v>
      </c>
      <c r="X32" s="31">
        <v>830.76923076923083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286.67616870483329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993.50705272882942</v>
      </c>
      <c r="N33" s="35">
        <v>883.85498641936238</v>
      </c>
      <c r="O33" s="35">
        <v>725.71939759762427</v>
      </c>
      <c r="P33" s="34">
        <v>260.59109082452738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699.66853762720939</v>
      </c>
      <c r="W33" s="35">
        <v>898.12272264811531</v>
      </c>
      <c r="X33" s="38">
        <v>735.58100555567444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0.87595495993143513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0.90318822975348134</v>
      </c>
      <c r="N34" s="43">
        <f>N33/N32</f>
        <v>0.88671535854369687</v>
      </c>
      <c r="O34" s="43">
        <f>O33/O32</f>
        <v>0.88637483676045714</v>
      </c>
      <c r="P34" s="42">
        <f>P33/P32</f>
        <v>0.89276577412106606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0.9027981130673669</v>
      </c>
      <c r="W34" s="43">
        <f>W33/W32</f>
        <v>0.89365445039613467</v>
      </c>
      <c r="X34" s="46">
        <f>X33/X32</f>
        <v>0.88542158076145994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0.20833333333333334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0.41666666666666669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0.47832175925925924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0.45924768518518522</v>
      </c>
      <c r="N36" s="48">
        <v>0.68293981481481492</v>
      </c>
      <c r="O36" s="48">
        <v>0.6756712962962963</v>
      </c>
      <c r="P36" s="47">
        <v>0.75150462962962972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0.78828703703703706</v>
      </c>
      <c r="W36" s="48">
        <v>1.1429050925925921</v>
      </c>
      <c r="X36" s="50">
        <v>1.1272106481481479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3.4444444444444446</v>
      </c>
      <c r="O37" s="58">
        <v>4.3636363636363633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3.3333333333333335</v>
      </c>
      <c r="X37" s="61">
        <v>4.333333333333333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8EEBC-A6BD-47CC-B335-8EFB5A5E1584}">
  <sheetPr codeName="工作表3"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118486</v>
      </c>
      <c r="E1" s="88" t="s">
        <v>3</v>
      </c>
      <c r="F1" s="89">
        <f>SUM(G5:G140)</f>
        <v>2373827.7600000002</v>
      </c>
      <c r="G1" s="90" t="s">
        <v>84</v>
      </c>
      <c r="H1" s="91">
        <f>L21+L38+L55+L72+L89+L106+L123+L140</f>
        <v>45.80808080808081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46163</v>
      </c>
      <c r="B2" s="335"/>
      <c r="C2" s="92" t="s">
        <v>40</v>
      </c>
      <c r="D2" s="93">
        <f>AVERAGE(N21,N38,N55,N72,N89,N106,N123,N140)</f>
        <v>685.46512026327196</v>
      </c>
      <c r="E2" s="93" t="s">
        <v>91</v>
      </c>
      <c r="F2" s="94">
        <f>F1/D1</f>
        <v>20.034668737234782</v>
      </c>
      <c r="G2" s="95" t="s">
        <v>92</v>
      </c>
      <c r="H2" s="96">
        <f>COUNT(H5:H140)</f>
        <v>17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1662</v>
      </c>
      <c r="G5" s="148">
        <f t="shared" ref="G5:G8" si="0">E5*F5</f>
        <v>42613.68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3191.166300883066</v>
      </c>
      <c r="N5" s="152">
        <f>M5/L5</f>
        <v>319.11663008830658</v>
      </c>
      <c r="O5" s="154">
        <f>L5-I5</f>
        <v>0</v>
      </c>
      <c r="P5" s="155">
        <f>N5-K5</f>
        <v>-40.883369911693421</v>
      </c>
      <c r="Q5" s="156">
        <f>N5/K5</f>
        <v>0.88643508357862943</v>
      </c>
      <c r="R5" s="289">
        <f>Q21</f>
        <v>0.87595495993143513</v>
      </c>
      <c r="S5" s="157">
        <v>0.20833333333333334</v>
      </c>
      <c r="T5" s="158">
        <v>0.23002314814814817</v>
      </c>
      <c r="U5" s="159"/>
      <c r="V5" s="160">
        <v>31.248763178655174</v>
      </c>
      <c r="W5" s="161"/>
      <c r="X5" s="162"/>
      <c r="Y5" s="292"/>
      <c r="Z5" s="293"/>
      <c r="AA5" s="115">
        <f>M5-J5</f>
        <v>-408.83369911693399</v>
      </c>
      <c r="AB5" s="156">
        <f>M5/J5</f>
        <v>0.88643508357862943</v>
      </c>
      <c r="AC5" s="294">
        <f>AB21</f>
        <v>0.87595495993143502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3288</v>
      </c>
      <c r="G6" s="103">
        <f t="shared" si="0"/>
        <v>97061.759999999995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3153.1979899710618</v>
      </c>
      <c r="N6" s="106">
        <f>M6/L6</f>
        <v>286.654362724642</v>
      </c>
      <c r="O6" s="108">
        <f>L6-I6</f>
        <v>0</v>
      </c>
      <c r="P6" s="109">
        <f>N6-K6</f>
        <v>-40.618364548085253</v>
      </c>
      <c r="Q6" s="110">
        <f>N6/K6</f>
        <v>0.87588833054751725</v>
      </c>
      <c r="R6" s="290"/>
      <c r="S6" s="47">
        <v>0.23333333333333334</v>
      </c>
      <c r="T6" s="48">
        <v>0.27677083333333335</v>
      </c>
      <c r="U6" s="111">
        <v>4.7666666666666391</v>
      </c>
      <c r="V6" s="112">
        <v>62.565053202323817</v>
      </c>
      <c r="W6" s="113"/>
      <c r="X6" s="116"/>
      <c r="Y6" s="281"/>
      <c r="Z6" s="282"/>
      <c r="AA6" s="117">
        <f>M6-J6</f>
        <v>-446.80201002893818</v>
      </c>
      <c r="AB6" s="110">
        <f>M6/J6</f>
        <v>0.87588833054751714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3696</v>
      </c>
      <c r="G7" s="103">
        <f t="shared" si="0"/>
        <v>110325.6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3152.1435951957374</v>
      </c>
      <c r="N7" s="106">
        <f>M7/L7</f>
        <v>286.55850865415795</v>
      </c>
      <c r="O7" s="108">
        <f>L7-I7</f>
        <v>0</v>
      </c>
      <c r="P7" s="109">
        <f>N7-K7</f>
        <v>-40.714218618569305</v>
      </c>
      <c r="Q7" s="110">
        <f>N7/K7</f>
        <v>0.8755954431099271</v>
      </c>
      <c r="R7" s="290"/>
      <c r="S7" s="47">
        <v>0.27986111111111112</v>
      </c>
      <c r="T7" s="48">
        <v>0.32871527777777776</v>
      </c>
      <c r="U7" s="111">
        <v>5</v>
      </c>
      <c r="V7" s="112">
        <v>70.352124927934781</v>
      </c>
      <c r="W7" s="113"/>
      <c r="X7" s="116"/>
      <c r="Y7" s="281"/>
      <c r="Z7" s="282"/>
      <c r="AA7" s="117">
        <f>M7-J7</f>
        <v>-447.85640480426264</v>
      </c>
      <c r="AB7" s="110">
        <f>M7/J7</f>
        <v>0.8755954431099271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2214</v>
      </c>
      <c r="G8" s="103">
        <f t="shared" si="0"/>
        <v>63253.98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3117.2435369627979</v>
      </c>
      <c r="N8" s="106">
        <f>M8/L8</f>
        <v>259.77029474689982</v>
      </c>
      <c r="O8" s="108">
        <f>L8-I8</f>
        <v>0</v>
      </c>
      <c r="P8" s="109">
        <f>N8-K8</f>
        <v>-40.229705253100178</v>
      </c>
      <c r="Q8" s="110">
        <f>N8/K8</f>
        <v>0.86590098248966607</v>
      </c>
      <c r="R8" s="290"/>
      <c r="S8" s="47">
        <v>0.33194444444444443</v>
      </c>
      <c r="T8" s="48">
        <v>0.36152777777777778</v>
      </c>
      <c r="U8" s="111">
        <v>4.6500000000000075</v>
      </c>
      <c r="V8" s="112">
        <v>42.614572273499384</v>
      </c>
      <c r="W8" s="113"/>
      <c r="X8" s="116"/>
      <c r="Y8" s="281"/>
      <c r="Z8" s="282"/>
      <c r="AA8" s="117">
        <f>M8-J8</f>
        <v>-482.75646303720214</v>
      </c>
      <c r="AB8" s="110">
        <f>M8/J8</f>
        <v>0.86590098248966607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3153.4378557531659</v>
      </c>
      <c r="N21" s="138">
        <f>M21/L21</f>
        <v>286.67616870483329</v>
      </c>
      <c r="O21" s="139">
        <f>L21-I21</f>
        <v>0</v>
      </c>
      <c r="P21" s="140">
        <f>N21-K21</f>
        <v>-40.596558567893965</v>
      </c>
      <c r="Q21" s="141">
        <f>N21/K21</f>
        <v>0.87595495993143513</v>
      </c>
      <c r="R21" s="291"/>
      <c r="S21" s="142">
        <v>0.20833333333333334</v>
      </c>
      <c r="T21" s="143">
        <v>0.47832175925925924</v>
      </c>
      <c r="U21" s="144"/>
      <c r="V21" s="166"/>
      <c r="W21" s="167"/>
      <c r="X21" s="138"/>
      <c r="Y21" s="277"/>
      <c r="Z21" s="278"/>
      <c r="AA21" s="168">
        <f>M21-J21</f>
        <v>-446.56214424683412</v>
      </c>
      <c r="AB21" s="141">
        <f>M21/J21</f>
        <v>0.87595495993143502</v>
      </c>
      <c r="AC21" s="296"/>
    </row>
    <row r="22" spans="1:29" ht="15.75" customHeight="1">
      <c r="A22" s="283" t="s">
        <v>123</v>
      </c>
      <c r="B22" s="114" t="s">
        <v>118</v>
      </c>
      <c r="C22" s="287" t="s">
        <v>191</v>
      </c>
      <c r="D22" s="288"/>
      <c r="E22" s="147">
        <v>18.53</v>
      </c>
      <c r="F22" s="97">
        <v>3046</v>
      </c>
      <c r="G22" s="148">
        <f t="shared" ref="G22" si="5">E22*F22</f>
        <v>56442.380000000005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2980.5211581864883</v>
      </c>
      <c r="N22" s="152">
        <f>M22/L22</f>
        <v>993.50705272882942</v>
      </c>
      <c r="O22" s="154">
        <f>L22-I22</f>
        <v>0</v>
      </c>
      <c r="P22" s="155">
        <f>N22-K22</f>
        <v>-106.49294727117058</v>
      </c>
      <c r="Q22" s="156">
        <f>N22/K22</f>
        <v>0.90318822975348134</v>
      </c>
      <c r="R22" s="289">
        <f>Q38</f>
        <v>0.90318822975348134</v>
      </c>
      <c r="S22" s="157">
        <v>0.41666666666666669</v>
      </c>
      <c r="T22" s="158">
        <v>0.45924768518518522</v>
      </c>
      <c r="U22" s="159"/>
      <c r="V22" s="112">
        <v>61.318135420048868</v>
      </c>
      <c r="W22" s="161"/>
      <c r="X22" s="162"/>
      <c r="Y22" s="292"/>
      <c r="Z22" s="293"/>
      <c r="AA22" s="115">
        <f>M22-J22</f>
        <v>-319.47884181351174</v>
      </c>
      <c r="AB22" s="156">
        <f>M22/J22</f>
        <v>0.90318822975348134</v>
      </c>
      <c r="AC22" s="294">
        <f>AB38</f>
        <v>0.90318822975348134</v>
      </c>
    </row>
    <row r="23" spans="1:29" ht="15.75" customHeight="1">
      <c r="A23" s="284"/>
      <c r="B23" s="100"/>
      <c r="C23" s="279"/>
      <c r="D23" s="280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290"/>
      <c r="S23" s="47"/>
      <c r="T23" s="48"/>
      <c r="U23" s="111"/>
      <c r="V23" s="112"/>
      <c r="W23" s="113"/>
      <c r="X23" s="116"/>
      <c r="Y23" s="281"/>
      <c r="Z23" s="282"/>
      <c r="AA23" s="117"/>
      <c r="AB23" s="110"/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16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13"/>
      <c r="X35" s="116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13"/>
      <c r="X36" s="116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2980.5211581864883</v>
      </c>
      <c r="N38" s="138">
        <f t="shared" ref="N38:N47" si="9">M38/L38</f>
        <v>993.50705272882942</v>
      </c>
      <c r="O38" s="139">
        <f t="shared" ref="O38:O47" si="10">L38-I38</f>
        <v>0</v>
      </c>
      <c r="P38" s="140">
        <f t="shared" ref="P38:P47" si="11">N38-K38</f>
        <v>-106.49294727117058</v>
      </c>
      <c r="Q38" s="141">
        <f t="shared" ref="Q38:Q47" si="12">N38/K38</f>
        <v>0.90318822975348134</v>
      </c>
      <c r="R38" s="291"/>
      <c r="S38" s="142">
        <v>0.41666666666666669</v>
      </c>
      <c r="T38" s="143">
        <v>0.45924768518518522</v>
      </c>
      <c r="U38" s="144"/>
      <c r="V38" s="166"/>
      <c r="W38" s="99"/>
      <c r="X38" s="69"/>
      <c r="Y38" s="277"/>
      <c r="Z38" s="278"/>
      <c r="AA38" s="168">
        <f t="shared" ref="AA38:AA47" si="13">M38-J38</f>
        <v>-319.47884181351174</v>
      </c>
      <c r="AB38" s="141">
        <f t="shared" ref="AB38:AB47" si="14">M38/J38</f>
        <v>0.90318822975348134</v>
      </c>
      <c r="AC38" s="296"/>
    </row>
    <row r="39" spans="1:29" ht="15.75" customHeight="1">
      <c r="A39" s="297" t="s">
        <v>71</v>
      </c>
      <c r="B39" s="114" t="s">
        <v>118</v>
      </c>
      <c r="C39" s="287" t="s">
        <v>128</v>
      </c>
      <c r="D39" s="288"/>
      <c r="E39" s="147">
        <v>14.03</v>
      </c>
      <c r="F39" s="97">
        <v>1436</v>
      </c>
      <c r="G39" s="148">
        <f t="shared" ref="G39:G47" si="15">E39*F39</f>
        <v>20147.079999999998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2707.0178845319642</v>
      </c>
      <c r="N39" s="152">
        <f t="shared" si="9"/>
        <v>902.33929484398811</v>
      </c>
      <c r="O39" s="154">
        <f t="shared" si="10"/>
        <v>0</v>
      </c>
      <c r="P39" s="155">
        <f t="shared" si="11"/>
        <v>-97.660705156011886</v>
      </c>
      <c r="Q39" s="156">
        <f t="shared" si="12"/>
        <v>0.90233929484398812</v>
      </c>
      <c r="R39" s="289">
        <f>Q55</f>
        <v>0.88671535854369687</v>
      </c>
      <c r="S39" s="157">
        <v>0.25</v>
      </c>
      <c r="T39" s="158">
        <v>0.27209490740740738</v>
      </c>
      <c r="U39" s="159"/>
      <c r="V39" s="160">
        <v>31.828382254998221</v>
      </c>
      <c r="W39" s="161"/>
      <c r="X39" s="162"/>
      <c r="Y39" s="292"/>
      <c r="Z39" s="293"/>
      <c r="AA39" s="115">
        <f t="shared" si="13"/>
        <v>-292.98211546803577</v>
      </c>
      <c r="AB39" s="156">
        <f t="shared" si="14"/>
        <v>0.90233929484398812</v>
      </c>
      <c r="AC39" s="294">
        <f>AB55</f>
        <v>0.88671535854369687</v>
      </c>
    </row>
    <row r="40" spans="1:29" ht="15.75" customHeight="1">
      <c r="A40" s="298"/>
      <c r="B40" s="100" t="s">
        <v>118</v>
      </c>
      <c r="C40" s="279" t="s">
        <v>130</v>
      </c>
      <c r="D40" s="280"/>
      <c r="E40" s="101">
        <v>14.28</v>
      </c>
      <c r="F40" s="102">
        <v>2187</v>
      </c>
      <c r="G40" s="103">
        <f t="shared" si="15"/>
        <v>31230.359999999997</v>
      </c>
      <c r="H40" s="26">
        <v>2</v>
      </c>
      <c r="I40" s="104">
        <v>3</v>
      </c>
      <c r="J40" s="105">
        <v>3600</v>
      </c>
      <c r="K40" s="106">
        <f t="shared" ref="K40:K75" si="17">J40/I40</f>
        <v>1200</v>
      </c>
      <c r="L40" s="107">
        <v>3</v>
      </c>
      <c r="M40" s="105">
        <f t="shared" si="16"/>
        <v>3184.1967953082476</v>
      </c>
      <c r="N40" s="106">
        <f t="shared" si="9"/>
        <v>1061.3989317694159</v>
      </c>
      <c r="O40" s="108">
        <f t="shared" si="10"/>
        <v>0</v>
      </c>
      <c r="P40" s="109">
        <f t="shared" si="11"/>
        <v>-138.60106823058413</v>
      </c>
      <c r="Q40" s="110">
        <f t="shared" si="12"/>
        <v>0.88449910980784652</v>
      </c>
      <c r="R40" s="290"/>
      <c r="S40" s="47">
        <v>0.28194444444444444</v>
      </c>
      <c r="T40" s="48">
        <v>0.31055555555555553</v>
      </c>
      <c r="U40" s="111">
        <v>15</v>
      </c>
      <c r="V40" s="112">
        <v>41.209764482316551</v>
      </c>
      <c r="W40" s="113"/>
      <c r="X40" s="116"/>
      <c r="Y40" s="281"/>
      <c r="Z40" s="282"/>
      <c r="AA40" s="117">
        <f t="shared" si="13"/>
        <v>-415.8032046917524</v>
      </c>
      <c r="AB40" s="110">
        <f t="shared" si="14"/>
        <v>0.88449910980784652</v>
      </c>
      <c r="AC40" s="295"/>
    </row>
    <row r="41" spans="1:29" ht="15.75" customHeight="1">
      <c r="A41" s="298"/>
      <c r="B41" s="100" t="s">
        <v>118</v>
      </c>
      <c r="C41" s="279" t="s">
        <v>127</v>
      </c>
      <c r="D41" s="280"/>
      <c r="E41" s="101">
        <v>18.18</v>
      </c>
      <c r="F41" s="102">
        <v>1188</v>
      </c>
      <c r="G41" s="103">
        <f t="shared" si="15"/>
        <v>21597.84</v>
      </c>
      <c r="H41" s="26"/>
      <c r="I41" s="104">
        <v>3</v>
      </c>
      <c r="J41" s="105">
        <v>3600</v>
      </c>
      <c r="K41" s="106">
        <f t="shared" si="17"/>
        <v>1200</v>
      </c>
      <c r="L41" s="107">
        <v>3</v>
      </c>
      <c r="M41" s="105">
        <f t="shared" si="16"/>
        <v>3188.7859073571749</v>
      </c>
      <c r="N41" s="106">
        <f t="shared" si="9"/>
        <v>1062.928635785725</v>
      </c>
      <c r="O41" s="108">
        <f t="shared" si="10"/>
        <v>0</v>
      </c>
      <c r="P41" s="109">
        <f t="shared" si="11"/>
        <v>-137.07136421427504</v>
      </c>
      <c r="Q41" s="110">
        <f t="shared" si="12"/>
        <v>0.8857738631547708</v>
      </c>
      <c r="R41" s="290"/>
      <c r="S41" s="47">
        <v>0.32083333333333336</v>
      </c>
      <c r="T41" s="48">
        <v>0.33635416666666668</v>
      </c>
      <c r="U41" s="111">
        <v>14.800000000000075</v>
      </c>
      <c r="V41" s="112">
        <v>22.353335115895554</v>
      </c>
      <c r="W41" s="113"/>
      <c r="X41" s="116"/>
      <c r="Y41" s="281"/>
      <c r="Z41" s="282"/>
      <c r="AA41" s="117">
        <f t="shared" si="13"/>
        <v>-411.21409264282511</v>
      </c>
      <c r="AB41" s="110">
        <f t="shared" si="14"/>
        <v>0.8857738631547708</v>
      </c>
      <c r="AC41" s="295"/>
    </row>
    <row r="42" spans="1:29" ht="15.75" customHeight="1">
      <c r="A42" s="298"/>
      <c r="B42" s="100" t="s">
        <v>118</v>
      </c>
      <c r="C42" s="279" t="s">
        <v>131</v>
      </c>
      <c r="D42" s="280"/>
      <c r="E42" s="101">
        <v>25.03</v>
      </c>
      <c r="F42" s="102">
        <v>1662</v>
      </c>
      <c r="G42" s="103">
        <f t="shared" si="15"/>
        <v>41599.86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3186.3420141427155</v>
      </c>
      <c r="N42" s="106">
        <f t="shared" si="9"/>
        <v>637.26840282854312</v>
      </c>
      <c r="O42" s="108">
        <f t="shared" si="10"/>
        <v>0</v>
      </c>
      <c r="P42" s="109">
        <f t="shared" si="11"/>
        <v>-82.731597171456883</v>
      </c>
      <c r="Q42" s="110">
        <f t="shared" si="12"/>
        <v>0.88509500392853213</v>
      </c>
      <c r="R42" s="290"/>
      <c r="S42" s="47">
        <v>0.34652777777777782</v>
      </c>
      <c r="T42" s="48">
        <v>0.36825231481481485</v>
      </c>
      <c r="U42" s="111">
        <v>14.650000000000052</v>
      </c>
      <c r="V42" s="112">
        <v>31.29607542360127</v>
      </c>
      <c r="W42" s="113"/>
      <c r="X42" s="116"/>
      <c r="Y42" s="281"/>
      <c r="Z42" s="282"/>
      <c r="AA42" s="117">
        <f t="shared" si="13"/>
        <v>-413.65798585728453</v>
      </c>
      <c r="AB42" s="110">
        <f t="shared" si="14"/>
        <v>0.88509500392853202</v>
      </c>
      <c r="AC42" s="295"/>
    </row>
    <row r="43" spans="1:29" ht="15.75" customHeight="1">
      <c r="A43" s="298"/>
      <c r="B43" s="100" t="s">
        <v>118</v>
      </c>
      <c r="C43" s="279" t="s">
        <v>132</v>
      </c>
      <c r="D43" s="280"/>
      <c r="E43" s="101">
        <v>24.82</v>
      </c>
      <c r="F43" s="102">
        <v>2037</v>
      </c>
      <c r="G43" s="103">
        <f t="shared" si="15"/>
        <v>50558.340000000004</v>
      </c>
      <c r="H43" s="13"/>
      <c r="I43" s="104">
        <v>5</v>
      </c>
      <c r="J43" s="105">
        <v>3600</v>
      </c>
      <c r="K43" s="106">
        <f t="shared" si="17"/>
        <v>720</v>
      </c>
      <c r="L43" s="107">
        <v>5</v>
      </c>
      <c r="M43" s="105">
        <f t="shared" si="16"/>
        <v>3185.9918373929454</v>
      </c>
      <c r="N43" s="106">
        <f t="shared" si="9"/>
        <v>637.19836747858903</v>
      </c>
      <c r="O43" s="108">
        <f t="shared" si="10"/>
        <v>0</v>
      </c>
      <c r="P43" s="109">
        <f t="shared" si="11"/>
        <v>-82.801632521410966</v>
      </c>
      <c r="Q43" s="110">
        <f t="shared" si="12"/>
        <v>0.88499773260915149</v>
      </c>
      <c r="R43" s="290"/>
      <c r="S43" s="47">
        <v>0.37847222222222227</v>
      </c>
      <c r="T43" s="48">
        <v>0.40510416666666671</v>
      </c>
      <c r="U43" s="111">
        <v>14.716666666666676</v>
      </c>
      <c r="V43" s="112">
        <v>38.361680204432346</v>
      </c>
      <c r="W43" s="113"/>
      <c r="X43" s="116"/>
      <c r="Y43" s="281"/>
      <c r="Z43" s="282"/>
      <c r="AA43" s="117">
        <f t="shared" si="13"/>
        <v>-414.0081626070546</v>
      </c>
      <c r="AB43" s="110">
        <f t="shared" si="14"/>
        <v>0.88499773260915149</v>
      </c>
      <c r="AC43" s="295"/>
    </row>
    <row r="44" spans="1:29" ht="15.75" customHeight="1">
      <c r="A44" s="298"/>
      <c r="B44" s="100" t="s">
        <v>118</v>
      </c>
      <c r="C44" s="279" t="s">
        <v>247</v>
      </c>
      <c r="D44" s="280"/>
      <c r="E44" s="101">
        <v>20.72</v>
      </c>
      <c r="F44" s="102">
        <v>4105</v>
      </c>
      <c r="G44" s="121">
        <f t="shared" si="15"/>
        <v>85055.599999999991</v>
      </c>
      <c r="H44" s="122"/>
      <c r="I44" s="104">
        <v>3</v>
      </c>
      <c r="J44" s="105">
        <v>3600</v>
      </c>
      <c r="K44" s="106">
        <f t="shared" si="17"/>
        <v>1200</v>
      </c>
      <c r="L44" s="107">
        <v>3</v>
      </c>
      <c r="M44" s="105">
        <f t="shared" si="16"/>
        <v>3078.0623492411714</v>
      </c>
      <c r="N44" s="106">
        <f t="shared" si="9"/>
        <v>1026.0207830803904</v>
      </c>
      <c r="O44" s="108">
        <f t="shared" si="10"/>
        <v>0</v>
      </c>
      <c r="P44" s="109">
        <f t="shared" si="11"/>
        <v>-173.9792169196096</v>
      </c>
      <c r="Q44" s="110">
        <f t="shared" si="12"/>
        <v>0.85501731923365865</v>
      </c>
      <c r="R44" s="290"/>
      <c r="S44" s="47">
        <v>0.41527777777777786</v>
      </c>
      <c r="T44" s="120">
        <v>0.47084490740740748</v>
      </c>
      <c r="U44" s="111">
        <v>14.650000000000052</v>
      </c>
      <c r="V44" s="112">
        <v>80.017872302268302</v>
      </c>
      <c r="W44" s="113"/>
      <c r="X44" s="116"/>
      <c r="Y44" s="281"/>
      <c r="Z44" s="282"/>
      <c r="AA44" s="117">
        <f t="shared" si="13"/>
        <v>-521.93765075882857</v>
      </c>
      <c r="AB44" s="110">
        <f t="shared" si="14"/>
        <v>0.85501731923365876</v>
      </c>
      <c r="AC44" s="295"/>
    </row>
    <row r="45" spans="1:29" ht="15.75" customHeight="1">
      <c r="A45" s="298"/>
      <c r="B45" s="100" t="s">
        <v>118</v>
      </c>
      <c r="C45" s="279" t="s">
        <v>236</v>
      </c>
      <c r="D45" s="280"/>
      <c r="E45" s="101">
        <v>17.07</v>
      </c>
      <c r="F45" s="102">
        <v>4706</v>
      </c>
      <c r="G45" s="121">
        <f t="shared" si="15"/>
        <v>80331.42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2977.8931111857996</v>
      </c>
      <c r="N45" s="106">
        <f t="shared" si="9"/>
        <v>992.63103706193317</v>
      </c>
      <c r="O45" s="123">
        <f t="shared" si="10"/>
        <v>0</v>
      </c>
      <c r="P45" s="124">
        <f t="shared" si="11"/>
        <v>-107.36896293806683</v>
      </c>
      <c r="Q45" s="125">
        <f t="shared" si="12"/>
        <v>0.90239185187448467</v>
      </c>
      <c r="R45" s="290"/>
      <c r="S45" s="47">
        <v>0.48125000000000012</v>
      </c>
      <c r="T45" s="120">
        <v>0.54709490740740752</v>
      </c>
      <c r="U45" s="111">
        <v>14.983333333333411</v>
      </c>
      <c r="V45" s="112">
        <v>94.818715601099598</v>
      </c>
      <c r="W45" s="113"/>
      <c r="X45" s="116"/>
      <c r="Y45" s="281"/>
      <c r="Z45" s="282"/>
      <c r="AA45" s="117">
        <f t="shared" si="13"/>
        <v>-322.10688881420037</v>
      </c>
      <c r="AB45" s="110">
        <f t="shared" si="14"/>
        <v>0.90239185187448478</v>
      </c>
      <c r="AC45" s="295"/>
    </row>
    <row r="46" spans="1:29" ht="15.75" customHeight="1">
      <c r="A46" s="298"/>
      <c r="B46" s="100" t="s">
        <v>118</v>
      </c>
      <c r="C46" s="279" t="s">
        <v>128</v>
      </c>
      <c r="D46" s="280"/>
      <c r="E46" s="101">
        <v>14.03</v>
      </c>
      <c r="F46" s="102">
        <v>3249</v>
      </c>
      <c r="G46" s="121">
        <f t="shared" si="15"/>
        <v>45583.47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2707.0178845319647</v>
      </c>
      <c r="N46" s="106">
        <f t="shared" si="9"/>
        <v>902.33929484398823</v>
      </c>
      <c r="O46" s="123">
        <f t="shared" si="10"/>
        <v>0</v>
      </c>
      <c r="P46" s="124">
        <f t="shared" si="11"/>
        <v>-97.660705156011772</v>
      </c>
      <c r="Q46" s="125">
        <f t="shared" si="12"/>
        <v>0.90233929484398823</v>
      </c>
      <c r="R46" s="290"/>
      <c r="S46" s="47">
        <v>0.55694444444444458</v>
      </c>
      <c r="T46" s="120">
        <v>0.60694444444444462</v>
      </c>
      <c r="U46" s="111">
        <v>15</v>
      </c>
      <c r="V46" s="112">
        <v>72.012823082513378</v>
      </c>
      <c r="W46" s="113"/>
      <c r="X46" s="116"/>
      <c r="Y46" s="281"/>
      <c r="Z46" s="282"/>
      <c r="AA46" s="117">
        <f t="shared" si="13"/>
        <v>-292.98211546803532</v>
      </c>
      <c r="AB46" s="110">
        <f t="shared" si="14"/>
        <v>0.90233929484398823</v>
      </c>
      <c r="AC46" s="295"/>
    </row>
    <row r="47" spans="1:29" ht="15.75" customHeight="1">
      <c r="A47" s="298"/>
      <c r="B47" s="100" t="s">
        <v>118</v>
      </c>
      <c r="C47" s="279" t="s">
        <v>130</v>
      </c>
      <c r="D47" s="280"/>
      <c r="E47" s="101">
        <v>14.28</v>
      </c>
      <c r="F47" s="102">
        <v>5012</v>
      </c>
      <c r="G47" s="121">
        <f t="shared" si="15"/>
        <v>71571.360000000001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3184.1967953082481</v>
      </c>
      <c r="N47" s="106">
        <f t="shared" si="9"/>
        <v>1061.3989317694161</v>
      </c>
      <c r="O47" s="123">
        <f t="shared" si="10"/>
        <v>0</v>
      </c>
      <c r="P47" s="124">
        <f t="shared" si="11"/>
        <v>-138.60106823058391</v>
      </c>
      <c r="Q47" s="125">
        <f t="shared" si="12"/>
        <v>0.88449910980784674</v>
      </c>
      <c r="R47" s="290"/>
      <c r="S47" s="47">
        <v>0.61736111111111125</v>
      </c>
      <c r="T47" s="120">
        <v>0.68293981481481492</v>
      </c>
      <c r="U47" s="111">
        <v>14.999999999999947</v>
      </c>
      <c r="V47" s="112">
        <v>94.441398987366497</v>
      </c>
      <c r="W47" s="113"/>
      <c r="X47" s="116"/>
      <c r="Y47" s="281"/>
      <c r="Z47" s="282"/>
      <c r="AA47" s="117">
        <f t="shared" si="13"/>
        <v>-415.80320469175194</v>
      </c>
      <c r="AB47" s="110">
        <f t="shared" si="14"/>
        <v>0.88449910980784663</v>
      </c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26"/>
      <c r="X49" s="127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26"/>
      <c r="X50" s="127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26"/>
      <c r="X51" s="127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26"/>
      <c r="X52" s="127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26"/>
      <c r="X53" s="127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8">AVERAGE(I39:I54)</f>
        <v>3.4444444444444446</v>
      </c>
      <c r="J55" s="137">
        <f t="shared" si="18"/>
        <v>3433.3333333333335</v>
      </c>
      <c r="K55" s="138">
        <f t="shared" ref="K55" si="19">J55/I55</f>
        <v>996.77419354838707</v>
      </c>
      <c r="L55" s="136">
        <f t="shared" ref="L55:M55" si="20">AVERAGE(L39:L54)</f>
        <v>3.4444444444444446</v>
      </c>
      <c r="M55" s="137">
        <f t="shared" si="20"/>
        <v>3044.3893976666927</v>
      </c>
      <c r="N55" s="138">
        <f t="shared" ref="N55:N66" si="21">M55/L55</f>
        <v>883.85498641936238</v>
      </c>
      <c r="O55" s="139">
        <f t="shared" ref="O55:O66" si="22">L55-I55</f>
        <v>0</v>
      </c>
      <c r="P55" s="140">
        <f t="shared" ref="P55:P66" si="23">N55-K55</f>
        <v>-112.9192071290247</v>
      </c>
      <c r="Q55" s="141">
        <f t="shared" ref="Q55:Q66" si="24">N55/K55</f>
        <v>0.88671535854369687</v>
      </c>
      <c r="R55" s="291"/>
      <c r="S55" s="142">
        <v>0.25</v>
      </c>
      <c r="T55" s="143">
        <v>0.68293981481481492</v>
      </c>
      <c r="U55" s="144"/>
      <c r="V55" s="166"/>
      <c r="W55" s="99"/>
      <c r="X55" s="69"/>
      <c r="Y55" s="277"/>
      <c r="Z55" s="278"/>
      <c r="AA55" s="168">
        <f t="shared" ref="AA55:AA66" si="25">M55-J55</f>
        <v>-388.94393566664075</v>
      </c>
      <c r="AB55" s="141">
        <f t="shared" ref="AB55:AB66" si="26">M55/J55</f>
        <v>0.88671535854369687</v>
      </c>
      <c r="AC55" s="296"/>
    </row>
    <row r="56" spans="1:29" ht="15.75" customHeight="1">
      <c r="A56" s="283" t="s">
        <v>78</v>
      </c>
      <c r="B56" s="114" t="s">
        <v>118</v>
      </c>
      <c r="C56" s="287" t="s">
        <v>125</v>
      </c>
      <c r="D56" s="288"/>
      <c r="E56" s="147">
        <v>17.89</v>
      </c>
      <c r="F56" s="97">
        <v>987</v>
      </c>
      <c r="G56" s="148">
        <f t="shared" ref="G56:G66" si="27">E56*F56</f>
        <v>17657.43</v>
      </c>
      <c r="H56" s="149">
        <v>2</v>
      </c>
      <c r="I56" s="150">
        <v>4</v>
      </c>
      <c r="J56" s="151">
        <v>3600</v>
      </c>
      <c r="K56" s="152">
        <f>J56/I56</f>
        <v>900</v>
      </c>
      <c r="L56" s="153">
        <v>4</v>
      </c>
      <c r="M56" s="151">
        <f t="shared" ref="M56:M66" si="28">F56/V56*60</f>
        <v>3180.6541608717912</v>
      </c>
      <c r="N56" s="152">
        <f t="shared" si="21"/>
        <v>795.1635402179478</v>
      </c>
      <c r="O56" s="154">
        <f t="shared" si="22"/>
        <v>0</v>
      </c>
      <c r="P56" s="155">
        <f t="shared" si="23"/>
        <v>-104.8364597820522</v>
      </c>
      <c r="Q56" s="156">
        <f t="shared" si="24"/>
        <v>0.88351504468660869</v>
      </c>
      <c r="R56" s="289">
        <f>Q72</f>
        <v>0.88637483676045714</v>
      </c>
      <c r="S56" s="157">
        <v>0.25</v>
      </c>
      <c r="T56" s="158">
        <v>0.26292824074074073</v>
      </c>
      <c r="U56" s="159"/>
      <c r="V56" s="160">
        <v>18.618811415752376</v>
      </c>
      <c r="W56" s="158"/>
      <c r="X56" s="169"/>
      <c r="Y56" s="292"/>
      <c r="Z56" s="293"/>
      <c r="AA56" s="115">
        <f t="shared" si="25"/>
        <v>-419.34583912820881</v>
      </c>
      <c r="AB56" s="156">
        <f t="shared" si="26"/>
        <v>0.88351504468660869</v>
      </c>
      <c r="AC56" s="294">
        <f>AB72</f>
        <v>0.88637483676045714</v>
      </c>
    </row>
    <row r="57" spans="1:29" ht="15.75" customHeight="1">
      <c r="A57" s="284"/>
      <c r="B57" s="100" t="s">
        <v>118</v>
      </c>
      <c r="C57" s="279" t="s">
        <v>210</v>
      </c>
      <c r="D57" s="280"/>
      <c r="E57" s="101">
        <v>27.48</v>
      </c>
      <c r="F57" s="102">
        <v>1110</v>
      </c>
      <c r="G57" s="103">
        <f t="shared" si="27"/>
        <v>30502.799999999999</v>
      </c>
      <c r="H57" s="26">
        <v>2</v>
      </c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3187.8960533891991</v>
      </c>
      <c r="N57" s="106">
        <f t="shared" si="21"/>
        <v>637.5792106778398</v>
      </c>
      <c r="O57" s="108">
        <f t="shared" si="22"/>
        <v>0</v>
      </c>
      <c r="P57" s="109">
        <f t="shared" si="23"/>
        <v>-82.420789322160203</v>
      </c>
      <c r="Q57" s="110">
        <f t="shared" si="24"/>
        <v>0.88552668149699976</v>
      </c>
      <c r="R57" s="290"/>
      <c r="S57" s="47">
        <v>0.2729166666666667</v>
      </c>
      <c r="T57" s="48">
        <v>0.28741898148148148</v>
      </c>
      <c r="U57" s="111">
        <v>15</v>
      </c>
      <c r="V57" s="112">
        <v>20.89152183277572</v>
      </c>
      <c r="W57" s="113"/>
      <c r="X57" s="13"/>
      <c r="Y57" s="281"/>
      <c r="Z57" s="282"/>
      <c r="AA57" s="117">
        <f t="shared" si="25"/>
        <v>-412.1039466108009</v>
      </c>
      <c r="AB57" s="110">
        <f t="shared" si="26"/>
        <v>0.88552668149699976</v>
      </c>
      <c r="AC57" s="295"/>
    </row>
    <row r="58" spans="1:29" ht="15.75" customHeight="1">
      <c r="A58" s="284"/>
      <c r="B58" s="100" t="s">
        <v>118</v>
      </c>
      <c r="C58" s="279" t="s">
        <v>126</v>
      </c>
      <c r="D58" s="280"/>
      <c r="E58" s="101">
        <v>16.66</v>
      </c>
      <c r="F58" s="102">
        <v>1848</v>
      </c>
      <c r="G58" s="103">
        <f t="shared" si="27"/>
        <v>30787.68</v>
      </c>
      <c r="H58" s="26">
        <v>2</v>
      </c>
      <c r="I58" s="104">
        <v>5</v>
      </c>
      <c r="J58" s="105">
        <v>3600</v>
      </c>
      <c r="K58" s="106">
        <f t="shared" si="17"/>
        <v>720</v>
      </c>
      <c r="L58" s="107">
        <v>5</v>
      </c>
      <c r="M58" s="105">
        <f t="shared" si="28"/>
        <v>3187.2158276693372</v>
      </c>
      <c r="N58" s="106">
        <f t="shared" si="21"/>
        <v>637.44316553386739</v>
      </c>
      <c r="O58" s="108">
        <f t="shared" si="22"/>
        <v>0</v>
      </c>
      <c r="P58" s="109">
        <f t="shared" si="23"/>
        <v>-82.556834466132614</v>
      </c>
      <c r="Q58" s="110">
        <f t="shared" si="24"/>
        <v>0.88533772990814918</v>
      </c>
      <c r="R58" s="290"/>
      <c r="S58" s="47">
        <v>0.29722222222222228</v>
      </c>
      <c r="T58" s="48">
        <v>0.32137731481481485</v>
      </c>
      <c r="U58" s="111">
        <v>15</v>
      </c>
      <c r="V58" s="112">
        <v>34.788983864039537</v>
      </c>
      <c r="W58" s="113"/>
      <c r="X58" s="13"/>
      <c r="Y58" s="281"/>
      <c r="Z58" s="282"/>
      <c r="AA58" s="117">
        <f t="shared" si="25"/>
        <v>-412.78417233066284</v>
      </c>
      <c r="AB58" s="110">
        <f t="shared" si="26"/>
        <v>0.88533772990814918</v>
      </c>
      <c r="AC58" s="295"/>
    </row>
    <row r="59" spans="1:29" ht="15.75" customHeight="1">
      <c r="A59" s="284"/>
      <c r="B59" s="100" t="s">
        <v>118</v>
      </c>
      <c r="C59" s="279" t="s">
        <v>124</v>
      </c>
      <c r="D59" s="280"/>
      <c r="E59" s="101">
        <v>22.28</v>
      </c>
      <c r="F59" s="102">
        <v>1161</v>
      </c>
      <c r="G59" s="103">
        <f t="shared" si="27"/>
        <v>25867.08</v>
      </c>
      <c r="H59" s="26"/>
      <c r="I59" s="104">
        <v>5</v>
      </c>
      <c r="J59" s="105">
        <v>3300</v>
      </c>
      <c r="K59" s="106">
        <f t="shared" si="17"/>
        <v>660</v>
      </c>
      <c r="L59" s="107">
        <v>5</v>
      </c>
      <c r="M59" s="105">
        <f t="shared" si="28"/>
        <v>2981.5165094569065</v>
      </c>
      <c r="N59" s="106">
        <f t="shared" si="21"/>
        <v>596.30330189138135</v>
      </c>
      <c r="O59" s="108">
        <f t="shared" si="22"/>
        <v>0</v>
      </c>
      <c r="P59" s="109">
        <f t="shared" si="23"/>
        <v>-63.696698108618648</v>
      </c>
      <c r="Q59" s="110">
        <f t="shared" si="24"/>
        <v>0.9034898513505778</v>
      </c>
      <c r="R59" s="290"/>
      <c r="S59" s="47">
        <v>0.3312500000000001</v>
      </c>
      <c r="T59" s="48">
        <v>0.34746527777777786</v>
      </c>
      <c r="U59" s="111">
        <v>15</v>
      </c>
      <c r="V59" s="112">
        <v>23.36394911081301</v>
      </c>
      <c r="W59" s="113"/>
      <c r="X59" s="116"/>
      <c r="Y59" s="281"/>
      <c r="Z59" s="282"/>
      <c r="AA59" s="117">
        <f t="shared" si="25"/>
        <v>-318.48349054309347</v>
      </c>
      <c r="AB59" s="110">
        <f t="shared" si="26"/>
        <v>0.90348985135057769</v>
      </c>
      <c r="AC59" s="295"/>
    </row>
    <row r="60" spans="1:29" ht="15.75" customHeight="1">
      <c r="A60" s="285"/>
      <c r="B60" s="100" t="s">
        <v>118</v>
      </c>
      <c r="C60" s="279" t="s">
        <v>129</v>
      </c>
      <c r="D60" s="280"/>
      <c r="E60" s="101">
        <v>18.18</v>
      </c>
      <c r="F60" s="102">
        <v>2348</v>
      </c>
      <c r="G60" s="103">
        <f t="shared" si="27"/>
        <v>42686.64</v>
      </c>
      <c r="H60" s="13"/>
      <c r="I60" s="104">
        <v>3</v>
      </c>
      <c r="J60" s="105">
        <v>3600</v>
      </c>
      <c r="K60" s="106">
        <f t="shared" si="17"/>
        <v>1200</v>
      </c>
      <c r="L60" s="107">
        <v>3</v>
      </c>
      <c r="M60" s="105">
        <f t="shared" si="28"/>
        <v>3188.3982864460008</v>
      </c>
      <c r="N60" s="106">
        <f t="shared" si="21"/>
        <v>1062.7994288153336</v>
      </c>
      <c r="O60" s="108">
        <f t="shared" si="22"/>
        <v>0</v>
      </c>
      <c r="P60" s="109">
        <f t="shared" si="23"/>
        <v>-137.20057118466639</v>
      </c>
      <c r="Q60" s="110">
        <f t="shared" si="24"/>
        <v>0.88566619067944463</v>
      </c>
      <c r="R60" s="290"/>
      <c r="S60" s="47">
        <v>0.35763888888888901</v>
      </c>
      <c r="T60" s="48">
        <v>0.38832175925925938</v>
      </c>
      <c r="U60" s="111">
        <v>14.650000000000052</v>
      </c>
      <c r="V60" s="112">
        <v>44.18519499238414</v>
      </c>
      <c r="W60" s="113"/>
      <c r="X60" s="116"/>
      <c r="Y60" s="281"/>
      <c r="Z60" s="282"/>
      <c r="AA60" s="117">
        <f t="shared" si="25"/>
        <v>-411.60171355399916</v>
      </c>
      <c r="AB60" s="110">
        <f t="shared" si="26"/>
        <v>0.88566619067944463</v>
      </c>
      <c r="AC60" s="295"/>
    </row>
    <row r="61" spans="1:29" ht="15.75" customHeight="1">
      <c r="A61" s="285"/>
      <c r="B61" s="100" t="s">
        <v>118</v>
      </c>
      <c r="C61" s="279" t="s">
        <v>133</v>
      </c>
      <c r="D61" s="280"/>
      <c r="E61" s="101">
        <v>30</v>
      </c>
      <c r="F61" s="102">
        <v>2761</v>
      </c>
      <c r="G61" s="121">
        <f t="shared" si="27"/>
        <v>82830</v>
      </c>
      <c r="H61" s="122"/>
      <c r="I61" s="104">
        <v>4</v>
      </c>
      <c r="J61" s="105">
        <v>3600</v>
      </c>
      <c r="K61" s="106">
        <f t="shared" si="17"/>
        <v>900</v>
      </c>
      <c r="L61" s="107">
        <v>4</v>
      </c>
      <c r="M61" s="105">
        <f t="shared" si="28"/>
        <v>3187.0800000000017</v>
      </c>
      <c r="N61" s="106">
        <f t="shared" si="21"/>
        <v>796.77000000000044</v>
      </c>
      <c r="O61" s="108">
        <f t="shared" si="22"/>
        <v>0</v>
      </c>
      <c r="P61" s="109">
        <f t="shared" si="23"/>
        <v>-103.22999999999956</v>
      </c>
      <c r="Q61" s="110">
        <f t="shared" si="24"/>
        <v>0.88530000000000053</v>
      </c>
      <c r="R61" s="290"/>
      <c r="S61" s="47">
        <v>0.39861111111111125</v>
      </c>
      <c r="T61" s="120">
        <v>0.43469907407407421</v>
      </c>
      <c r="U61" s="111">
        <v>14.816666666666691</v>
      </c>
      <c r="V61" s="112">
        <v>51.978613652622435</v>
      </c>
      <c r="W61" s="113"/>
      <c r="X61" s="50"/>
      <c r="Y61" s="281"/>
      <c r="Z61" s="282"/>
      <c r="AA61" s="117">
        <f t="shared" si="25"/>
        <v>-412.91999999999825</v>
      </c>
      <c r="AB61" s="110">
        <f t="shared" si="26"/>
        <v>0.88530000000000053</v>
      </c>
      <c r="AC61" s="295"/>
    </row>
    <row r="62" spans="1:29" ht="15.75" customHeight="1">
      <c r="A62" s="285"/>
      <c r="B62" s="100" t="s">
        <v>118</v>
      </c>
      <c r="C62" s="279" t="s">
        <v>218</v>
      </c>
      <c r="D62" s="280"/>
      <c r="E62" s="101">
        <v>25.2</v>
      </c>
      <c r="F62" s="102">
        <v>2712</v>
      </c>
      <c r="G62" s="121">
        <f t="shared" si="27"/>
        <v>68342.399999999994</v>
      </c>
      <c r="H62" s="62"/>
      <c r="I62" s="104">
        <v>3</v>
      </c>
      <c r="J62" s="105">
        <v>3600</v>
      </c>
      <c r="K62" s="106">
        <f t="shared" si="17"/>
        <v>1200</v>
      </c>
      <c r="L62" s="107">
        <v>3</v>
      </c>
      <c r="M62" s="105">
        <f t="shared" si="28"/>
        <v>3183.1497134796214</v>
      </c>
      <c r="N62" s="106">
        <f t="shared" si="21"/>
        <v>1061.0499044932071</v>
      </c>
      <c r="O62" s="123">
        <f t="shared" si="22"/>
        <v>0</v>
      </c>
      <c r="P62" s="124">
        <f t="shared" si="23"/>
        <v>-138.95009550679288</v>
      </c>
      <c r="Q62" s="125">
        <f t="shared" si="24"/>
        <v>0.88420825374433931</v>
      </c>
      <c r="R62" s="290"/>
      <c r="S62" s="47">
        <v>0.44444444444444459</v>
      </c>
      <c r="T62" s="120">
        <v>0.47994212962962979</v>
      </c>
      <c r="U62" s="111">
        <v>15</v>
      </c>
      <c r="V62" s="112">
        <v>51.119179004032652</v>
      </c>
      <c r="W62" s="113"/>
      <c r="X62" s="116"/>
      <c r="Y62" s="281"/>
      <c r="Z62" s="282"/>
      <c r="AA62" s="117">
        <f t="shared" si="25"/>
        <v>-416.85028652037863</v>
      </c>
      <c r="AB62" s="110">
        <f t="shared" si="26"/>
        <v>0.88420825374433931</v>
      </c>
      <c r="AC62" s="295"/>
    </row>
    <row r="63" spans="1:29" ht="15.75" customHeight="1">
      <c r="A63" s="285"/>
      <c r="B63" s="100" t="s">
        <v>118</v>
      </c>
      <c r="C63" s="279" t="s">
        <v>211</v>
      </c>
      <c r="D63" s="280"/>
      <c r="E63" s="101">
        <v>23.72</v>
      </c>
      <c r="F63" s="102">
        <v>2726</v>
      </c>
      <c r="G63" s="121">
        <f t="shared" si="27"/>
        <v>64660.719999999994</v>
      </c>
      <c r="H63" s="62"/>
      <c r="I63" s="104">
        <v>5</v>
      </c>
      <c r="J63" s="105">
        <v>3600</v>
      </c>
      <c r="K63" s="106">
        <f t="shared" si="17"/>
        <v>720</v>
      </c>
      <c r="L63" s="118">
        <v>5</v>
      </c>
      <c r="M63" s="105">
        <f t="shared" si="28"/>
        <v>3182.8544914427825</v>
      </c>
      <c r="N63" s="106">
        <f t="shared" si="21"/>
        <v>636.57089828855646</v>
      </c>
      <c r="O63" s="123">
        <f t="shared" si="22"/>
        <v>0</v>
      </c>
      <c r="P63" s="124">
        <f t="shared" si="23"/>
        <v>-83.429101711443536</v>
      </c>
      <c r="Q63" s="125">
        <f t="shared" si="24"/>
        <v>0.88412624762299508</v>
      </c>
      <c r="R63" s="290"/>
      <c r="S63" s="47">
        <v>0.49027777777777792</v>
      </c>
      <c r="T63" s="120">
        <v>0.52596064814814825</v>
      </c>
      <c r="U63" s="111">
        <v>14.883333333333315</v>
      </c>
      <c r="V63" s="112">
        <v>51.387834549061822</v>
      </c>
      <c r="W63" s="113"/>
      <c r="X63" s="116"/>
      <c r="Y63" s="281"/>
      <c r="Z63" s="282"/>
      <c r="AA63" s="117">
        <f t="shared" si="25"/>
        <v>-417.14550855721745</v>
      </c>
      <c r="AB63" s="110">
        <f t="shared" si="26"/>
        <v>0.88412624762299519</v>
      </c>
      <c r="AC63" s="295"/>
    </row>
    <row r="64" spans="1:29" ht="15.75" customHeight="1">
      <c r="A64" s="285"/>
      <c r="B64" s="100" t="s">
        <v>118</v>
      </c>
      <c r="C64" s="279" t="s">
        <v>125</v>
      </c>
      <c r="D64" s="280"/>
      <c r="E64" s="101">
        <v>17.89</v>
      </c>
      <c r="F64" s="102">
        <v>2303</v>
      </c>
      <c r="G64" s="121">
        <f t="shared" si="27"/>
        <v>41200.67</v>
      </c>
      <c r="H64" s="62"/>
      <c r="I64" s="104">
        <v>4</v>
      </c>
      <c r="J64" s="105">
        <v>3600</v>
      </c>
      <c r="K64" s="106">
        <f t="shared" si="17"/>
        <v>900</v>
      </c>
      <c r="L64" s="118">
        <v>4</v>
      </c>
      <c r="M64" s="105">
        <f t="shared" si="28"/>
        <v>3180.6541608717907</v>
      </c>
      <c r="N64" s="106">
        <f t="shared" si="21"/>
        <v>795.16354021794768</v>
      </c>
      <c r="O64" s="123">
        <f t="shared" si="22"/>
        <v>0</v>
      </c>
      <c r="P64" s="124">
        <f t="shared" si="23"/>
        <v>-104.83645978205232</v>
      </c>
      <c r="Q64" s="125">
        <f t="shared" si="24"/>
        <v>0.88351504468660857</v>
      </c>
      <c r="R64" s="290"/>
      <c r="S64" s="47">
        <v>0.5361111111111112</v>
      </c>
      <c r="T64" s="120">
        <v>0.56627314814814822</v>
      </c>
      <c r="U64" s="111">
        <v>14.61666666666666</v>
      </c>
      <c r="V64" s="112">
        <v>43.443893303422215</v>
      </c>
      <c r="W64" s="126"/>
      <c r="X64" s="127"/>
      <c r="Y64" s="281"/>
      <c r="Z64" s="282"/>
      <c r="AA64" s="117">
        <f t="shared" si="25"/>
        <v>-419.34583912820926</v>
      </c>
      <c r="AB64" s="110">
        <f t="shared" si="26"/>
        <v>0.88351504468660857</v>
      </c>
      <c r="AC64" s="295"/>
    </row>
    <row r="65" spans="1:29" ht="15.75" customHeight="1">
      <c r="A65" s="285"/>
      <c r="B65" s="100" t="s">
        <v>118</v>
      </c>
      <c r="C65" s="279" t="s">
        <v>210</v>
      </c>
      <c r="D65" s="280"/>
      <c r="E65" s="101">
        <v>27.48</v>
      </c>
      <c r="F65" s="102">
        <v>2765</v>
      </c>
      <c r="G65" s="121">
        <f t="shared" si="27"/>
        <v>75982.2</v>
      </c>
      <c r="H65" s="62"/>
      <c r="I65" s="104">
        <v>5</v>
      </c>
      <c r="J65" s="105">
        <v>3600</v>
      </c>
      <c r="K65" s="106">
        <f t="shared" si="17"/>
        <v>720</v>
      </c>
      <c r="L65" s="118">
        <v>5</v>
      </c>
      <c r="M65" s="105">
        <f t="shared" si="28"/>
        <v>3187.8960533891991</v>
      </c>
      <c r="N65" s="106">
        <f t="shared" si="21"/>
        <v>637.5792106778398</v>
      </c>
      <c r="O65" s="123">
        <f t="shared" si="22"/>
        <v>0</v>
      </c>
      <c r="P65" s="124">
        <f t="shared" si="23"/>
        <v>-82.420789322160203</v>
      </c>
      <c r="Q65" s="125">
        <f t="shared" si="24"/>
        <v>0.88552668149699976</v>
      </c>
      <c r="R65" s="290"/>
      <c r="S65" s="47">
        <v>0.57638888888888895</v>
      </c>
      <c r="T65" s="120">
        <v>0.61252314814814823</v>
      </c>
      <c r="U65" s="111">
        <v>14.566666666666652</v>
      </c>
      <c r="V65" s="112">
        <v>52.040592673535912</v>
      </c>
      <c r="W65" s="126"/>
      <c r="X65" s="127"/>
      <c r="Y65" s="281"/>
      <c r="Z65" s="282"/>
      <c r="AA65" s="117">
        <f t="shared" si="25"/>
        <v>-412.1039466108009</v>
      </c>
      <c r="AB65" s="110">
        <f t="shared" si="26"/>
        <v>0.88552668149699976</v>
      </c>
      <c r="AC65" s="295"/>
    </row>
    <row r="66" spans="1:29" ht="15.75" customHeight="1">
      <c r="A66" s="285"/>
      <c r="B66" s="100" t="s">
        <v>118</v>
      </c>
      <c r="C66" s="279" t="s">
        <v>126</v>
      </c>
      <c r="D66" s="280"/>
      <c r="E66" s="101">
        <v>16.66</v>
      </c>
      <c r="F66" s="102">
        <v>4036</v>
      </c>
      <c r="G66" s="121">
        <f t="shared" si="27"/>
        <v>67239.759999999995</v>
      </c>
      <c r="H66" s="62"/>
      <c r="I66" s="104">
        <v>5</v>
      </c>
      <c r="J66" s="105">
        <v>3600</v>
      </c>
      <c r="K66" s="106">
        <f t="shared" si="17"/>
        <v>720</v>
      </c>
      <c r="L66" s="118">
        <v>5</v>
      </c>
      <c r="M66" s="105">
        <f t="shared" si="28"/>
        <v>3187.2158276693372</v>
      </c>
      <c r="N66" s="106">
        <f t="shared" si="21"/>
        <v>637.44316553386739</v>
      </c>
      <c r="O66" s="123">
        <f t="shared" si="22"/>
        <v>0</v>
      </c>
      <c r="P66" s="124">
        <f t="shared" si="23"/>
        <v>-82.556834466132614</v>
      </c>
      <c r="Q66" s="125">
        <f t="shared" si="24"/>
        <v>0.88533772990814918</v>
      </c>
      <c r="R66" s="290"/>
      <c r="S66" s="47">
        <v>0.62291666666666667</v>
      </c>
      <c r="T66" s="120">
        <v>0.6756712962962963</v>
      </c>
      <c r="U66" s="111">
        <v>14.966666666666555</v>
      </c>
      <c r="V66" s="112">
        <v>75.97853835241537</v>
      </c>
      <c r="W66" s="126"/>
      <c r="X66" s="127"/>
      <c r="Y66" s="281"/>
      <c r="Z66" s="282"/>
      <c r="AA66" s="117">
        <f t="shared" si="25"/>
        <v>-412.78417233066284</v>
      </c>
      <c r="AB66" s="110">
        <f t="shared" si="26"/>
        <v>0.88533772990814918</v>
      </c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9">AVERAGE(I56:I71)</f>
        <v>4.3636363636363633</v>
      </c>
      <c r="J72" s="137">
        <f t="shared" si="29"/>
        <v>3572.7272727272725</v>
      </c>
      <c r="K72" s="138">
        <f t="shared" ref="K72" si="30">J72/I72</f>
        <v>818.75</v>
      </c>
      <c r="L72" s="136">
        <f t="shared" ref="L72:M72" si="31">AVERAGE(L56:L71)</f>
        <v>4.3636363636363633</v>
      </c>
      <c r="M72" s="137">
        <f t="shared" si="31"/>
        <v>3166.7755531532694</v>
      </c>
      <c r="N72" s="138">
        <f>M72/L72</f>
        <v>725.71939759762427</v>
      </c>
      <c r="O72" s="139">
        <f>L72-I72</f>
        <v>0</v>
      </c>
      <c r="P72" s="140">
        <f>N72-K72</f>
        <v>-93.030602402375735</v>
      </c>
      <c r="Q72" s="141">
        <f>N72/K72</f>
        <v>0.88637483676045714</v>
      </c>
      <c r="R72" s="291"/>
      <c r="S72" s="142">
        <v>0.25</v>
      </c>
      <c r="T72" s="143">
        <v>0.6756712962962963</v>
      </c>
      <c r="U72" s="144"/>
      <c r="V72" s="166"/>
      <c r="W72" s="167"/>
      <c r="X72" s="138"/>
      <c r="Y72" s="277"/>
      <c r="Z72" s="278"/>
      <c r="AA72" s="168">
        <f>M72-J72</f>
        <v>-405.95171957400316</v>
      </c>
      <c r="AB72" s="141">
        <f>M72/J72</f>
        <v>0.88637483676045714</v>
      </c>
      <c r="AC72" s="296"/>
    </row>
    <row r="73" spans="1:29" ht="15.75" customHeight="1">
      <c r="A73" s="297" t="s">
        <v>134</v>
      </c>
      <c r="B73" s="114" t="s">
        <v>118</v>
      </c>
      <c r="C73" s="287" t="s">
        <v>135</v>
      </c>
      <c r="D73" s="288"/>
      <c r="E73" s="147">
        <v>28.57</v>
      </c>
      <c r="F73" s="97">
        <v>1739</v>
      </c>
      <c r="G73" s="148">
        <f t="shared" ref="G73:G75" si="32">E73*F73</f>
        <v>49683.23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3117.8829290740705</v>
      </c>
      <c r="N73" s="152">
        <f>M73/L73</f>
        <v>259.82357742283921</v>
      </c>
      <c r="O73" s="154">
        <f>L73-I73</f>
        <v>0</v>
      </c>
      <c r="P73" s="155">
        <f>N73-K73</f>
        <v>-40.176422577160793</v>
      </c>
      <c r="Q73" s="156">
        <f>N73/K73</f>
        <v>0.86607859140946397</v>
      </c>
      <c r="R73" s="289">
        <f>Q89</f>
        <v>0.89276577412106606</v>
      </c>
      <c r="S73" s="157">
        <v>0.70833333333333337</v>
      </c>
      <c r="T73" s="158">
        <v>0.7315625</v>
      </c>
      <c r="U73" s="159"/>
      <c r="V73" s="160">
        <v>33.465015324031505</v>
      </c>
      <c r="W73" s="158"/>
      <c r="X73" s="169"/>
      <c r="Y73" s="292"/>
      <c r="Z73" s="293"/>
      <c r="AA73" s="115">
        <f>M73-J73</f>
        <v>-482.11707092592951</v>
      </c>
      <c r="AB73" s="156">
        <f>M73/J73</f>
        <v>0.86607859140946397</v>
      </c>
      <c r="AC73" s="294">
        <f>AB89</f>
        <v>0.89276577412106606</v>
      </c>
    </row>
    <row r="74" spans="1:29" ht="15.75" customHeight="1">
      <c r="A74" s="298"/>
      <c r="B74" s="100" t="s">
        <v>118</v>
      </c>
      <c r="C74" s="279" t="s">
        <v>202</v>
      </c>
      <c r="D74" s="280"/>
      <c r="E74" s="101">
        <v>20.170000000000002</v>
      </c>
      <c r="F74" s="102">
        <v>79</v>
      </c>
      <c r="G74" s="103">
        <f t="shared" si="32"/>
        <v>1593.43</v>
      </c>
      <c r="H74" s="26"/>
      <c r="I74" s="104">
        <v>12</v>
      </c>
      <c r="J74" s="105">
        <v>3600</v>
      </c>
      <c r="K74" s="106">
        <f t="shared" si="17"/>
        <v>300</v>
      </c>
      <c r="L74" s="107">
        <v>12</v>
      </c>
      <c r="M74" s="105">
        <f>F74/V74*60</f>
        <v>3261.8341458530631</v>
      </c>
      <c r="N74" s="106">
        <f>M74/L74</f>
        <v>271.81951215442194</v>
      </c>
      <c r="O74" s="108">
        <f>L74-I74</f>
        <v>0</v>
      </c>
      <c r="P74" s="109">
        <f>N74-K74</f>
        <v>-28.180487845578057</v>
      </c>
      <c r="Q74" s="110">
        <f>N74/K74</f>
        <v>0.90606504051473979</v>
      </c>
      <c r="R74" s="290"/>
      <c r="S74" s="47">
        <v>0.73541666666666672</v>
      </c>
      <c r="T74" s="48">
        <v>0.73642361111111121</v>
      </c>
      <c r="U74" s="111">
        <v>5.5500000000000682</v>
      </c>
      <c r="V74" s="112">
        <v>1.4531701454000059</v>
      </c>
      <c r="W74" s="113"/>
      <c r="X74" s="13"/>
      <c r="Y74" s="281"/>
      <c r="Z74" s="282"/>
      <c r="AA74" s="117">
        <f>M74-J74</f>
        <v>-338.16585414693691</v>
      </c>
      <c r="AB74" s="110">
        <f>M74/J74</f>
        <v>0.90606504051473979</v>
      </c>
      <c r="AC74" s="295"/>
    </row>
    <row r="75" spans="1:29" ht="15.75" customHeight="1">
      <c r="A75" s="298"/>
      <c r="B75" s="100" t="s">
        <v>118</v>
      </c>
      <c r="C75" s="279" t="s">
        <v>203</v>
      </c>
      <c r="D75" s="280"/>
      <c r="E75" s="101">
        <v>20.420000000000002</v>
      </c>
      <c r="F75" s="102">
        <v>934</v>
      </c>
      <c r="G75" s="103">
        <f t="shared" si="32"/>
        <v>19072.280000000002</v>
      </c>
      <c r="H75" s="26"/>
      <c r="I75" s="104">
        <v>13</v>
      </c>
      <c r="J75" s="105">
        <v>3600</v>
      </c>
      <c r="K75" s="106">
        <f t="shared" si="17"/>
        <v>276.92307692307691</v>
      </c>
      <c r="L75" s="107">
        <v>13</v>
      </c>
      <c r="M75" s="105">
        <f>F75/V75*60</f>
        <v>3262.1532855803794</v>
      </c>
      <c r="N75" s="106">
        <f>M75/L75</f>
        <v>250.93486812156763</v>
      </c>
      <c r="O75" s="108">
        <f>L75-I75</f>
        <v>0</v>
      </c>
      <c r="P75" s="109">
        <f>N75-K75</f>
        <v>-25.988208801509273</v>
      </c>
      <c r="Q75" s="110">
        <f>N75/K75</f>
        <v>0.9061536904389943</v>
      </c>
      <c r="R75" s="290"/>
      <c r="S75" s="47">
        <v>0.73958333333333337</v>
      </c>
      <c r="T75" s="48">
        <v>0.75150462962962972</v>
      </c>
      <c r="U75" s="111">
        <v>4.5499999999999119</v>
      </c>
      <c r="V75" s="112">
        <v>17.178837134267209</v>
      </c>
      <c r="W75" s="113"/>
      <c r="X75" s="13"/>
      <c r="Y75" s="281"/>
      <c r="Z75" s="282"/>
      <c r="AA75" s="117">
        <f>M75-J75</f>
        <v>-337.84671441962064</v>
      </c>
      <c r="AB75" s="110">
        <f>M75/J75</f>
        <v>0.9061536904389943</v>
      </c>
      <c r="AC75" s="295"/>
    </row>
    <row r="76" spans="1:29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81"/>
      <c r="Z76" s="282"/>
      <c r="AA76" s="117"/>
      <c r="AB76" s="110"/>
      <c r="AC76" s="295"/>
    </row>
    <row r="77" spans="1:29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81"/>
      <c r="Z77" s="282"/>
      <c r="AA77" s="117"/>
      <c r="AB77" s="110"/>
      <c r="AC77" s="295"/>
    </row>
    <row r="78" spans="1:29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50"/>
      <c r="Y78" s="281"/>
      <c r="Z78" s="282"/>
      <c r="AA78" s="117"/>
      <c r="AB78" s="110"/>
      <c r="AC78" s="295"/>
    </row>
    <row r="79" spans="1:29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281"/>
      <c r="Z79" s="282"/>
      <c r="AA79" s="117"/>
      <c r="AB79" s="110"/>
      <c r="AC79" s="295"/>
    </row>
    <row r="80" spans="1:29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281"/>
      <c r="Z80" s="282"/>
      <c r="AA80" s="117"/>
      <c r="AB80" s="110"/>
      <c r="AC80" s="295"/>
    </row>
    <row r="81" spans="1:29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26"/>
      <c r="X81" s="127"/>
      <c r="Y81" s="281"/>
      <c r="Z81" s="282"/>
      <c r="AA81" s="117"/>
      <c r="AB81" s="110"/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12.333333333333334</v>
      </c>
      <c r="J89" s="137">
        <f t="shared" si="33"/>
        <v>3600</v>
      </c>
      <c r="K89" s="138">
        <f t="shared" ref="K89" si="34">J89/I89</f>
        <v>291.89189189189187</v>
      </c>
      <c r="L89" s="136">
        <f t="shared" ref="L89:M89" si="35">AVERAGE(L73:L88)</f>
        <v>12.333333333333334</v>
      </c>
      <c r="M89" s="137">
        <f t="shared" si="35"/>
        <v>3213.9567868358376</v>
      </c>
      <c r="N89" s="138">
        <f>M89/L89</f>
        <v>260.59109082452738</v>
      </c>
      <c r="O89" s="139">
        <f>L89-I89</f>
        <v>0</v>
      </c>
      <c r="P89" s="140">
        <f>N89-K89</f>
        <v>-31.300801067364489</v>
      </c>
      <c r="Q89" s="141">
        <f>N89/K89</f>
        <v>0.89276577412106606</v>
      </c>
      <c r="R89" s="291"/>
      <c r="S89" s="142">
        <v>0.70833333333333337</v>
      </c>
      <c r="T89" s="143">
        <v>0.75150462962962972</v>
      </c>
      <c r="U89" s="144"/>
      <c r="V89" s="166"/>
      <c r="W89" s="167"/>
      <c r="X89" s="138"/>
      <c r="Y89" s="277"/>
      <c r="Z89" s="278"/>
      <c r="AA89" s="168">
        <f>M89-J89</f>
        <v>-386.04321316416235</v>
      </c>
      <c r="AB89" s="141">
        <f>M89/J89</f>
        <v>0.89276577412106606</v>
      </c>
      <c r="AC89" s="296"/>
    </row>
    <row r="90" spans="1:29" ht="15.75" customHeight="1">
      <c r="A90" s="283" t="s">
        <v>139</v>
      </c>
      <c r="B90" s="114" t="s">
        <v>118</v>
      </c>
      <c r="C90" s="287" t="s">
        <v>208</v>
      </c>
      <c r="D90" s="288"/>
      <c r="E90" s="147">
        <v>17.22</v>
      </c>
      <c r="F90" s="97">
        <v>1611</v>
      </c>
      <c r="G90" s="148">
        <f t="shared" ref="G90:G92" si="36">E90*F90</f>
        <v>27741.42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2982.6108047833386</v>
      </c>
      <c r="N90" s="152">
        <f>M90/L90</f>
        <v>994.20360159444624</v>
      </c>
      <c r="O90" s="154">
        <f>L90-I90</f>
        <v>0</v>
      </c>
      <c r="P90" s="155">
        <f>N90-K90</f>
        <v>-105.79639840555376</v>
      </c>
      <c r="Q90" s="156">
        <f>N90/K90</f>
        <v>0.90382145599495112</v>
      </c>
      <c r="R90" s="289">
        <f>Q106</f>
        <v>0.9027981130673669</v>
      </c>
      <c r="S90" s="157">
        <v>0.70833333333333337</v>
      </c>
      <c r="T90" s="158">
        <v>0.73083333333333333</v>
      </c>
      <c r="U90" s="159"/>
      <c r="V90" s="160">
        <v>32.407848803129895</v>
      </c>
      <c r="W90" s="161"/>
      <c r="X90" s="162"/>
      <c r="Y90" s="292"/>
      <c r="Z90" s="293"/>
      <c r="AA90" s="115">
        <f>M90-J90</f>
        <v>-317.38919521666139</v>
      </c>
      <c r="AB90" s="156">
        <f>M90/J90</f>
        <v>0.90382145599495112</v>
      </c>
      <c r="AC90" s="294">
        <f>AB106</f>
        <v>0.9027981130673669</v>
      </c>
    </row>
    <row r="91" spans="1:29" ht="15.75" customHeight="1">
      <c r="A91" s="284"/>
      <c r="B91" s="100" t="s">
        <v>118</v>
      </c>
      <c r="C91" s="279" t="s">
        <v>138</v>
      </c>
      <c r="D91" s="280"/>
      <c r="E91" s="101">
        <v>24.54</v>
      </c>
      <c r="F91" s="102">
        <v>1604</v>
      </c>
      <c r="G91" s="103">
        <f t="shared" si="36"/>
        <v>39362.159999999996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2705.9198985605481</v>
      </c>
      <c r="N91" s="106">
        <f>M91/L91</f>
        <v>676.47997464013702</v>
      </c>
      <c r="O91" s="108">
        <f>L91-I91</f>
        <v>0</v>
      </c>
      <c r="P91" s="109">
        <f>N91-K91</f>
        <v>-73.520025359862984</v>
      </c>
      <c r="Q91" s="110">
        <f>N91/K91</f>
        <v>0.90197329952018268</v>
      </c>
      <c r="R91" s="290"/>
      <c r="S91" s="47">
        <v>0.73472222222222228</v>
      </c>
      <c r="T91" s="48">
        <v>0.75940972222222225</v>
      </c>
      <c r="U91" s="111">
        <v>5.600000000000076</v>
      </c>
      <c r="V91" s="112">
        <v>35.566463017325908</v>
      </c>
      <c r="W91" s="113"/>
      <c r="X91" s="116"/>
      <c r="Y91" s="281"/>
      <c r="Z91" s="282"/>
      <c r="AA91" s="117">
        <f>M91-J91</f>
        <v>-294.08010143945194</v>
      </c>
      <c r="AB91" s="110">
        <f>M91/J91</f>
        <v>0.90197329952018268</v>
      </c>
      <c r="AC91" s="295"/>
    </row>
    <row r="92" spans="1:29" ht="15.75" customHeight="1">
      <c r="A92" s="284"/>
      <c r="B92" s="100" t="s">
        <v>118</v>
      </c>
      <c r="C92" s="279" t="s">
        <v>205</v>
      </c>
      <c r="D92" s="280"/>
      <c r="E92" s="101">
        <v>23.27</v>
      </c>
      <c r="F92" s="102">
        <v>1631</v>
      </c>
      <c r="G92" s="103">
        <f t="shared" si="36"/>
        <v>37953.370000000003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2707.491748182626</v>
      </c>
      <c r="N92" s="106">
        <f>M92/L92</f>
        <v>541.49834963652518</v>
      </c>
      <c r="O92" s="108">
        <f>L92-I92</f>
        <v>0</v>
      </c>
      <c r="P92" s="109">
        <f>N92-K92</f>
        <v>-58.501650363474823</v>
      </c>
      <c r="Q92" s="110">
        <f>N92/K92</f>
        <v>0.90249724939420861</v>
      </c>
      <c r="R92" s="290"/>
      <c r="S92" s="47">
        <v>0.76319444444444451</v>
      </c>
      <c r="T92" s="48">
        <v>0.78828703703703706</v>
      </c>
      <c r="U92" s="111">
        <v>5.4500000000000526</v>
      </c>
      <c r="V92" s="112">
        <v>36.144154480133665</v>
      </c>
      <c r="W92" s="113"/>
      <c r="X92" s="116"/>
      <c r="Y92" s="281"/>
      <c r="Z92" s="282"/>
      <c r="AA92" s="117">
        <f>M92-J92</f>
        <v>-292.508251817374</v>
      </c>
      <c r="AB92" s="110">
        <f>M92/J92</f>
        <v>0.90249724939420861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13"/>
      <c r="X98" s="116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13"/>
      <c r="X99" s="116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2798.6741505088376</v>
      </c>
      <c r="N106" s="138">
        <f t="shared" ref="N106:N118" si="41">M106/L106</f>
        <v>699.66853762720939</v>
      </c>
      <c r="O106" s="139">
        <f t="shared" ref="O106:O118" si="42">L106-I106</f>
        <v>0</v>
      </c>
      <c r="P106" s="140">
        <f t="shared" ref="P106:P118" si="43">N106-K106</f>
        <v>-75.331462372790611</v>
      </c>
      <c r="Q106" s="141">
        <f t="shared" ref="Q106:Q118" si="44">N106/K106</f>
        <v>0.9027981130673669</v>
      </c>
      <c r="R106" s="291"/>
      <c r="S106" s="142">
        <v>0.70833333333333337</v>
      </c>
      <c r="T106" s="143">
        <v>0.78828703703703706</v>
      </c>
      <c r="U106" s="144"/>
      <c r="V106" s="166"/>
      <c r="W106" s="99"/>
      <c r="X106" s="69"/>
      <c r="Y106" s="277"/>
      <c r="Z106" s="278"/>
      <c r="AA106" s="168">
        <f t="shared" ref="AA106:AA118" si="45">M106-J106</f>
        <v>-301.32584949116244</v>
      </c>
      <c r="AB106" s="141">
        <f t="shared" ref="AB106:AB118" si="46">M106/J106</f>
        <v>0.9027981130673669</v>
      </c>
      <c r="AC106" s="296"/>
    </row>
    <row r="107" spans="1:29" ht="15.75" customHeight="1">
      <c r="A107" s="297" t="s">
        <v>142</v>
      </c>
      <c r="B107" s="114" t="s">
        <v>118</v>
      </c>
      <c r="C107" s="287" t="s">
        <v>137</v>
      </c>
      <c r="D107" s="288"/>
      <c r="E107" s="147">
        <v>22.28</v>
      </c>
      <c r="F107" s="97">
        <v>429</v>
      </c>
      <c r="G107" s="148">
        <f t="shared" ref="G107:G118" si="47">E107*F107</f>
        <v>9558.1200000000008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2978.3047543400771</v>
      </c>
      <c r="N107" s="152">
        <f t="shared" si="41"/>
        <v>595.66095086801545</v>
      </c>
      <c r="O107" s="154">
        <f t="shared" si="42"/>
        <v>0</v>
      </c>
      <c r="P107" s="155">
        <f t="shared" si="43"/>
        <v>-64.339049131984552</v>
      </c>
      <c r="Q107" s="156">
        <f t="shared" si="44"/>
        <v>0.90251659222426583</v>
      </c>
      <c r="R107" s="289">
        <f>Q123</f>
        <v>0.89365445039613467</v>
      </c>
      <c r="S107" s="157">
        <v>0.70833333333333337</v>
      </c>
      <c r="T107" s="158">
        <v>0.71432870370370372</v>
      </c>
      <c r="U107" s="159"/>
      <c r="V107" s="160">
        <v>8.6425003896901025</v>
      </c>
      <c r="W107" s="161"/>
      <c r="X107" s="162"/>
      <c r="Y107" s="292"/>
      <c r="Z107" s="293"/>
      <c r="AA107" s="115">
        <f t="shared" si="45"/>
        <v>-321.69524565992288</v>
      </c>
      <c r="AB107" s="156">
        <f t="shared" si="46"/>
        <v>0.90251659222426583</v>
      </c>
      <c r="AC107" s="294">
        <f>AB123</f>
        <v>0.89365445039613478</v>
      </c>
    </row>
    <row r="108" spans="1:29" ht="15.75" customHeight="1">
      <c r="A108" s="298"/>
      <c r="B108" s="100" t="s">
        <v>118</v>
      </c>
      <c r="C108" s="279" t="s">
        <v>136</v>
      </c>
      <c r="D108" s="280"/>
      <c r="E108" s="101">
        <v>16.7</v>
      </c>
      <c r="F108" s="102">
        <v>368</v>
      </c>
      <c r="G108" s="103">
        <f t="shared" si="47"/>
        <v>6145.5999999999995</v>
      </c>
      <c r="H108" s="26">
        <v>2</v>
      </c>
      <c r="I108" s="104">
        <v>3</v>
      </c>
      <c r="J108" s="105">
        <v>3600</v>
      </c>
      <c r="K108" s="106">
        <f t="shared" si="37"/>
        <v>1200</v>
      </c>
      <c r="L108" s="107">
        <v>3</v>
      </c>
      <c r="M108" s="105">
        <f t="shared" si="48"/>
        <v>3194.002350722204</v>
      </c>
      <c r="N108" s="106">
        <f t="shared" si="41"/>
        <v>1064.6674502407348</v>
      </c>
      <c r="O108" s="108">
        <f t="shared" si="42"/>
        <v>0</v>
      </c>
      <c r="P108" s="109">
        <f t="shared" si="43"/>
        <v>-135.33254975926525</v>
      </c>
      <c r="Q108" s="110">
        <f t="shared" si="44"/>
        <v>0.88722287520061227</v>
      </c>
      <c r="R108" s="290"/>
      <c r="S108" s="47">
        <v>0.72430555555555554</v>
      </c>
      <c r="T108" s="48">
        <v>0.72909722222222217</v>
      </c>
      <c r="U108" s="111">
        <v>15</v>
      </c>
      <c r="V108" s="112">
        <v>6.9129567155789466</v>
      </c>
      <c r="W108" s="113"/>
      <c r="X108" s="116"/>
      <c r="Y108" s="281"/>
      <c r="Z108" s="282"/>
      <c r="AA108" s="117">
        <f t="shared" si="45"/>
        <v>-405.99764927779597</v>
      </c>
      <c r="AB108" s="110">
        <f t="shared" si="46"/>
        <v>0.88722287520061227</v>
      </c>
      <c r="AC108" s="295"/>
    </row>
    <row r="109" spans="1:29" ht="15.75" customHeight="1">
      <c r="A109" s="298"/>
      <c r="B109" s="100" t="s">
        <v>118</v>
      </c>
      <c r="C109" s="279" t="s">
        <v>148</v>
      </c>
      <c r="D109" s="280"/>
      <c r="E109" s="101">
        <v>18.18</v>
      </c>
      <c r="F109" s="102">
        <v>360</v>
      </c>
      <c r="G109" s="103">
        <f t="shared" si="47"/>
        <v>6544.8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3188.0360598015241</v>
      </c>
      <c r="N109" s="106">
        <f t="shared" si="41"/>
        <v>1062.6786866005079</v>
      </c>
      <c r="O109" s="108">
        <f t="shared" si="42"/>
        <v>0</v>
      </c>
      <c r="P109" s="109">
        <f t="shared" si="43"/>
        <v>-137.32131339949206</v>
      </c>
      <c r="Q109" s="110">
        <f t="shared" si="44"/>
        <v>0.88556557216708998</v>
      </c>
      <c r="R109" s="290"/>
      <c r="S109" s="47">
        <v>0.73888888888888882</v>
      </c>
      <c r="T109" s="48">
        <v>0.74358796296296292</v>
      </c>
      <c r="U109" s="111">
        <v>15</v>
      </c>
      <c r="V109" s="112">
        <v>6.7753311426925134</v>
      </c>
      <c r="W109" s="113"/>
      <c r="X109" s="116"/>
      <c r="Y109" s="281"/>
      <c r="Z109" s="282"/>
      <c r="AA109" s="117">
        <f t="shared" si="45"/>
        <v>-411.96394019847594</v>
      </c>
      <c r="AB109" s="110">
        <f t="shared" si="46"/>
        <v>0.88556557216708998</v>
      </c>
      <c r="AC109" s="295"/>
    </row>
    <row r="110" spans="1:29" ht="15.75" customHeight="1">
      <c r="A110" s="298"/>
      <c r="B110" s="100" t="s">
        <v>118</v>
      </c>
      <c r="C110" s="279" t="s">
        <v>144</v>
      </c>
      <c r="D110" s="280"/>
      <c r="E110" s="101">
        <v>18.18</v>
      </c>
      <c r="F110" s="102">
        <v>541</v>
      </c>
      <c r="G110" s="103">
        <f t="shared" si="47"/>
        <v>9835.3799999999992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2709.6417673468291</v>
      </c>
      <c r="N110" s="106">
        <f t="shared" si="41"/>
        <v>903.21392244894298</v>
      </c>
      <c r="O110" s="108">
        <f t="shared" si="42"/>
        <v>0</v>
      </c>
      <c r="P110" s="109">
        <f t="shared" si="43"/>
        <v>-96.786077551057019</v>
      </c>
      <c r="Q110" s="110">
        <f t="shared" si="44"/>
        <v>0.90321392244894294</v>
      </c>
      <c r="R110" s="290"/>
      <c r="S110" s="47">
        <v>0.7534722222222221</v>
      </c>
      <c r="T110" s="48">
        <v>0.76178240740740732</v>
      </c>
      <c r="U110" s="111">
        <v>15</v>
      </c>
      <c r="V110" s="112">
        <v>11.979443331279732</v>
      </c>
      <c r="W110" s="113"/>
      <c r="X110" s="116"/>
      <c r="Y110" s="281"/>
      <c r="Z110" s="282"/>
      <c r="AA110" s="117">
        <f t="shared" si="45"/>
        <v>-290.35823265317094</v>
      </c>
      <c r="AB110" s="110">
        <f t="shared" si="46"/>
        <v>0.90321392244894305</v>
      </c>
      <c r="AC110" s="295"/>
    </row>
    <row r="111" spans="1:29" ht="15.75" customHeight="1">
      <c r="A111" s="298"/>
      <c r="B111" s="100" t="s">
        <v>118</v>
      </c>
      <c r="C111" s="279" t="s">
        <v>143</v>
      </c>
      <c r="D111" s="280"/>
      <c r="E111" s="101">
        <v>14.03</v>
      </c>
      <c r="F111" s="102">
        <v>2025</v>
      </c>
      <c r="G111" s="103">
        <f t="shared" si="47"/>
        <v>28410.75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2710.2250361065094</v>
      </c>
      <c r="N111" s="106">
        <f t="shared" si="41"/>
        <v>903.40834536883642</v>
      </c>
      <c r="O111" s="108">
        <f t="shared" si="42"/>
        <v>0</v>
      </c>
      <c r="P111" s="109">
        <f t="shared" si="43"/>
        <v>-96.591654631163578</v>
      </c>
      <c r="Q111" s="110">
        <f t="shared" si="44"/>
        <v>0.90340834536883641</v>
      </c>
      <c r="R111" s="290"/>
      <c r="S111" s="47">
        <v>0.77152777777777759</v>
      </c>
      <c r="T111" s="48">
        <v>0.80265046296296272</v>
      </c>
      <c r="U111" s="111">
        <v>15</v>
      </c>
      <c r="V111" s="112">
        <v>44.830225675483412</v>
      </c>
      <c r="W111" s="113"/>
      <c r="X111" s="116"/>
      <c r="Y111" s="281"/>
      <c r="Z111" s="282"/>
      <c r="AA111" s="117">
        <f t="shared" si="45"/>
        <v>-289.77496389349062</v>
      </c>
      <c r="AB111" s="110">
        <f t="shared" si="46"/>
        <v>0.90340834536883641</v>
      </c>
      <c r="AC111" s="295"/>
    </row>
    <row r="112" spans="1:29" ht="15.75" customHeight="1">
      <c r="A112" s="298"/>
      <c r="B112" s="100" t="s">
        <v>118</v>
      </c>
      <c r="C112" s="279" t="s">
        <v>145</v>
      </c>
      <c r="D112" s="280"/>
      <c r="E112" s="101">
        <v>14.28</v>
      </c>
      <c r="F112" s="102">
        <v>2687</v>
      </c>
      <c r="G112" s="121">
        <f t="shared" si="47"/>
        <v>38370.36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3182.2444846451676</v>
      </c>
      <c r="N112" s="106">
        <f t="shared" si="41"/>
        <v>1060.7481615483891</v>
      </c>
      <c r="O112" s="108">
        <f t="shared" si="42"/>
        <v>0</v>
      </c>
      <c r="P112" s="109">
        <f t="shared" si="43"/>
        <v>-139.25183845161087</v>
      </c>
      <c r="Q112" s="110">
        <f t="shared" si="44"/>
        <v>0.88395680129032428</v>
      </c>
      <c r="R112" s="290"/>
      <c r="S112" s="47">
        <v>0.81249999999999978</v>
      </c>
      <c r="T112" s="120">
        <v>0.84767361111111095</v>
      </c>
      <c r="U112" s="111">
        <v>15</v>
      </c>
      <c r="V112" s="112">
        <v>50.662355069798046</v>
      </c>
      <c r="W112" s="113"/>
      <c r="X112" s="116"/>
      <c r="Y112" s="281"/>
      <c r="Z112" s="282"/>
      <c r="AA112" s="117">
        <f t="shared" si="45"/>
        <v>-417.75551535483237</v>
      </c>
      <c r="AB112" s="110">
        <f t="shared" si="46"/>
        <v>0.88395680129032439</v>
      </c>
      <c r="AC112" s="295"/>
    </row>
    <row r="113" spans="1:29" ht="15.75" customHeight="1">
      <c r="A113" s="298"/>
      <c r="B113" s="100" t="s">
        <v>118</v>
      </c>
      <c r="C113" s="279" t="s">
        <v>137</v>
      </c>
      <c r="D113" s="280"/>
      <c r="E113" s="101">
        <v>22.28</v>
      </c>
      <c r="F113" s="102">
        <v>1216</v>
      </c>
      <c r="G113" s="121">
        <f t="shared" si="47"/>
        <v>27092.480000000003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2978.3047543400767</v>
      </c>
      <c r="N113" s="106">
        <f t="shared" si="41"/>
        <v>595.66095086801533</v>
      </c>
      <c r="O113" s="123">
        <f t="shared" si="42"/>
        <v>0</v>
      </c>
      <c r="P113" s="124">
        <f t="shared" si="43"/>
        <v>-64.339049131984666</v>
      </c>
      <c r="Q113" s="125">
        <f t="shared" si="44"/>
        <v>0.90251659222426561</v>
      </c>
      <c r="R113" s="290"/>
      <c r="S113" s="47">
        <v>0.85763888888888862</v>
      </c>
      <c r="T113" s="120">
        <v>0.87464120370370346</v>
      </c>
      <c r="U113" s="111">
        <v>15</v>
      </c>
      <c r="V113" s="112">
        <v>24.497157281732321</v>
      </c>
      <c r="W113" s="113"/>
      <c r="X113" s="116"/>
      <c r="Y113" s="281"/>
      <c r="Z113" s="282"/>
      <c r="AA113" s="117">
        <f t="shared" si="45"/>
        <v>-321.69524565992333</v>
      </c>
      <c r="AB113" s="110">
        <f t="shared" si="46"/>
        <v>0.90251659222426561</v>
      </c>
      <c r="AC113" s="295"/>
    </row>
    <row r="114" spans="1:29" ht="15.75" customHeight="1">
      <c r="A114" s="298"/>
      <c r="B114" s="100" t="s">
        <v>118</v>
      </c>
      <c r="C114" s="279" t="s">
        <v>136</v>
      </c>
      <c r="D114" s="280"/>
      <c r="E114" s="101">
        <v>16.7</v>
      </c>
      <c r="F114" s="102">
        <v>875</v>
      </c>
      <c r="G114" s="121">
        <f t="shared" si="47"/>
        <v>14612.5</v>
      </c>
      <c r="H114" s="26"/>
      <c r="I114" s="104">
        <v>3</v>
      </c>
      <c r="J114" s="105">
        <v>3600</v>
      </c>
      <c r="K114" s="106">
        <f t="shared" si="37"/>
        <v>1200</v>
      </c>
      <c r="L114" s="118">
        <v>3</v>
      </c>
      <c r="M114" s="105">
        <f t="shared" si="48"/>
        <v>3194.0023507222036</v>
      </c>
      <c r="N114" s="106">
        <f t="shared" si="41"/>
        <v>1064.6674502407345</v>
      </c>
      <c r="O114" s="123">
        <f t="shared" si="42"/>
        <v>0</v>
      </c>
      <c r="P114" s="124">
        <f t="shared" si="43"/>
        <v>-135.33254975926548</v>
      </c>
      <c r="Q114" s="125">
        <f t="shared" si="44"/>
        <v>0.88722287520061205</v>
      </c>
      <c r="R114" s="290"/>
      <c r="S114" s="47">
        <v>0.88472222222222197</v>
      </c>
      <c r="T114" s="120">
        <v>0.89613425925925905</v>
      </c>
      <c r="U114" s="111">
        <v>14.516666666666644</v>
      </c>
      <c r="V114" s="112">
        <v>16.437057407966247</v>
      </c>
      <c r="W114" s="113"/>
      <c r="X114" s="116"/>
      <c r="Y114" s="281"/>
      <c r="Z114" s="282"/>
      <c r="AA114" s="117">
        <f t="shared" si="45"/>
        <v>-405.99764927779643</v>
      </c>
      <c r="AB114" s="110">
        <f t="shared" si="46"/>
        <v>0.88722287520061205</v>
      </c>
      <c r="AC114" s="295"/>
    </row>
    <row r="115" spans="1:29" ht="15.75" customHeight="1">
      <c r="A115" s="298"/>
      <c r="B115" s="100" t="s">
        <v>118</v>
      </c>
      <c r="C115" s="279" t="s">
        <v>148</v>
      </c>
      <c r="D115" s="280"/>
      <c r="E115" s="101">
        <v>18.18</v>
      </c>
      <c r="F115" s="102">
        <v>762</v>
      </c>
      <c r="G115" s="121">
        <f t="shared" si="47"/>
        <v>13853.16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3188.0360598015245</v>
      </c>
      <c r="N115" s="106">
        <f t="shared" si="41"/>
        <v>1062.6786866005082</v>
      </c>
      <c r="O115" s="123">
        <f t="shared" si="42"/>
        <v>0</v>
      </c>
      <c r="P115" s="124">
        <f t="shared" si="43"/>
        <v>-137.32131339949183</v>
      </c>
      <c r="Q115" s="125">
        <f t="shared" si="44"/>
        <v>0.8855655721670902</v>
      </c>
      <c r="R115" s="290"/>
      <c r="S115" s="47">
        <v>0.90624999999999967</v>
      </c>
      <c r="T115" s="120">
        <v>0.91620370370370341</v>
      </c>
      <c r="U115" s="111">
        <v>14.566666666666492</v>
      </c>
      <c r="V115" s="112">
        <v>14.341117585365819</v>
      </c>
      <c r="W115" s="113"/>
      <c r="X115" s="116"/>
      <c r="Y115" s="281"/>
      <c r="Z115" s="282"/>
      <c r="AA115" s="117">
        <f t="shared" si="45"/>
        <v>-411.96394019847548</v>
      </c>
      <c r="AB115" s="110">
        <f t="shared" si="46"/>
        <v>0.8855655721670902</v>
      </c>
      <c r="AC115" s="295"/>
    </row>
    <row r="116" spans="1:29" ht="15.75" customHeight="1">
      <c r="A116" s="298"/>
      <c r="B116" s="100" t="s">
        <v>118</v>
      </c>
      <c r="C116" s="279" t="s">
        <v>144</v>
      </c>
      <c r="D116" s="280"/>
      <c r="E116" s="101">
        <v>18.18</v>
      </c>
      <c r="F116" s="102">
        <v>1190</v>
      </c>
      <c r="G116" s="121">
        <f t="shared" si="47"/>
        <v>21634.2</v>
      </c>
      <c r="H116" s="26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2709.6417673468291</v>
      </c>
      <c r="N116" s="106">
        <f t="shared" si="41"/>
        <v>903.21392244894298</v>
      </c>
      <c r="O116" s="123">
        <f t="shared" si="42"/>
        <v>0</v>
      </c>
      <c r="P116" s="124">
        <f t="shared" si="43"/>
        <v>-96.786077551057019</v>
      </c>
      <c r="Q116" s="125">
        <f t="shared" si="44"/>
        <v>0.90321392244894294</v>
      </c>
      <c r="R116" s="290"/>
      <c r="S116" s="47">
        <v>0.92638888888888848</v>
      </c>
      <c r="T116" s="120">
        <v>0.94468749999999957</v>
      </c>
      <c r="U116" s="111">
        <v>14.666666666666508</v>
      </c>
      <c r="V116" s="112">
        <v>26.350346699118081</v>
      </c>
      <c r="W116" s="113"/>
      <c r="X116" s="116"/>
      <c r="Y116" s="281"/>
      <c r="Z116" s="282"/>
      <c r="AA116" s="117">
        <f t="shared" si="45"/>
        <v>-290.35823265317094</v>
      </c>
      <c r="AB116" s="110">
        <f t="shared" si="46"/>
        <v>0.90321392244894305</v>
      </c>
      <c r="AC116" s="295"/>
    </row>
    <row r="117" spans="1:29" ht="15.75" customHeight="1">
      <c r="A117" s="298"/>
      <c r="B117" s="100" t="s">
        <v>118</v>
      </c>
      <c r="C117" s="279" t="s">
        <v>143</v>
      </c>
      <c r="D117" s="280"/>
      <c r="E117" s="101">
        <v>14.03</v>
      </c>
      <c r="F117" s="102">
        <v>5171</v>
      </c>
      <c r="G117" s="121">
        <f t="shared" si="47"/>
        <v>72549.12999999999</v>
      </c>
      <c r="H117" s="62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2710.2250361065094</v>
      </c>
      <c r="N117" s="106">
        <f t="shared" si="41"/>
        <v>903.40834536883642</v>
      </c>
      <c r="O117" s="123">
        <f t="shared" si="42"/>
        <v>0</v>
      </c>
      <c r="P117" s="124">
        <f t="shared" si="43"/>
        <v>-96.591654631163578</v>
      </c>
      <c r="Q117" s="125">
        <f t="shared" si="44"/>
        <v>0.90340834536883641</v>
      </c>
      <c r="R117" s="290"/>
      <c r="S117" s="47">
        <v>0.95486111111111072</v>
      </c>
      <c r="T117" s="120">
        <v>1.0343518518518515</v>
      </c>
      <c r="U117" s="111">
        <v>14.650000000000052</v>
      </c>
      <c r="V117" s="112">
        <v>114.47757874959247</v>
      </c>
      <c r="W117" s="126"/>
      <c r="X117" s="127"/>
      <c r="Y117" s="281"/>
      <c r="Z117" s="282"/>
      <c r="AA117" s="117">
        <f t="shared" si="45"/>
        <v>-289.77496389349062</v>
      </c>
      <c r="AB117" s="110">
        <f t="shared" si="46"/>
        <v>0.90340834536883641</v>
      </c>
      <c r="AC117" s="295"/>
    </row>
    <row r="118" spans="1:29" ht="15.75" customHeight="1">
      <c r="A118" s="298"/>
      <c r="B118" s="100" t="s">
        <v>118</v>
      </c>
      <c r="C118" s="279" t="s">
        <v>145</v>
      </c>
      <c r="D118" s="280"/>
      <c r="E118" s="101">
        <v>14.28</v>
      </c>
      <c r="F118" s="102">
        <v>7520</v>
      </c>
      <c r="G118" s="121">
        <f t="shared" si="47"/>
        <v>107385.59999999999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3182.2444846451681</v>
      </c>
      <c r="N118" s="106">
        <f t="shared" si="41"/>
        <v>1060.7481615483894</v>
      </c>
      <c r="O118" s="123">
        <f t="shared" si="42"/>
        <v>0</v>
      </c>
      <c r="P118" s="124">
        <f t="shared" si="43"/>
        <v>-139.25183845161064</v>
      </c>
      <c r="Q118" s="125">
        <f t="shared" si="44"/>
        <v>0.8839568012903245</v>
      </c>
      <c r="R118" s="290"/>
      <c r="S118" s="47">
        <v>1.0444444444444441</v>
      </c>
      <c r="T118" s="120">
        <v>1.1429050925925921</v>
      </c>
      <c r="U118" s="111">
        <v>14.53333333333326</v>
      </c>
      <c r="V118" s="112">
        <v>141.78671757531868</v>
      </c>
      <c r="W118" s="126"/>
      <c r="X118" s="127"/>
      <c r="Y118" s="281"/>
      <c r="Z118" s="282"/>
      <c r="AA118" s="117">
        <f t="shared" si="45"/>
        <v>-417.75551535483191</v>
      </c>
      <c r="AB118" s="110">
        <f t="shared" si="46"/>
        <v>0.8839568012903245</v>
      </c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9">AVERAGE(I107:I122)</f>
        <v>3.3333333333333335</v>
      </c>
      <c r="J123" s="137">
        <f t="shared" si="49"/>
        <v>3350</v>
      </c>
      <c r="K123" s="138">
        <f t="shared" ref="K123" si="50">J123/I123</f>
        <v>1005</v>
      </c>
      <c r="L123" s="136">
        <f t="shared" ref="L123:M123" si="51">AVERAGE(L107:L122)</f>
        <v>3.3333333333333335</v>
      </c>
      <c r="M123" s="137">
        <f t="shared" si="51"/>
        <v>2993.7424088270513</v>
      </c>
      <c r="N123" s="138">
        <f t="shared" ref="N123:N135" si="52">M123/L123</f>
        <v>898.12272264811531</v>
      </c>
      <c r="O123" s="139">
        <f t="shared" ref="O123:O135" si="53">L123-I123</f>
        <v>0</v>
      </c>
      <c r="P123" s="140">
        <f t="shared" ref="P123:P135" si="54">N123-K123</f>
        <v>-106.87727735188469</v>
      </c>
      <c r="Q123" s="141">
        <f t="shared" ref="Q123:Q135" si="55">N123/K123</f>
        <v>0.89365445039613467</v>
      </c>
      <c r="R123" s="291"/>
      <c r="S123" s="142">
        <v>0.70833333333333337</v>
      </c>
      <c r="T123" s="143">
        <v>1.1429050925925921</v>
      </c>
      <c r="U123" s="144"/>
      <c r="V123" s="166"/>
      <c r="W123" s="99"/>
      <c r="X123" s="69"/>
      <c r="Y123" s="277"/>
      <c r="Z123" s="278"/>
      <c r="AA123" s="168">
        <f t="shared" ref="AA123:AA135" si="56">M123-J123</f>
        <v>-356.25759117294865</v>
      </c>
      <c r="AB123" s="141">
        <f t="shared" ref="AB123:AB135" si="57">M123/J123</f>
        <v>0.89365445039613478</v>
      </c>
      <c r="AC123" s="296"/>
    </row>
    <row r="124" spans="1:29" ht="15.75" customHeight="1">
      <c r="A124" s="283" t="s">
        <v>146</v>
      </c>
      <c r="B124" s="114" t="s">
        <v>118</v>
      </c>
      <c r="C124" s="287" t="s">
        <v>209</v>
      </c>
      <c r="D124" s="288"/>
      <c r="E124" s="147">
        <v>30</v>
      </c>
      <c r="F124" s="97">
        <v>826</v>
      </c>
      <c r="G124" s="148">
        <f t="shared" ref="G124:G135" si="58">E124*F124</f>
        <v>24780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3193.9199999999983</v>
      </c>
      <c r="N124" s="152">
        <f t="shared" si="52"/>
        <v>798.47999999999956</v>
      </c>
      <c r="O124" s="154">
        <f t="shared" si="53"/>
        <v>0</v>
      </c>
      <c r="P124" s="155">
        <f t="shared" si="54"/>
        <v>-101.52000000000044</v>
      </c>
      <c r="Q124" s="156">
        <f t="shared" si="55"/>
        <v>0.88719999999999954</v>
      </c>
      <c r="R124" s="289">
        <f>Q140</f>
        <v>0.88542158076145994</v>
      </c>
      <c r="S124" s="157">
        <v>0.70833333333333337</v>
      </c>
      <c r="T124" s="158">
        <v>0.71910879629629632</v>
      </c>
      <c r="U124" s="159"/>
      <c r="V124" s="160">
        <v>15.516982266305989</v>
      </c>
      <c r="W124" s="158"/>
      <c r="X124" s="169"/>
      <c r="Y124" s="292"/>
      <c r="Z124" s="293"/>
      <c r="AA124" s="171">
        <f t="shared" si="56"/>
        <v>-406.08000000000175</v>
      </c>
      <c r="AB124" s="156">
        <f t="shared" si="57"/>
        <v>0.88719999999999954</v>
      </c>
      <c r="AC124" s="294">
        <f>AB140</f>
        <v>0.88542158076145994</v>
      </c>
    </row>
    <row r="125" spans="1:29" ht="15.75" customHeight="1">
      <c r="A125" s="284"/>
      <c r="B125" s="100" t="s">
        <v>118</v>
      </c>
      <c r="C125" s="279" t="s">
        <v>147</v>
      </c>
      <c r="D125" s="280"/>
      <c r="E125" s="101">
        <v>18.18</v>
      </c>
      <c r="F125" s="102">
        <v>964</v>
      </c>
      <c r="G125" s="103">
        <f t="shared" si="58"/>
        <v>17525.52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3179.8360075327118</v>
      </c>
      <c r="N125" s="106">
        <f t="shared" si="52"/>
        <v>1059.9453358442372</v>
      </c>
      <c r="O125" s="108">
        <f t="shared" si="53"/>
        <v>0</v>
      </c>
      <c r="P125" s="109">
        <f t="shared" si="54"/>
        <v>-140.05466415576279</v>
      </c>
      <c r="Q125" s="110">
        <f t="shared" si="55"/>
        <v>0.88328777987019769</v>
      </c>
      <c r="R125" s="290"/>
      <c r="S125" s="47">
        <v>0.72916666666666663</v>
      </c>
      <c r="T125" s="48">
        <v>0.74179398148148146</v>
      </c>
      <c r="U125" s="111">
        <v>15</v>
      </c>
      <c r="V125" s="112">
        <v>18.189617283087195</v>
      </c>
      <c r="W125" s="113"/>
      <c r="X125" s="13"/>
      <c r="Y125" s="281"/>
      <c r="Z125" s="282"/>
      <c r="AA125" s="172">
        <f t="shared" si="56"/>
        <v>-420.16399246728815</v>
      </c>
      <c r="AB125" s="110">
        <f t="shared" si="57"/>
        <v>0.88328777987019769</v>
      </c>
      <c r="AC125" s="295"/>
    </row>
    <row r="126" spans="1:29" ht="15.75" customHeight="1">
      <c r="A126" s="284"/>
      <c r="B126" s="100" t="s">
        <v>118</v>
      </c>
      <c r="C126" s="279" t="s">
        <v>150</v>
      </c>
      <c r="D126" s="280"/>
      <c r="E126" s="101">
        <v>25.03</v>
      </c>
      <c r="F126" s="102">
        <v>619</v>
      </c>
      <c r="G126" s="103">
        <f t="shared" si="58"/>
        <v>15493.570000000002</v>
      </c>
      <c r="H126" s="26">
        <v>2</v>
      </c>
      <c r="I126" s="104">
        <v>5</v>
      </c>
      <c r="J126" s="105">
        <v>3600</v>
      </c>
      <c r="K126" s="106">
        <f t="shared" si="37"/>
        <v>720</v>
      </c>
      <c r="L126" s="107">
        <v>5</v>
      </c>
      <c r="M126" s="105">
        <f t="shared" si="59"/>
        <v>3189.7774918322198</v>
      </c>
      <c r="N126" s="106">
        <f t="shared" si="52"/>
        <v>637.95549836644398</v>
      </c>
      <c r="O126" s="108">
        <f t="shared" si="53"/>
        <v>0</v>
      </c>
      <c r="P126" s="109">
        <f t="shared" si="54"/>
        <v>-82.044501633556024</v>
      </c>
      <c r="Q126" s="110">
        <f t="shared" si="55"/>
        <v>0.88604930328672771</v>
      </c>
      <c r="R126" s="290"/>
      <c r="S126" s="47">
        <v>0.75208333333333321</v>
      </c>
      <c r="T126" s="48">
        <v>0.76016203703703689</v>
      </c>
      <c r="U126" s="111">
        <v>14.816666666666531</v>
      </c>
      <c r="V126" s="112">
        <v>11.643445379842669</v>
      </c>
      <c r="W126" s="113"/>
      <c r="X126" s="13"/>
      <c r="Y126" s="281"/>
      <c r="Z126" s="282"/>
      <c r="AA126" s="172">
        <f t="shared" si="56"/>
        <v>-410.22250816778023</v>
      </c>
      <c r="AB126" s="110">
        <f t="shared" si="57"/>
        <v>0.88604930328672771</v>
      </c>
      <c r="AC126" s="295"/>
    </row>
    <row r="127" spans="1:29" ht="15.75" customHeight="1">
      <c r="A127" s="284"/>
      <c r="B127" s="100" t="s">
        <v>118</v>
      </c>
      <c r="C127" s="279" t="s">
        <v>149</v>
      </c>
      <c r="D127" s="280"/>
      <c r="E127" s="101">
        <v>24.82</v>
      </c>
      <c r="F127" s="102">
        <v>794</v>
      </c>
      <c r="G127" s="103">
        <f t="shared" si="58"/>
        <v>19707.080000000002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3190.4717796373834</v>
      </c>
      <c r="N127" s="106">
        <f t="shared" si="52"/>
        <v>638.09435592747673</v>
      </c>
      <c r="O127" s="108">
        <f t="shared" si="53"/>
        <v>0</v>
      </c>
      <c r="P127" s="109">
        <f t="shared" si="54"/>
        <v>-81.905644072523273</v>
      </c>
      <c r="Q127" s="110">
        <f t="shared" si="55"/>
        <v>0.88624216101038433</v>
      </c>
      <c r="R127" s="290"/>
      <c r="S127" s="47">
        <v>0.77013888888888871</v>
      </c>
      <c r="T127" s="48">
        <v>0.78049768518518503</v>
      </c>
      <c r="U127" s="111">
        <v>15</v>
      </c>
      <c r="V127" s="112">
        <v>14.931960941969082</v>
      </c>
      <c r="W127" s="113"/>
      <c r="X127" s="13"/>
      <c r="Y127" s="281"/>
      <c r="Z127" s="282"/>
      <c r="AA127" s="172">
        <f t="shared" si="56"/>
        <v>-409.52822036261659</v>
      </c>
      <c r="AB127" s="110">
        <f t="shared" si="57"/>
        <v>0.88624216101038433</v>
      </c>
      <c r="AC127" s="295"/>
    </row>
    <row r="128" spans="1:29" ht="15.75" customHeight="1">
      <c r="A128" s="285"/>
      <c r="B128" s="100" t="s">
        <v>118</v>
      </c>
      <c r="C128" s="279" t="s">
        <v>140</v>
      </c>
      <c r="D128" s="280"/>
      <c r="E128" s="101">
        <v>17.89</v>
      </c>
      <c r="F128" s="102">
        <v>1387</v>
      </c>
      <c r="G128" s="103">
        <f t="shared" si="58"/>
        <v>24813.43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3181.9129680737647</v>
      </c>
      <c r="N128" s="106">
        <f t="shared" si="52"/>
        <v>795.47824201844116</v>
      </c>
      <c r="O128" s="108">
        <f t="shared" si="53"/>
        <v>0</v>
      </c>
      <c r="P128" s="109">
        <f t="shared" si="54"/>
        <v>-104.52175798155884</v>
      </c>
      <c r="Q128" s="110">
        <f t="shared" si="55"/>
        <v>0.88386471335382355</v>
      </c>
      <c r="R128" s="290"/>
      <c r="S128" s="47">
        <v>0.79027777777777752</v>
      </c>
      <c r="T128" s="48">
        <v>0.8084374999999997</v>
      </c>
      <c r="U128" s="111">
        <v>15</v>
      </c>
      <c r="V128" s="112">
        <v>26.1540780137613</v>
      </c>
      <c r="W128" s="113"/>
      <c r="X128" s="116"/>
      <c r="Y128" s="281"/>
      <c r="Z128" s="282"/>
      <c r="AA128" s="172">
        <f t="shared" si="56"/>
        <v>-418.08703192623534</v>
      </c>
      <c r="AB128" s="110">
        <f t="shared" si="57"/>
        <v>0.88386471335382355</v>
      </c>
      <c r="AC128" s="295"/>
    </row>
    <row r="129" spans="1:29" ht="15.75" customHeight="1">
      <c r="A129" s="285"/>
      <c r="B129" s="100" t="s">
        <v>118</v>
      </c>
      <c r="C129" s="279" t="s">
        <v>141</v>
      </c>
      <c r="D129" s="280"/>
      <c r="E129" s="101">
        <v>16.66</v>
      </c>
      <c r="F129" s="102">
        <v>2188</v>
      </c>
      <c r="G129" s="121">
        <f t="shared" si="58"/>
        <v>36452.080000000002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3189.187897371457</v>
      </c>
      <c r="N129" s="106">
        <f t="shared" si="52"/>
        <v>637.83757947429137</v>
      </c>
      <c r="O129" s="108">
        <f t="shared" si="53"/>
        <v>0</v>
      </c>
      <c r="P129" s="109">
        <f t="shared" si="54"/>
        <v>-82.162420525708626</v>
      </c>
      <c r="Q129" s="110">
        <f t="shared" si="55"/>
        <v>0.88588552704762691</v>
      </c>
      <c r="R129" s="290"/>
      <c r="S129" s="47">
        <v>0.81874999999999976</v>
      </c>
      <c r="T129" s="120">
        <v>0.84732638888888867</v>
      </c>
      <c r="U129" s="111">
        <v>14.850000000000083</v>
      </c>
      <c r="V129" s="112">
        <v>41.164084470595654</v>
      </c>
      <c r="W129" s="113"/>
      <c r="X129" s="50"/>
      <c r="Y129" s="281"/>
      <c r="Z129" s="282"/>
      <c r="AA129" s="172">
        <f t="shared" si="56"/>
        <v>-410.81210262854302</v>
      </c>
      <c r="AB129" s="110">
        <f t="shared" si="57"/>
        <v>0.88588552704762691</v>
      </c>
      <c r="AC129" s="295"/>
    </row>
    <row r="130" spans="1:29" ht="15.75" customHeight="1">
      <c r="A130" s="285"/>
      <c r="B130" s="100" t="s">
        <v>118</v>
      </c>
      <c r="C130" s="279" t="s">
        <v>209</v>
      </c>
      <c r="D130" s="280"/>
      <c r="E130" s="101">
        <v>30</v>
      </c>
      <c r="F130" s="102">
        <v>1994</v>
      </c>
      <c r="G130" s="121">
        <f t="shared" si="58"/>
        <v>59820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3193.9199999999978</v>
      </c>
      <c r="N130" s="106">
        <f t="shared" si="52"/>
        <v>798.47999999999945</v>
      </c>
      <c r="O130" s="123">
        <f t="shared" si="53"/>
        <v>0</v>
      </c>
      <c r="P130" s="124">
        <f t="shared" si="54"/>
        <v>-101.52000000000055</v>
      </c>
      <c r="Q130" s="125">
        <f t="shared" si="55"/>
        <v>0.88719999999999943</v>
      </c>
      <c r="R130" s="290"/>
      <c r="S130" s="47">
        <v>0.85763888888888862</v>
      </c>
      <c r="T130" s="120">
        <v>0.88364583333333302</v>
      </c>
      <c r="U130" s="111">
        <v>14.849999999999923</v>
      </c>
      <c r="V130" s="112">
        <v>37.458671475804053</v>
      </c>
      <c r="W130" s="113"/>
      <c r="X130" s="116"/>
      <c r="Y130" s="281"/>
      <c r="Z130" s="282"/>
      <c r="AA130" s="172">
        <f t="shared" si="56"/>
        <v>-406.0800000000022</v>
      </c>
      <c r="AB130" s="110">
        <f t="shared" si="57"/>
        <v>0.88719999999999943</v>
      </c>
      <c r="AC130" s="295"/>
    </row>
    <row r="131" spans="1:29" ht="15.75" customHeight="1">
      <c r="A131" s="285"/>
      <c r="B131" s="100" t="s">
        <v>118</v>
      </c>
      <c r="C131" s="279" t="s">
        <v>147</v>
      </c>
      <c r="D131" s="280"/>
      <c r="E131" s="101">
        <v>18.18</v>
      </c>
      <c r="F131" s="102">
        <v>2341</v>
      </c>
      <c r="G131" s="121">
        <f t="shared" si="58"/>
        <v>42559.38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3179.8360075327123</v>
      </c>
      <c r="N131" s="106">
        <f t="shared" si="52"/>
        <v>1059.9453358442374</v>
      </c>
      <c r="O131" s="123">
        <f t="shared" si="53"/>
        <v>0</v>
      </c>
      <c r="P131" s="124">
        <f t="shared" si="54"/>
        <v>-140.05466415576257</v>
      </c>
      <c r="Q131" s="125">
        <f t="shared" si="55"/>
        <v>0.88328777987019791</v>
      </c>
      <c r="R131" s="290"/>
      <c r="S131" s="47">
        <v>0.89374999999999971</v>
      </c>
      <c r="T131" s="120">
        <v>0.92442129629629599</v>
      </c>
      <c r="U131" s="111">
        <v>14.550000000000036</v>
      </c>
      <c r="V131" s="112">
        <v>44.172089273555102</v>
      </c>
      <c r="W131" s="113"/>
      <c r="X131" s="116"/>
      <c r="Y131" s="281"/>
      <c r="Z131" s="282"/>
      <c r="AA131" s="172">
        <f t="shared" si="56"/>
        <v>-420.1639924672877</v>
      </c>
      <c r="AB131" s="110">
        <f t="shared" si="57"/>
        <v>0.88328777987019791</v>
      </c>
      <c r="AC131" s="295"/>
    </row>
    <row r="132" spans="1:29" ht="15.75" customHeight="1">
      <c r="A132" s="285"/>
      <c r="B132" s="100" t="s">
        <v>118</v>
      </c>
      <c r="C132" s="279" t="s">
        <v>150</v>
      </c>
      <c r="D132" s="280"/>
      <c r="E132" s="101">
        <v>25.03</v>
      </c>
      <c r="F132" s="102">
        <v>1280</v>
      </c>
      <c r="G132" s="121">
        <f t="shared" si="58"/>
        <v>32038.400000000001</v>
      </c>
      <c r="H132" s="26"/>
      <c r="I132" s="104">
        <v>5</v>
      </c>
      <c r="J132" s="105">
        <v>3600</v>
      </c>
      <c r="K132" s="106">
        <f t="shared" si="37"/>
        <v>720</v>
      </c>
      <c r="L132" s="118">
        <v>5</v>
      </c>
      <c r="M132" s="105">
        <f t="shared" si="59"/>
        <v>3189.7774918322198</v>
      </c>
      <c r="N132" s="106">
        <f t="shared" si="52"/>
        <v>637.95549836644398</v>
      </c>
      <c r="O132" s="123">
        <f t="shared" si="53"/>
        <v>0</v>
      </c>
      <c r="P132" s="124">
        <f t="shared" si="54"/>
        <v>-82.044501633556024</v>
      </c>
      <c r="Q132" s="125">
        <f t="shared" si="55"/>
        <v>0.88604930328672771</v>
      </c>
      <c r="R132" s="290"/>
      <c r="S132" s="47">
        <v>0.9347222222222219</v>
      </c>
      <c r="T132" s="120">
        <v>0.95143518518518488</v>
      </c>
      <c r="U132" s="111">
        <v>14.833333333333307</v>
      </c>
      <c r="V132" s="112">
        <v>24.076914517283711</v>
      </c>
      <c r="W132" s="126"/>
      <c r="X132" s="127"/>
      <c r="Y132" s="281"/>
      <c r="Z132" s="282"/>
      <c r="AA132" s="172">
        <f t="shared" si="56"/>
        <v>-410.22250816778023</v>
      </c>
      <c r="AB132" s="110">
        <f t="shared" si="57"/>
        <v>0.88604930328672771</v>
      </c>
      <c r="AC132" s="295"/>
    </row>
    <row r="133" spans="1:29" ht="15.75" customHeight="1">
      <c r="A133" s="285"/>
      <c r="B133" s="100" t="s">
        <v>118</v>
      </c>
      <c r="C133" s="279" t="s">
        <v>149</v>
      </c>
      <c r="D133" s="280"/>
      <c r="E133" s="101">
        <v>24.82</v>
      </c>
      <c r="F133" s="102">
        <v>1794</v>
      </c>
      <c r="G133" s="121">
        <f t="shared" si="58"/>
        <v>44527.08</v>
      </c>
      <c r="H133" s="26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3190.4717796373834</v>
      </c>
      <c r="N133" s="106">
        <f t="shared" si="52"/>
        <v>638.09435592747673</v>
      </c>
      <c r="O133" s="123">
        <f t="shared" si="53"/>
        <v>0</v>
      </c>
      <c r="P133" s="124">
        <f t="shared" si="54"/>
        <v>-81.905644072523273</v>
      </c>
      <c r="Q133" s="125">
        <f t="shared" si="55"/>
        <v>0.88624216101038433</v>
      </c>
      <c r="R133" s="290"/>
      <c r="S133" s="47">
        <v>0.96180555555555525</v>
      </c>
      <c r="T133" s="120">
        <v>0.98523148148148121</v>
      </c>
      <c r="U133" s="111">
        <v>14.933333333333323</v>
      </c>
      <c r="V133" s="112">
        <v>33.737957090544754</v>
      </c>
      <c r="W133" s="126"/>
      <c r="X133" s="127"/>
      <c r="Y133" s="281"/>
      <c r="Z133" s="282"/>
      <c r="AA133" s="172">
        <f t="shared" si="56"/>
        <v>-409.52822036261659</v>
      </c>
      <c r="AB133" s="110">
        <f t="shared" si="57"/>
        <v>0.88624216101038433</v>
      </c>
      <c r="AC133" s="295"/>
    </row>
    <row r="134" spans="1:29" ht="15.75" customHeight="1">
      <c r="A134" s="285"/>
      <c r="B134" s="100" t="s">
        <v>118</v>
      </c>
      <c r="C134" s="279" t="s">
        <v>140</v>
      </c>
      <c r="D134" s="280"/>
      <c r="E134" s="101">
        <v>17.89</v>
      </c>
      <c r="F134" s="102">
        <v>3614</v>
      </c>
      <c r="G134" s="121">
        <f t="shared" si="58"/>
        <v>64654.46</v>
      </c>
      <c r="H134" s="62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3181.9129680737651</v>
      </c>
      <c r="N134" s="106">
        <f t="shared" si="52"/>
        <v>795.47824201844128</v>
      </c>
      <c r="O134" s="123">
        <f t="shared" si="53"/>
        <v>0</v>
      </c>
      <c r="P134" s="124">
        <f t="shared" si="54"/>
        <v>-104.52175798155872</v>
      </c>
      <c r="Q134" s="125">
        <f t="shared" si="55"/>
        <v>0.88386471335382366</v>
      </c>
      <c r="R134" s="290"/>
      <c r="S134" s="47">
        <v>0.99513888888888857</v>
      </c>
      <c r="T134" s="120">
        <v>1.0424537037037034</v>
      </c>
      <c r="U134" s="111">
        <v>15</v>
      </c>
      <c r="V134" s="112">
        <v>68.147684168517173</v>
      </c>
      <c r="W134" s="126"/>
      <c r="X134" s="127"/>
      <c r="Y134" s="281"/>
      <c r="Z134" s="282"/>
      <c r="AA134" s="172">
        <f t="shared" si="56"/>
        <v>-418.08703192623489</v>
      </c>
      <c r="AB134" s="110">
        <f t="shared" si="57"/>
        <v>0.88386471335382366</v>
      </c>
      <c r="AC134" s="295"/>
    </row>
    <row r="135" spans="1:29" ht="15.75" customHeight="1">
      <c r="A135" s="285"/>
      <c r="B135" s="100" t="s">
        <v>118</v>
      </c>
      <c r="C135" s="279" t="s">
        <v>141</v>
      </c>
      <c r="D135" s="280"/>
      <c r="E135" s="101">
        <v>16.66</v>
      </c>
      <c r="F135" s="102">
        <v>5698</v>
      </c>
      <c r="G135" s="121">
        <f t="shared" si="58"/>
        <v>94928.680000000008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3189.187897371457</v>
      </c>
      <c r="N135" s="106">
        <f t="shared" si="52"/>
        <v>637.83757947429137</v>
      </c>
      <c r="O135" s="123">
        <f t="shared" si="53"/>
        <v>0</v>
      </c>
      <c r="P135" s="124">
        <f t="shared" si="54"/>
        <v>-82.162420525708626</v>
      </c>
      <c r="Q135" s="125">
        <f t="shared" si="55"/>
        <v>0.88588552704762691</v>
      </c>
      <c r="R135" s="290"/>
      <c r="S135" s="47">
        <v>1.0527777777777776</v>
      </c>
      <c r="T135" s="120">
        <v>1.1272106481481479</v>
      </c>
      <c r="U135" s="111">
        <v>14.866666666666859</v>
      </c>
      <c r="V135" s="112">
        <v>107.19970443942141</v>
      </c>
      <c r="W135" s="126"/>
      <c r="X135" s="127"/>
      <c r="Y135" s="281"/>
      <c r="Z135" s="282"/>
      <c r="AA135" s="172">
        <f t="shared" si="56"/>
        <v>-410.81210262854302</v>
      </c>
      <c r="AB135" s="110">
        <f t="shared" si="57"/>
        <v>0.88588552704762691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72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13"/>
      <c r="X137" s="116"/>
      <c r="Y137" s="281"/>
      <c r="Z137" s="282"/>
      <c r="AA137" s="172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72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73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60">AVERAGE(I124:I139)</f>
        <v>4.333333333333333</v>
      </c>
      <c r="J140" s="137">
        <f t="shared" si="60"/>
        <v>3600</v>
      </c>
      <c r="K140" s="138">
        <f t="shared" ref="K140" si="61">J140/I140</f>
        <v>830.76923076923083</v>
      </c>
      <c r="L140" s="136">
        <f t="shared" ref="L140:M140" si="62">AVERAGE(L124:L139)</f>
        <v>4.333333333333333</v>
      </c>
      <c r="M140" s="137">
        <f t="shared" si="62"/>
        <v>3187.5176907412556</v>
      </c>
      <c r="N140" s="138">
        <f>M140/L140</f>
        <v>735.58100555567444</v>
      </c>
      <c r="O140" s="139">
        <f>L140-I140</f>
        <v>0</v>
      </c>
      <c r="P140" s="140">
        <f>N140-K140</f>
        <v>-95.188225213556393</v>
      </c>
      <c r="Q140" s="141">
        <f>N140/K140</f>
        <v>0.88542158076145994</v>
      </c>
      <c r="R140" s="291"/>
      <c r="S140" s="142">
        <v>0.70833333333333337</v>
      </c>
      <c r="T140" s="143">
        <v>1.1272106481481479</v>
      </c>
      <c r="U140" s="144"/>
      <c r="V140" s="166"/>
      <c r="W140" s="167"/>
      <c r="X140" s="138"/>
      <c r="Y140" s="277"/>
      <c r="Z140" s="278"/>
      <c r="AA140" s="174">
        <f>M140-J140</f>
        <v>-412.48230925874441</v>
      </c>
      <c r="AB140" s="141">
        <f>M140/J140</f>
        <v>0.88542158076145994</v>
      </c>
      <c r="AC140" s="296"/>
    </row>
    <row r="142" spans="1:29">
      <c r="Y142" s="275" t="s">
        <v>151</v>
      </c>
      <c r="Z142" s="275"/>
    </row>
    <row r="143" spans="1:29">
      <c r="Y143" s="275" t="s">
        <v>152</v>
      </c>
      <c r="Z143" s="275"/>
    </row>
    <row r="144" spans="1:29">
      <c r="Y144" s="275" t="s">
        <v>153</v>
      </c>
      <c r="Z144" s="275"/>
    </row>
    <row r="145" spans="25:26">
      <c r="Y145" s="275" t="s">
        <v>154</v>
      </c>
      <c r="Z145" s="275"/>
    </row>
    <row r="146" spans="25:26">
      <c r="Y146" s="275" t="s">
        <v>155</v>
      </c>
      <c r="Z146" s="275"/>
    </row>
    <row r="147" spans="25:26">
      <c r="Y147" s="275" t="s">
        <v>156</v>
      </c>
      <c r="Z147" s="275"/>
    </row>
    <row r="148" spans="25:26">
      <c r="Y148" s="275" t="s">
        <v>157</v>
      </c>
      <c r="Z148" s="275"/>
    </row>
    <row r="149" spans="25:26">
      <c r="Y149" s="275" t="s">
        <v>158</v>
      </c>
      <c r="Z149" s="275"/>
    </row>
    <row r="150" spans="25:26">
      <c r="Y150" s="275" t="s">
        <v>159</v>
      </c>
      <c r="Z150" s="275"/>
    </row>
    <row r="151" spans="25:26">
      <c r="Y151" s="275" t="s">
        <v>160</v>
      </c>
      <c r="Z151" s="275"/>
    </row>
    <row r="152" spans="25:26">
      <c r="Y152" s="275" t="s">
        <v>161</v>
      </c>
      <c r="Z152" s="275"/>
    </row>
    <row r="153" spans="25:26">
      <c r="Y153" s="275" t="s">
        <v>162</v>
      </c>
      <c r="Z153" s="275"/>
    </row>
    <row r="154" spans="25:26">
      <c r="Y154" s="275" t="s">
        <v>163</v>
      </c>
      <c r="Z154" s="275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491" priority="1" operator="greaterThan">
      <formula>0</formula>
    </cfRule>
  </conditionalFormatting>
  <conditionalFormatting sqref="P5:P140 AA5:AA140">
    <cfRule type="cellIs" dxfId="490" priority="4" operator="lessThan">
      <formula>0</formula>
    </cfRule>
  </conditionalFormatting>
  <conditionalFormatting sqref="Q5:Q140 AB5:AB140">
    <cfRule type="cellIs" dxfId="489" priority="2" operator="greaterThan">
      <formula>1</formula>
    </cfRule>
    <cfRule type="cellIs" dxfId="488" priority="3" operator="lessThan">
      <formula>0.8</formula>
    </cfRule>
  </conditionalFormatting>
  <conditionalFormatting sqref="AC5:AC6 R5:R140 AC73:AC78">
    <cfRule type="cellIs" dxfId="487" priority="5" operator="lessThan">
      <formula>0.8</formula>
    </cfRule>
  </conditionalFormatting>
  <conditionalFormatting sqref="AC12:AC20">
    <cfRule type="cellIs" dxfId="486" priority="12" operator="lessThan">
      <formula>0.8</formula>
    </cfRule>
  </conditionalFormatting>
  <conditionalFormatting sqref="AC22">
    <cfRule type="cellIs" dxfId="485" priority="11" operator="lessThan">
      <formula>0.8</formula>
    </cfRule>
  </conditionalFormatting>
  <conditionalFormatting sqref="AC39">
    <cfRule type="cellIs" dxfId="484" priority="7" operator="lessThan">
      <formula>0.8</formula>
    </cfRule>
  </conditionalFormatting>
  <conditionalFormatting sqref="AC56:AC61">
    <cfRule type="cellIs" dxfId="483" priority="6" operator="lessThan">
      <formula>0.8</formula>
    </cfRule>
  </conditionalFormatting>
  <conditionalFormatting sqref="AC90">
    <cfRule type="cellIs" dxfId="482" priority="10" operator="lessThan">
      <formula>0.8</formula>
    </cfRule>
  </conditionalFormatting>
  <conditionalFormatting sqref="AC107">
    <cfRule type="cellIs" dxfId="481" priority="9" operator="lessThan">
      <formula>0.8</formula>
    </cfRule>
  </conditionalFormatting>
  <conditionalFormatting sqref="AC124:AC129">
    <cfRule type="cellIs" dxfId="480" priority="8" operator="lessThan">
      <formula>0.8</formula>
    </cfRule>
  </conditionalFormatting>
  <dataValidations count="1">
    <dataValidation type="list" allowBlank="1" showInputMessage="1" showErrorMessage="1" sqref="Y5:Z140" xr:uid="{A9F071C0-EB16-48EC-AF08-39F643708B30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25E41-6C6E-443A-8E53-07A6A10D9592}">
  <sheetPr codeName="工作表6"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7" sqref="S27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78578</v>
      </c>
      <c r="E1" s="88" t="s">
        <v>3</v>
      </c>
      <c r="F1" s="89">
        <f>SUM(G5:G140)</f>
        <v>3374330.0999999996</v>
      </c>
      <c r="G1" s="90" t="s">
        <v>84</v>
      </c>
      <c r="H1" s="91">
        <f>L21+L38+L55+L72+L89+L106+L123+L140</f>
        <v>141.03333333333333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46163</v>
      </c>
      <c r="B2" s="335"/>
      <c r="C2" s="92" t="s">
        <v>40</v>
      </c>
      <c r="D2" s="93">
        <f>AVERAGE(N21,N38,N55,N72,N89,N106,N123,N140)</f>
        <v>171.39238403036512</v>
      </c>
      <c r="E2" s="93" t="s">
        <v>91</v>
      </c>
      <c r="F2" s="94">
        <f>F1/D1</f>
        <v>42.942427906029671</v>
      </c>
      <c r="G2" s="95" t="s">
        <v>92</v>
      </c>
      <c r="H2" s="96">
        <f>COUNT(H5:H140)</f>
        <v>0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65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173</v>
      </c>
      <c r="C5" s="365" t="s">
        <v>174</v>
      </c>
      <c r="D5" s="365"/>
      <c r="E5" s="147">
        <v>56.77</v>
      </c>
      <c r="F5" s="151">
        <v>3140</v>
      </c>
      <c r="G5" s="148">
        <f t="shared" ref="G5:G8" si="0">E5*F5</f>
        <v>178257.80000000002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1790.7622576585759</v>
      </c>
      <c r="N5" s="152">
        <f>M5/L5</f>
        <v>74.615094069107329</v>
      </c>
      <c r="O5" s="154">
        <f>L5-I5</f>
        <v>0</v>
      </c>
      <c r="P5" s="155">
        <f>N5-K5</f>
        <v>-8.7182392642259998</v>
      </c>
      <c r="Q5" s="156">
        <f>N5/K5</f>
        <v>0.895381128829288</v>
      </c>
      <c r="R5" s="289">
        <f>Q21</f>
        <v>0.90894198127316461</v>
      </c>
      <c r="S5" s="157">
        <v>0.25</v>
      </c>
      <c r="T5" s="158">
        <v>0.32305555555555554</v>
      </c>
      <c r="U5" s="159"/>
      <c r="V5" s="160">
        <v>105.20659523298936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-209.23774234142411</v>
      </c>
      <c r="AF5" s="132">
        <f>M5/J5</f>
        <v>0.895381128829288</v>
      </c>
      <c r="AG5" s="368">
        <f>AF21</f>
        <v>0.94846119785025884</v>
      </c>
    </row>
    <row r="6" spans="1:33" ht="15.75" customHeight="1">
      <c r="A6" s="298"/>
      <c r="B6" s="100" t="s">
        <v>175</v>
      </c>
      <c r="C6" s="364" t="s">
        <v>178</v>
      </c>
      <c r="D6" s="364"/>
      <c r="E6" s="101">
        <v>59.52</v>
      </c>
      <c r="F6" s="102">
        <v>4042</v>
      </c>
      <c r="G6" s="103">
        <f t="shared" si="0"/>
        <v>240579.84000000003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1793.811672505964</v>
      </c>
      <c r="N6" s="106">
        <f>M6/L6</f>
        <v>74.742153021081833</v>
      </c>
      <c r="O6" s="108">
        <f>L6-I6</f>
        <v>0</v>
      </c>
      <c r="P6" s="109">
        <f>N6-K6</f>
        <v>-8.5911803122514954</v>
      </c>
      <c r="Q6" s="110">
        <f>N6/K6</f>
        <v>0.89690583625298204</v>
      </c>
      <c r="R6" s="290"/>
      <c r="S6" s="47">
        <v>0.32708333333333334</v>
      </c>
      <c r="T6" s="48">
        <v>0.42096064814814815</v>
      </c>
      <c r="U6" s="111">
        <v>5.8000000000000274</v>
      </c>
      <c r="V6" s="112">
        <v>135.1981390895948</v>
      </c>
      <c r="W6" s="113"/>
      <c r="X6" s="116"/>
      <c r="Y6" s="12"/>
      <c r="Z6" s="198"/>
      <c r="AA6" s="281"/>
      <c r="AB6" s="282"/>
      <c r="AC6" s="12">
        <v>3</v>
      </c>
      <c r="AD6" s="198"/>
      <c r="AE6" s="117">
        <f>M6-J6</f>
        <v>-206.188327494036</v>
      </c>
      <c r="AF6" s="110">
        <f>M6/J6</f>
        <v>0.89690583625298204</v>
      </c>
      <c r="AG6" s="362"/>
    </row>
    <row r="7" spans="1:33" ht="15.75" customHeight="1">
      <c r="A7" s="298"/>
      <c r="B7" s="100" t="s">
        <v>175</v>
      </c>
      <c r="C7" s="364" t="s">
        <v>176</v>
      </c>
      <c r="D7" s="364"/>
      <c r="E7" s="101">
        <v>77.34</v>
      </c>
      <c r="F7" s="102">
        <v>2184</v>
      </c>
      <c r="G7" s="103">
        <f t="shared" si="0"/>
        <v>168910.56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1787.4192297084658</v>
      </c>
      <c r="N7" s="106">
        <f>M7/L7</f>
        <v>77.713879552541997</v>
      </c>
      <c r="O7" s="108">
        <f>L7-I7</f>
        <v>0</v>
      </c>
      <c r="P7" s="109">
        <f>N7-K7</f>
        <v>-9.2426421865884407</v>
      </c>
      <c r="Q7" s="110">
        <f>N7/K7</f>
        <v>0.89370961485423295</v>
      </c>
      <c r="R7" s="290"/>
      <c r="S7" s="47">
        <v>0.42430555555555555</v>
      </c>
      <c r="T7" s="48">
        <v>0.47520833333333334</v>
      </c>
      <c r="U7" s="111">
        <v>4.8166666666666469</v>
      </c>
      <c r="V7" s="112">
        <v>73.312403616343033</v>
      </c>
      <c r="W7" s="113">
        <v>0.47520833333333334</v>
      </c>
      <c r="X7" s="116">
        <v>0.5131944444444444</v>
      </c>
      <c r="Y7" s="12"/>
      <c r="Z7" s="198"/>
      <c r="AA7" s="281"/>
      <c r="AB7" s="282"/>
      <c r="AC7" s="12">
        <v>3</v>
      </c>
      <c r="AD7" s="198"/>
      <c r="AE7" s="117">
        <f>M7-J7</f>
        <v>-212.58077029153424</v>
      </c>
      <c r="AF7" s="110">
        <f>M7/J7</f>
        <v>0.89370961485423284</v>
      </c>
      <c r="AG7" s="362"/>
    </row>
    <row r="8" spans="1:33" ht="15.75" customHeight="1">
      <c r="A8" s="298"/>
      <c r="B8" s="100" t="s">
        <v>170</v>
      </c>
      <c r="C8" s="364" t="s">
        <v>171</v>
      </c>
      <c r="D8" s="364"/>
      <c r="E8" s="101">
        <v>29.97</v>
      </c>
      <c r="F8" s="102">
        <v>2416</v>
      </c>
      <c r="G8" s="103">
        <f t="shared" si="0"/>
        <v>72407.520000000004</v>
      </c>
      <c r="H8" s="26"/>
      <c r="I8" s="104">
        <v>21</v>
      </c>
      <c r="J8" s="105">
        <v>2790</v>
      </c>
      <c r="K8" s="106">
        <f t="shared" si="1"/>
        <v>132.85714285714286</v>
      </c>
      <c r="L8" s="107">
        <v>25</v>
      </c>
      <c r="M8" s="105">
        <f>F8/V8*60</f>
        <v>2964.9807692307695</v>
      </c>
      <c r="N8" s="106">
        <f>M8/L8</f>
        <v>118.59923076923079</v>
      </c>
      <c r="O8" s="108">
        <f>L8-I8</f>
        <v>4</v>
      </c>
      <c r="P8" s="109">
        <f>N8-K8</f>
        <v>-14.257912087912075</v>
      </c>
      <c r="Q8" s="110">
        <f>N8/K8</f>
        <v>0.89268238213399509</v>
      </c>
      <c r="R8" s="290"/>
      <c r="S8" s="47">
        <v>0.5131944444444444</v>
      </c>
      <c r="T8" s="48">
        <v>0.54714120370370367</v>
      </c>
      <c r="U8" s="111">
        <v>54.699999999999918</v>
      </c>
      <c r="V8" s="112">
        <v>48.890704959819431</v>
      </c>
      <c r="W8" s="113"/>
      <c r="X8" s="116"/>
      <c r="Y8" s="12"/>
      <c r="Z8" s="198"/>
      <c r="AA8" s="281"/>
      <c r="AB8" s="282"/>
      <c r="AC8" s="12">
        <v>2</v>
      </c>
      <c r="AD8" s="198"/>
      <c r="AE8" s="117">
        <f>M8-J8</f>
        <v>174.98076923076951</v>
      </c>
      <c r="AF8" s="110">
        <f>M8/J8</f>
        <v>1.0627171215880895</v>
      </c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07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07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</v>
      </c>
      <c r="J21" s="137">
        <f t="shared" si="2"/>
        <v>2197.5</v>
      </c>
      <c r="K21" s="138">
        <f t="shared" ref="K21" si="3">J21/I21</f>
        <v>95.543478260869563</v>
      </c>
      <c r="L21" s="136">
        <f t="shared" ref="L21:M21" si="4">AVERAGE(L5:L20)</f>
        <v>24</v>
      </c>
      <c r="M21" s="137">
        <f t="shared" si="4"/>
        <v>2084.2434822759437</v>
      </c>
      <c r="N21" s="138">
        <f t="shared" ref="N21:N26" si="5">M21/L21</f>
        <v>86.843478428164318</v>
      </c>
      <c r="O21" s="139">
        <f t="shared" ref="O21:O26" si="6">L21-I21</f>
        <v>1</v>
      </c>
      <c r="P21" s="140">
        <f t="shared" ref="P21:P26" si="7">N21-K21</f>
        <v>-8.6999998327052452</v>
      </c>
      <c r="Q21" s="141">
        <f t="shared" ref="Q21:Q26" si="8">N21/K21</f>
        <v>0.90894198127316461</v>
      </c>
      <c r="R21" s="291"/>
      <c r="S21" s="142">
        <v>0.25</v>
      </c>
      <c r="T21" s="143">
        <v>0.54714120370370367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11</v>
      </c>
      <c r="AD21" s="180">
        <f>SUM(AD5:AD20)</f>
        <v>0</v>
      </c>
      <c r="AE21" s="168">
        <f t="shared" ref="AE21:AE26" si="9">M21-J21</f>
        <v>-113.25651772405627</v>
      </c>
      <c r="AF21" s="141">
        <f t="shared" ref="AF21:AF26" si="10">M21/J21</f>
        <v>0.94846119785025884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2449</v>
      </c>
      <c r="G22" s="148">
        <f t="shared" ref="G22:G26" si="11">E22*F22</f>
        <v>131658.23999999999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1789.1466606172173</v>
      </c>
      <c r="N22" s="152">
        <f t="shared" si="5"/>
        <v>89.457333030860866</v>
      </c>
      <c r="O22" s="154">
        <f t="shared" si="6"/>
        <v>0</v>
      </c>
      <c r="P22" s="155">
        <f t="shared" si="7"/>
        <v>-10.542666969139134</v>
      </c>
      <c r="Q22" s="156">
        <f t="shared" si="8"/>
        <v>0.89457333030860864</v>
      </c>
      <c r="R22" s="289">
        <f>Q38</f>
        <v>0.89453735717065141</v>
      </c>
      <c r="S22" s="157">
        <v>0.25</v>
      </c>
      <c r="T22" s="158">
        <v>0.30702546296296296</v>
      </c>
      <c r="U22" s="159"/>
      <c r="V22" s="160">
        <v>82.12853827718564</v>
      </c>
      <c r="W22" s="97"/>
      <c r="X22" s="98"/>
      <c r="Y22" s="12"/>
      <c r="Z22" s="198"/>
      <c r="AA22" s="292"/>
      <c r="AB22" s="293"/>
      <c r="AC22" s="12">
        <v>3</v>
      </c>
      <c r="AD22" s="198"/>
      <c r="AE22" s="115">
        <f t="shared" si="9"/>
        <v>-210.85333938278268</v>
      </c>
      <c r="AF22" s="156">
        <f t="shared" si="10"/>
        <v>0.89457333030860864</v>
      </c>
      <c r="AG22" s="361">
        <f>AF38</f>
        <v>0.89453735717065141</v>
      </c>
    </row>
    <row r="23" spans="1:33" ht="15.75" customHeight="1">
      <c r="A23" s="284"/>
      <c r="B23" s="163" t="s">
        <v>175</v>
      </c>
      <c r="C23" s="279" t="s">
        <v>237</v>
      </c>
      <c r="D23" s="280"/>
      <c r="E23" s="101">
        <v>61.09</v>
      </c>
      <c r="F23" s="111">
        <v>2685</v>
      </c>
      <c r="G23" s="103">
        <f t="shared" si="11"/>
        <v>164026.65000000002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1790.145585867971</v>
      </c>
      <c r="N23" s="106">
        <f t="shared" si="5"/>
        <v>89.507279293398554</v>
      </c>
      <c r="O23" s="108">
        <f t="shared" si="6"/>
        <v>0</v>
      </c>
      <c r="P23" s="109">
        <f t="shared" si="7"/>
        <v>-10.492720706601446</v>
      </c>
      <c r="Q23" s="110">
        <f t="shared" si="8"/>
        <v>0.89507279293398556</v>
      </c>
      <c r="R23" s="290"/>
      <c r="S23" s="47">
        <v>0.31041666666666667</v>
      </c>
      <c r="T23" s="48">
        <v>0.37290509259259258</v>
      </c>
      <c r="U23" s="111">
        <v>4.8833333333333506</v>
      </c>
      <c r="V23" s="112">
        <v>89.992680635462932</v>
      </c>
      <c r="W23" s="113"/>
      <c r="X23" s="116"/>
      <c r="Y23" s="12"/>
      <c r="Z23" s="198"/>
      <c r="AA23" s="281"/>
      <c r="AB23" s="282"/>
      <c r="AC23" s="12">
        <v>4</v>
      </c>
      <c r="AD23" s="198"/>
      <c r="AE23" s="117">
        <f t="shared" si="9"/>
        <v>-209.85441413202898</v>
      </c>
      <c r="AF23" s="110">
        <f t="shared" si="10"/>
        <v>0.89507279293398556</v>
      </c>
      <c r="AG23" s="362"/>
    </row>
    <row r="24" spans="1:33" ht="15.75" customHeight="1">
      <c r="A24" s="284"/>
      <c r="B24" s="163" t="s">
        <v>175</v>
      </c>
      <c r="C24" s="279" t="s">
        <v>182</v>
      </c>
      <c r="D24" s="280"/>
      <c r="E24" s="101">
        <v>47.37</v>
      </c>
      <c r="F24" s="111">
        <v>1412</v>
      </c>
      <c r="G24" s="103">
        <f t="shared" si="11"/>
        <v>66886.44</v>
      </c>
      <c r="H24" s="26"/>
      <c r="I24" s="107">
        <v>21</v>
      </c>
      <c r="J24" s="105">
        <v>2000</v>
      </c>
      <c r="K24" s="106">
        <f t="shared" si="1"/>
        <v>95.238095238095241</v>
      </c>
      <c r="L24" s="107">
        <v>21</v>
      </c>
      <c r="M24" s="105">
        <f>F24/V24*60</f>
        <v>1788.9535184783617</v>
      </c>
      <c r="N24" s="106">
        <f t="shared" si="5"/>
        <v>85.188262784683886</v>
      </c>
      <c r="O24" s="108">
        <f t="shared" si="6"/>
        <v>0</v>
      </c>
      <c r="P24" s="109">
        <f t="shared" si="7"/>
        <v>-10.049832453411355</v>
      </c>
      <c r="Q24" s="110">
        <f t="shared" si="8"/>
        <v>0.8944767592391808</v>
      </c>
      <c r="R24" s="290"/>
      <c r="S24" s="47">
        <v>0.37638888888888888</v>
      </c>
      <c r="T24" s="48">
        <v>0.40927083333333331</v>
      </c>
      <c r="U24" s="111">
        <v>5.0166666666666782</v>
      </c>
      <c r="V24" s="112">
        <v>47.357295270623169</v>
      </c>
      <c r="W24" s="113"/>
      <c r="X24" s="116"/>
      <c r="Y24" s="12"/>
      <c r="Z24" s="198"/>
      <c r="AA24" s="281"/>
      <c r="AB24" s="282"/>
      <c r="AC24" s="12">
        <v>2</v>
      </c>
      <c r="AD24" s="198"/>
      <c r="AE24" s="117">
        <f t="shared" si="9"/>
        <v>-211.04648152163827</v>
      </c>
      <c r="AF24" s="110">
        <f t="shared" si="10"/>
        <v>0.89447675923918091</v>
      </c>
      <c r="AG24" s="362"/>
    </row>
    <row r="25" spans="1:33" ht="15.75" customHeight="1">
      <c r="A25" s="284"/>
      <c r="B25" s="163" t="s">
        <v>175</v>
      </c>
      <c r="C25" s="279" t="s">
        <v>185</v>
      </c>
      <c r="D25" s="280"/>
      <c r="E25" s="101">
        <v>71.55</v>
      </c>
      <c r="F25" s="111">
        <v>2092</v>
      </c>
      <c r="G25" s="103">
        <f t="shared" si="11"/>
        <v>149682.6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1786.246210290491</v>
      </c>
      <c r="N25" s="106">
        <f t="shared" si="5"/>
        <v>81.193009558658687</v>
      </c>
      <c r="O25" s="108">
        <f t="shared" si="6"/>
        <v>0</v>
      </c>
      <c r="P25" s="109">
        <f t="shared" si="7"/>
        <v>-9.7160813504322192</v>
      </c>
      <c r="Q25" s="110">
        <f t="shared" si="8"/>
        <v>0.89312310514524562</v>
      </c>
      <c r="R25" s="290"/>
      <c r="S25" s="47">
        <v>0.41319444444444442</v>
      </c>
      <c r="T25" s="48">
        <v>0.4619907407407407</v>
      </c>
      <c r="U25" s="111">
        <v>5.6500000000000039</v>
      </c>
      <c r="V25" s="112">
        <v>70.270268049770763</v>
      </c>
      <c r="W25" s="113">
        <v>0.4619907407407407</v>
      </c>
      <c r="X25" s="116">
        <v>0.50069444444444444</v>
      </c>
      <c r="Y25" s="12"/>
      <c r="Z25" s="198"/>
      <c r="AA25" s="281"/>
      <c r="AB25" s="282"/>
      <c r="AC25" s="12">
        <v>3</v>
      </c>
      <c r="AD25" s="198"/>
      <c r="AE25" s="117">
        <f t="shared" si="9"/>
        <v>-213.75378970950896</v>
      </c>
      <c r="AF25" s="110">
        <f t="shared" si="10"/>
        <v>0.89312310514524551</v>
      </c>
      <c r="AG25" s="362"/>
    </row>
    <row r="26" spans="1:33" ht="15.75" customHeight="1">
      <c r="A26" s="285"/>
      <c r="B26" s="163" t="s">
        <v>175</v>
      </c>
      <c r="C26" s="279" t="s">
        <v>183</v>
      </c>
      <c r="D26" s="280"/>
      <c r="E26" s="101">
        <v>59.54</v>
      </c>
      <c r="F26" s="111">
        <v>2514</v>
      </c>
      <c r="G26" s="103">
        <f t="shared" si="11"/>
        <v>149683.56</v>
      </c>
      <c r="H26" s="13"/>
      <c r="I26" s="118">
        <v>23</v>
      </c>
      <c r="J26" s="105">
        <v>2000</v>
      </c>
      <c r="K26" s="106">
        <f t="shared" si="1"/>
        <v>86.956521739130437</v>
      </c>
      <c r="L26" s="107">
        <v>23</v>
      </c>
      <c r="M26" s="105">
        <f>F26/V26*60</f>
        <v>1790.8815964524724</v>
      </c>
      <c r="N26" s="106">
        <f t="shared" si="5"/>
        <v>77.864417237064018</v>
      </c>
      <c r="O26" s="108">
        <f t="shared" si="6"/>
        <v>0</v>
      </c>
      <c r="P26" s="109">
        <f t="shared" si="7"/>
        <v>-9.0921045020664195</v>
      </c>
      <c r="Q26" s="110">
        <f t="shared" si="8"/>
        <v>0.89544079822623612</v>
      </c>
      <c r="R26" s="290"/>
      <c r="S26" s="47">
        <v>0.50069444444444444</v>
      </c>
      <c r="T26" s="48">
        <v>0.55917824074074074</v>
      </c>
      <c r="U26" s="111">
        <v>55.733333333333384</v>
      </c>
      <c r="V26" s="112">
        <v>84.226673778320375</v>
      </c>
      <c r="W26" s="113"/>
      <c r="X26" s="116"/>
      <c r="Y26" s="12"/>
      <c r="Z26" s="198"/>
      <c r="AA26" s="281"/>
      <c r="AB26" s="282"/>
      <c r="AC26" s="12">
        <v>2</v>
      </c>
      <c r="AD26" s="198"/>
      <c r="AE26" s="117">
        <f t="shared" si="9"/>
        <v>-209.11840354752758</v>
      </c>
      <c r="AF26" s="110">
        <f t="shared" si="10"/>
        <v>0.89544079822623623</v>
      </c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12">AVERAGE(I22:I37)</f>
        <v>21.2</v>
      </c>
      <c r="J38" s="137">
        <f t="shared" si="12"/>
        <v>2000</v>
      </c>
      <c r="K38" s="138">
        <f t="shared" ref="K38" si="13">J38/I38</f>
        <v>94.339622641509436</v>
      </c>
      <c r="L38" s="136">
        <f t="shared" ref="L38:M38" si="14">AVERAGE(L22:L37)</f>
        <v>21.2</v>
      </c>
      <c r="M38" s="137">
        <f t="shared" si="14"/>
        <v>1789.0747143413028</v>
      </c>
      <c r="N38" s="138">
        <f>M38/L38</f>
        <v>84.390316714212403</v>
      </c>
      <c r="O38" s="139">
        <f>L38-I38</f>
        <v>0</v>
      </c>
      <c r="P38" s="140">
        <f>N38-K38</f>
        <v>-9.9493059272970328</v>
      </c>
      <c r="Q38" s="141">
        <f>N38/K38</f>
        <v>0.89453735717065141</v>
      </c>
      <c r="R38" s="291"/>
      <c r="S38" s="142">
        <v>0.25</v>
      </c>
      <c r="T38" s="143">
        <v>0.55917824074074074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14</v>
      </c>
      <c r="AD38" s="180">
        <f>SUM(AD22:AD37)</f>
        <v>0</v>
      </c>
      <c r="AE38" s="168">
        <f>M38-J38</f>
        <v>-210.92528565869725</v>
      </c>
      <c r="AF38" s="141">
        <f>M38/J38</f>
        <v>0.89453735717065141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3552</v>
      </c>
      <c r="G39" s="148">
        <f t="shared" ref="G39:G42" si="15">E39*F39</f>
        <v>69974.399999999994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1079.2077035037914</v>
      </c>
      <c r="N39" s="152">
        <f>M39/L39</f>
        <v>83.015977192599337</v>
      </c>
      <c r="O39" s="154">
        <f>L39-I39</f>
        <v>0</v>
      </c>
      <c r="P39" s="155">
        <f>N39-K39</f>
        <v>-9.2917151150929698</v>
      </c>
      <c r="Q39" s="156">
        <f>N39/K39</f>
        <v>0.89933975291982615</v>
      </c>
      <c r="R39" s="289">
        <f>Q55</f>
        <v>0.89609849203768421</v>
      </c>
      <c r="S39" s="157">
        <v>0.20833333333333334</v>
      </c>
      <c r="T39" s="158">
        <v>0.34546296296296297</v>
      </c>
      <c r="U39" s="159"/>
      <c r="V39" s="160">
        <v>197.47820489797985</v>
      </c>
      <c r="W39" s="158"/>
      <c r="X39" s="169"/>
      <c r="Y39" s="12"/>
      <c r="Z39" s="198"/>
      <c r="AA39" s="292"/>
      <c r="AB39" s="293"/>
      <c r="AC39" s="12">
        <v>5</v>
      </c>
      <c r="AD39" s="198"/>
      <c r="AE39" s="115">
        <f>M39-J39</f>
        <v>-120.79229649620856</v>
      </c>
      <c r="AF39" s="156">
        <f>M39/J39</f>
        <v>0.89933975291982615</v>
      </c>
      <c r="AG39" s="294">
        <f>AF55</f>
        <v>0.89609849203768421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1428</v>
      </c>
      <c r="G40" s="103">
        <f t="shared" si="15"/>
        <v>110455.79999999999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1792.5662025924162</v>
      </c>
      <c r="N40" s="106">
        <f>M40/L40</f>
        <v>68.944853945862164</v>
      </c>
      <c r="O40" s="108">
        <f>L40-I40</f>
        <v>0</v>
      </c>
      <c r="P40" s="109">
        <f>N40-K40</f>
        <v>-7.9782229772147559</v>
      </c>
      <c r="Q40" s="110">
        <f>N40/K40</f>
        <v>0.89628310129620814</v>
      </c>
      <c r="R40" s="290"/>
      <c r="S40" s="47">
        <v>0.34930555555555554</v>
      </c>
      <c r="T40" s="48">
        <v>0.38248842592592591</v>
      </c>
      <c r="U40" s="111">
        <v>5.5333333333332924</v>
      </c>
      <c r="V40" s="112">
        <v>47.797397873556498</v>
      </c>
      <c r="W40" s="113"/>
      <c r="X40" s="116"/>
      <c r="Y40" s="12"/>
      <c r="Z40" s="198"/>
      <c r="AA40" s="281"/>
      <c r="AB40" s="282"/>
      <c r="AC40" s="12">
        <v>1</v>
      </c>
      <c r="AD40" s="198"/>
      <c r="AE40" s="117">
        <f>M40-J40</f>
        <v>-207.43379740758382</v>
      </c>
      <c r="AF40" s="110">
        <f>M40/J40</f>
        <v>0.89628310129620814</v>
      </c>
      <c r="AG40" s="295"/>
    </row>
    <row r="41" spans="1:33" ht="15.75" customHeight="1">
      <c r="A41" s="298"/>
      <c r="B41" s="163" t="s">
        <v>175</v>
      </c>
      <c r="C41" s="279" t="s">
        <v>177</v>
      </c>
      <c r="D41" s="280"/>
      <c r="E41" s="101">
        <v>58.67</v>
      </c>
      <c r="F41" s="102">
        <v>2749</v>
      </c>
      <c r="G41" s="103">
        <f t="shared" si="15"/>
        <v>161283.83000000002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1789.3270052556109</v>
      </c>
      <c r="N41" s="106">
        <f>M41/L41</f>
        <v>77.796826315461345</v>
      </c>
      <c r="O41" s="108">
        <f>L41-I41</f>
        <v>0</v>
      </c>
      <c r="P41" s="109">
        <f>N41-K41</f>
        <v>-9.159695423669092</v>
      </c>
      <c r="Q41" s="110">
        <f>N41/K41</f>
        <v>0.89466350262780547</v>
      </c>
      <c r="R41" s="290"/>
      <c r="S41" s="47">
        <v>0.38611111111111107</v>
      </c>
      <c r="T41" s="48">
        <v>0.45011574074074068</v>
      </c>
      <c r="U41" s="111">
        <v>5.2166666666666295</v>
      </c>
      <c r="V41" s="112">
        <v>92.179908711788443</v>
      </c>
      <c r="W41" s="113">
        <v>0.45011574074074068</v>
      </c>
      <c r="X41" s="116">
        <v>0.48958333333333326</v>
      </c>
      <c r="Y41" s="12"/>
      <c r="Z41" s="198"/>
      <c r="AA41" s="281"/>
      <c r="AB41" s="282"/>
      <c r="AC41" s="12">
        <v>3</v>
      </c>
      <c r="AD41" s="198"/>
      <c r="AE41" s="117">
        <f>M41-J41</f>
        <v>-210.67299474438914</v>
      </c>
      <c r="AF41" s="110">
        <f>M41/J41</f>
        <v>0.89466350262780547</v>
      </c>
      <c r="AG41" s="295"/>
    </row>
    <row r="42" spans="1:33" ht="15.75" customHeight="1">
      <c r="A42" s="298"/>
      <c r="B42" s="163" t="s">
        <v>175</v>
      </c>
      <c r="C42" s="279" t="s">
        <v>180</v>
      </c>
      <c r="D42" s="280"/>
      <c r="E42" s="101">
        <v>59.34</v>
      </c>
      <c r="F42" s="102">
        <v>1484</v>
      </c>
      <c r="G42" s="103">
        <f t="shared" si="15"/>
        <v>88060.560000000012</v>
      </c>
      <c r="H42" s="26"/>
      <c r="I42" s="104">
        <v>24</v>
      </c>
      <c r="J42" s="105">
        <v>2000</v>
      </c>
      <c r="K42" s="106">
        <f t="shared" si="1"/>
        <v>83.333333333333329</v>
      </c>
      <c r="L42" s="107">
        <v>24</v>
      </c>
      <c r="M42" s="105">
        <f>F42/V42*60</f>
        <v>1790.808231319508</v>
      </c>
      <c r="N42" s="106">
        <f>M42/L42</f>
        <v>74.617009638312837</v>
      </c>
      <c r="O42" s="108">
        <f>L42-I42</f>
        <v>0</v>
      </c>
      <c r="P42" s="109">
        <f>N42-K42</f>
        <v>-8.7163236950204919</v>
      </c>
      <c r="Q42" s="110">
        <f>N42/K42</f>
        <v>0.89540411565975409</v>
      </c>
      <c r="R42" s="290"/>
      <c r="S42" s="47">
        <v>0.48958333333333326</v>
      </c>
      <c r="T42" s="48">
        <v>0.52410879629629625</v>
      </c>
      <c r="U42" s="111">
        <v>56.833333333333314</v>
      </c>
      <c r="V42" s="112">
        <v>49.720566637329625</v>
      </c>
      <c r="W42" s="113"/>
      <c r="X42" s="116"/>
      <c r="Y42" s="12"/>
      <c r="Z42" s="198"/>
      <c r="AA42" s="281"/>
      <c r="AB42" s="282"/>
      <c r="AC42" s="12">
        <v>2</v>
      </c>
      <c r="AD42" s="198"/>
      <c r="AE42" s="117">
        <f>M42-J42</f>
        <v>-209.19176868049203</v>
      </c>
      <c r="AF42" s="110">
        <f>M42/J42</f>
        <v>0.89540411565975397</v>
      </c>
      <c r="AG42" s="295"/>
    </row>
    <row r="43" spans="1:33" ht="15.75" customHeight="1">
      <c r="A43" s="298"/>
      <c r="B43" s="163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81"/>
      <c r="AB43" s="282"/>
      <c r="AC43" s="12"/>
      <c r="AD43" s="198"/>
      <c r="AE43" s="117"/>
      <c r="AF43" s="110"/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6">AVERAGE(I39:I54)</f>
        <v>21.5</v>
      </c>
      <c r="J55" s="137">
        <f t="shared" si="16"/>
        <v>1800</v>
      </c>
      <c r="K55" s="138">
        <f t="shared" ref="K55" si="17">J55/I55</f>
        <v>83.720930232558146</v>
      </c>
      <c r="L55" s="136">
        <f t="shared" ref="L55:M55" si="18">AVERAGE(L39:L54)</f>
        <v>21.5</v>
      </c>
      <c r="M55" s="137">
        <f t="shared" si="18"/>
        <v>1612.9772856678317</v>
      </c>
      <c r="N55" s="138">
        <f t="shared" ref="N55:N61" si="19">M55/L55</f>
        <v>75.022199333387519</v>
      </c>
      <c r="O55" s="139">
        <f t="shared" ref="O55:O61" si="20">L55-I55</f>
        <v>0</v>
      </c>
      <c r="P55" s="140">
        <f t="shared" ref="P55:P61" si="21">N55-K55</f>
        <v>-8.6987308991706271</v>
      </c>
      <c r="Q55" s="141">
        <f t="shared" ref="Q55:Q61" si="22">N55/K55</f>
        <v>0.89609849203768421</v>
      </c>
      <c r="R55" s="291"/>
      <c r="S55" s="142">
        <v>0.20833333333333334</v>
      </c>
      <c r="T55" s="143">
        <v>0.52410879629629625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11</v>
      </c>
      <c r="AD55" s="191">
        <f>SUM(AD39:AD54)</f>
        <v>0</v>
      </c>
      <c r="AE55" s="168">
        <f t="shared" ref="AE55:AE61" si="23">M55-J55</f>
        <v>-187.02271433216833</v>
      </c>
      <c r="AF55" s="141">
        <f t="shared" ref="AF55:AF61" si="24">M55/J55</f>
        <v>0.89609849203768421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2423</v>
      </c>
      <c r="G56" s="148">
        <f t="shared" ref="G56:G61" si="25">E56*F56</f>
        <v>69927.78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1" si="26">F56/V56*60</f>
        <v>3180.513258232691</v>
      </c>
      <c r="N56" s="152">
        <f t="shared" si="19"/>
        <v>167.39543464382584</v>
      </c>
      <c r="O56" s="154">
        <f t="shared" si="20"/>
        <v>0</v>
      </c>
      <c r="P56" s="155">
        <f t="shared" si="21"/>
        <v>-22.078249566700492</v>
      </c>
      <c r="Q56" s="156">
        <f t="shared" si="22"/>
        <v>0.88347590506463625</v>
      </c>
      <c r="R56" s="289">
        <f>Q72</f>
        <v>0.885909999298504</v>
      </c>
      <c r="S56" s="157">
        <v>0.20833333333333334</v>
      </c>
      <c r="T56" s="158">
        <v>0.24006944444444445</v>
      </c>
      <c r="U56" s="159"/>
      <c r="V56" s="160">
        <v>45.709603512479298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23"/>
        <v>-419.48674176730901</v>
      </c>
      <c r="AF56" s="156">
        <f t="shared" si="24"/>
        <v>0.88347590506463636</v>
      </c>
      <c r="AG56" s="294">
        <f>AF72</f>
        <v>0.885909999298504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3634</v>
      </c>
      <c r="G57" s="103">
        <f t="shared" si="25"/>
        <v>113053.73999999999</v>
      </c>
      <c r="H57" s="26"/>
      <c r="I57" s="104">
        <v>19</v>
      </c>
      <c r="J57" s="105">
        <v>3600</v>
      </c>
      <c r="K57" s="106">
        <f t="shared" ref="K57:K91" si="27">J57/I57</f>
        <v>189.47368421052633</v>
      </c>
      <c r="L57" s="107">
        <v>19</v>
      </c>
      <c r="M57" s="105">
        <f t="shared" si="26"/>
        <v>3181.2370890825623</v>
      </c>
      <c r="N57" s="106">
        <f t="shared" si="19"/>
        <v>167.43353100434538</v>
      </c>
      <c r="O57" s="108">
        <f t="shared" si="20"/>
        <v>0</v>
      </c>
      <c r="P57" s="109">
        <f t="shared" si="21"/>
        <v>-22.040153206180946</v>
      </c>
      <c r="Q57" s="110">
        <f t="shared" si="22"/>
        <v>0.88367696918960059</v>
      </c>
      <c r="R57" s="290"/>
      <c r="S57" s="47">
        <v>0.24375000000000002</v>
      </c>
      <c r="T57" s="48">
        <v>0.2913425925925926</v>
      </c>
      <c r="U57" s="111">
        <v>5.3000000000000291</v>
      </c>
      <c r="V57" s="112">
        <v>68.539374430241097</v>
      </c>
      <c r="W57" s="113"/>
      <c r="X57" s="116"/>
      <c r="Y57" s="12"/>
      <c r="Z57" s="198"/>
      <c r="AA57" s="281"/>
      <c r="AB57" s="282"/>
      <c r="AC57" s="12">
        <v>1</v>
      </c>
      <c r="AD57" s="198"/>
      <c r="AE57" s="117">
        <f t="shared" si="23"/>
        <v>-418.76291091743769</v>
      </c>
      <c r="AF57" s="110">
        <f t="shared" si="24"/>
        <v>0.88367696918960059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2010</v>
      </c>
      <c r="G58" s="103">
        <f t="shared" si="25"/>
        <v>78369.900000000009</v>
      </c>
      <c r="H58" s="26"/>
      <c r="I58" s="104">
        <v>19</v>
      </c>
      <c r="J58" s="105">
        <v>3600</v>
      </c>
      <c r="K58" s="106">
        <f t="shared" si="27"/>
        <v>189.47368421052633</v>
      </c>
      <c r="L58" s="107">
        <v>19</v>
      </c>
      <c r="M58" s="105">
        <f t="shared" si="26"/>
        <v>3178.1502661467925</v>
      </c>
      <c r="N58" s="106">
        <f t="shared" si="19"/>
        <v>167.27106663930488</v>
      </c>
      <c r="O58" s="108">
        <f t="shared" si="20"/>
        <v>0</v>
      </c>
      <c r="P58" s="109">
        <f t="shared" si="21"/>
        <v>-22.202617571221452</v>
      </c>
      <c r="Q58" s="110">
        <f t="shared" si="22"/>
        <v>0.88281951837410899</v>
      </c>
      <c r="R58" s="290"/>
      <c r="S58" s="47">
        <v>0.2951388888888889</v>
      </c>
      <c r="T58" s="48">
        <v>0.32148148148148148</v>
      </c>
      <c r="U58" s="111">
        <v>5.4666666666666686</v>
      </c>
      <c r="V58" s="112">
        <v>37.946600978756152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23"/>
        <v>-421.84973385320745</v>
      </c>
      <c r="AF58" s="110">
        <f t="shared" si="24"/>
        <v>0.88281951837410899</v>
      </c>
      <c r="AG58" s="295"/>
    </row>
    <row r="59" spans="1:33" ht="15.75" customHeight="1">
      <c r="A59" s="284"/>
      <c r="B59" s="100" t="s">
        <v>212</v>
      </c>
      <c r="C59" s="364" t="s">
        <v>248</v>
      </c>
      <c r="D59" s="364"/>
      <c r="E59" s="101">
        <v>46.93</v>
      </c>
      <c r="F59" s="102">
        <v>3807</v>
      </c>
      <c r="G59" s="103">
        <f t="shared" si="25"/>
        <v>178662.51</v>
      </c>
      <c r="H59" s="26"/>
      <c r="I59" s="104">
        <v>24</v>
      </c>
      <c r="J59" s="105">
        <v>3600</v>
      </c>
      <c r="K59" s="106">
        <f t="shared" si="27"/>
        <v>150</v>
      </c>
      <c r="L59" s="107">
        <v>24</v>
      </c>
      <c r="M59" s="105">
        <f t="shared" si="26"/>
        <v>3091.4935199999995</v>
      </c>
      <c r="N59" s="106">
        <f t="shared" si="19"/>
        <v>128.81222999999997</v>
      </c>
      <c r="O59" s="108">
        <f t="shared" si="20"/>
        <v>0</v>
      </c>
      <c r="P59" s="109">
        <f t="shared" si="21"/>
        <v>-21.187770000000029</v>
      </c>
      <c r="Q59" s="110">
        <f t="shared" si="22"/>
        <v>0.85874819999999985</v>
      </c>
      <c r="R59" s="290"/>
      <c r="S59" s="47">
        <v>0.32500000000000001</v>
      </c>
      <c r="T59" s="48">
        <v>0.37630787037037039</v>
      </c>
      <c r="U59" s="111">
        <v>5.066666666666686</v>
      </c>
      <c r="V59" s="112">
        <v>73.886617753609272</v>
      </c>
      <c r="W59" s="113"/>
      <c r="X59" s="116"/>
      <c r="Y59" s="12"/>
      <c r="Z59" s="198"/>
      <c r="AA59" s="281"/>
      <c r="AB59" s="282"/>
      <c r="AC59" s="12">
        <v>1</v>
      </c>
      <c r="AD59" s="198"/>
      <c r="AE59" s="199">
        <f t="shared" si="23"/>
        <v>-508.50648000000047</v>
      </c>
      <c r="AF59" s="200">
        <f t="shared" si="24"/>
        <v>0.85874819999999985</v>
      </c>
      <c r="AG59" s="295"/>
    </row>
    <row r="60" spans="1:33" ht="15.75" customHeight="1">
      <c r="A60" s="285"/>
      <c r="B60" s="100" t="s">
        <v>212</v>
      </c>
      <c r="C60" s="364" t="s">
        <v>214</v>
      </c>
      <c r="D60" s="364"/>
      <c r="E60" s="101">
        <v>38.479999999999997</v>
      </c>
      <c r="F60" s="105">
        <v>5462</v>
      </c>
      <c r="G60" s="103">
        <f t="shared" si="25"/>
        <v>210177.75999999998</v>
      </c>
      <c r="H60" s="13"/>
      <c r="I60" s="104">
        <v>20</v>
      </c>
      <c r="J60" s="105">
        <v>3600</v>
      </c>
      <c r="K60" s="106">
        <f t="shared" si="27"/>
        <v>180</v>
      </c>
      <c r="L60" s="107">
        <v>20</v>
      </c>
      <c r="M60" s="105">
        <f t="shared" si="26"/>
        <v>3250.449472280276</v>
      </c>
      <c r="N60" s="106">
        <f t="shared" si="19"/>
        <v>162.52247361401379</v>
      </c>
      <c r="O60" s="108">
        <f t="shared" si="20"/>
        <v>0</v>
      </c>
      <c r="P60" s="109">
        <f t="shared" si="21"/>
        <v>-17.477526385986209</v>
      </c>
      <c r="Q60" s="110">
        <f t="shared" si="22"/>
        <v>0.90290263118896552</v>
      </c>
      <c r="R60" s="290"/>
      <c r="S60" s="47">
        <v>0.37986111111111109</v>
      </c>
      <c r="T60" s="48">
        <v>0.44987268518518519</v>
      </c>
      <c r="U60" s="111">
        <v>5.1166666666666138</v>
      </c>
      <c r="V60" s="112">
        <v>100.82297934325243</v>
      </c>
      <c r="W60" s="113">
        <v>0.44987268518518519</v>
      </c>
      <c r="X60" s="116">
        <v>0.48888888888888882</v>
      </c>
      <c r="Y60" s="12"/>
      <c r="Z60" s="198"/>
      <c r="AA60" s="281"/>
      <c r="AB60" s="282"/>
      <c r="AC60" s="12">
        <v>3</v>
      </c>
      <c r="AD60" s="198"/>
      <c r="AE60" s="199">
        <f t="shared" si="23"/>
        <v>-349.55052771972396</v>
      </c>
      <c r="AF60" s="200">
        <f t="shared" si="24"/>
        <v>0.90290263118896552</v>
      </c>
      <c r="AG60" s="295"/>
    </row>
    <row r="61" spans="1:33" ht="15.75" customHeight="1">
      <c r="A61" s="285"/>
      <c r="B61" s="100" t="s">
        <v>212</v>
      </c>
      <c r="C61" s="364" t="s">
        <v>215</v>
      </c>
      <c r="D61" s="364"/>
      <c r="E61" s="101">
        <v>37.799999999999997</v>
      </c>
      <c r="F61" s="105">
        <v>6538</v>
      </c>
      <c r="G61" s="121">
        <f t="shared" si="25"/>
        <v>247136.4</v>
      </c>
      <c r="H61" s="122"/>
      <c r="I61" s="104">
        <v>21</v>
      </c>
      <c r="J61" s="105">
        <v>3600</v>
      </c>
      <c r="K61" s="106">
        <f t="shared" si="27"/>
        <v>171.42857142857142</v>
      </c>
      <c r="L61" s="107">
        <v>21</v>
      </c>
      <c r="M61" s="105">
        <f t="shared" si="26"/>
        <v>3253.8123791053631</v>
      </c>
      <c r="N61" s="106">
        <f t="shared" si="19"/>
        <v>154.9434466240649</v>
      </c>
      <c r="O61" s="108">
        <f t="shared" si="20"/>
        <v>0</v>
      </c>
      <c r="P61" s="109">
        <f t="shared" si="21"/>
        <v>-16.485124804506512</v>
      </c>
      <c r="Q61" s="110">
        <f t="shared" si="22"/>
        <v>0.90383677197371204</v>
      </c>
      <c r="R61" s="290"/>
      <c r="S61" s="47">
        <v>0.48888888888888882</v>
      </c>
      <c r="T61" s="120">
        <v>0.57260416666666658</v>
      </c>
      <c r="U61" s="111">
        <v>56.183333333333216</v>
      </c>
      <c r="V61" s="112">
        <v>120.56011665548385</v>
      </c>
      <c r="W61" s="113"/>
      <c r="X61" s="116"/>
      <c r="Y61" s="12"/>
      <c r="Z61" s="198"/>
      <c r="AA61" s="281"/>
      <c r="AB61" s="282"/>
      <c r="AC61" s="12">
        <v>3</v>
      </c>
      <c r="AD61" s="198"/>
      <c r="AE61" s="199">
        <f t="shared" si="23"/>
        <v>-346.18762089463689</v>
      </c>
      <c r="AF61" s="200">
        <f t="shared" si="24"/>
        <v>0.90383677197371193</v>
      </c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8">AVERAGE(I56:I71)</f>
        <v>20.333333333333332</v>
      </c>
      <c r="J72" s="137">
        <f t="shared" si="28"/>
        <v>3600</v>
      </c>
      <c r="K72" s="138">
        <f t="shared" ref="K72:K75" si="29">J72/I72</f>
        <v>177.04918032786887</v>
      </c>
      <c r="L72" s="136">
        <f t="shared" ref="L72:M72" si="30">AVERAGE(L56:L71)</f>
        <v>20.333333333333332</v>
      </c>
      <c r="M72" s="137">
        <f t="shared" si="30"/>
        <v>3189.2759974746145</v>
      </c>
      <c r="N72" s="138">
        <f>M72/L72</f>
        <v>156.84963922006301</v>
      </c>
      <c r="O72" s="139">
        <f>L72-I72</f>
        <v>0</v>
      </c>
      <c r="P72" s="140">
        <f>N72-K72</f>
        <v>-20.199541107805857</v>
      </c>
      <c r="Q72" s="141">
        <f>N72/K72</f>
        <v>0.885909999298504</v>
      </c>
      <c r="R72" s="291"/>
      <c r="S72" s="142">
        <v>0.20833333333333334</v>
      </c>
      <c r="T72" s="143">
        <v>0.57260416666666658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10</v>
      </c>
      <c r="AD72" s="191">
        <f>SUM(AD56:AD71)</f>
        <v>0</v>
      </c>
      <c r="AE72" s="168">
        <f>M72-J72</f>
        <v>-410.72400252538546</v>
      </c>
      <c r="AF72" s="141">
        <f>M72/J72</f>
        <v>0.885909999298504</v>
      </c>
      <c r="AG72" s="296"/>
    </row>
    <row r="73" spans="1:33" ht="15.75" customHeight="1">
      <c r="A73" s="297" t="s">
        <v>116</v>
      </c>
      <c r="B73" s="100" t="s">
        <v>197</v>
      </c>
      <c r="C73" s="279" t="s">
        <v>216</v>
      </c>
      <c r="D73" s="280"/>
      <c r="E73" s="101">
        <v>23.19</v>
      </c>
      <c r="F73" s="102">
        <v>770</v>
      </c>
      <c r="G73" s="103">
        <f t="shared" ref="G73:G75" si="31">E73*F73</f>
        <v>17856.3</v>
      </c>
      <c r="H73" s="13"/>
      <c r="I73" s="104">
        <v>6</v>
      </c>
      <c r="J73" s="105">
        <v>2500</v>
      </c>
      <c r="K73" s="106">
        <f t="shared" si="29"/>
        <v>416.66666666666669</v>
      </c>
      <c r="L73" s="107">
        <v>6</v>
      </c>
      <c r="M73" s="105">
        <f>F73/V73*60</f>
        <v>2261.4998740968131</v>
      </c>
      <c r="N73" s="106">
        <f>M73/L73</f>
        <v>376.9166456828022</v>
      </c>
      <c r="O73" s="108">
        <f>L73-I73</f>
        <v>0</v>
      </c>
      <c r="P73" s="109">
        <f>N73-K73</f>
        <v>-39.750020983864488</v>
      </c>
      <c r="Q73" s="110">
        <f>N73/K73</f>
        <v>0.90459994963872525</v>
      </c>
      <c r="R73" s="289">
        <f>Q89</f>
        <v>0.88630369866415593</v>
      </c>
      <c r="S73" s="47">
        <v>0.36527777777777776</v>
      </c>
      <c r="T73" s="48">
        <v>0.37945601851851851</v>
      </c>
      <c r="U73" s="111">
        <v>5.3999999999999648</v>
      </c>
      <c r="V73" s="112">
        <v>20.428919996491768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-238.50012590318693</v>
      </c>
      <c r="AF73" s="156">
        <f>M73/J73</f>
        <v>0.90459994963872525</v>
      </c>
      <c r="AG73" s="294">
        <f>AF89</f>
        <v>0.88630369866415593</v>
      </c>
    </row>
    <row r="74" spans="1:33" ht="15.75" customHeight="1">
      <c r="A74" s="298"/>
      <c r="B74" s="100" t="s">
        <v>197</v>
      </c>
      <c r="C74" s="279" t="s">
        <v>220</v>
      </c>
      <c r="D74" s="280"/>
      <c r="E74" s="101">
        <v>23.55</v>
      </c>
      <c r="F74" s="102">
        <v>1388</v>
      </c>
      <c r="G74" s="121">
        <f t="shared" si="31"/>
        <v>32687.4</v>
      </c>
      <c r="H74" s="122"/>
      <c r="I74" s="104">
        <v>6</v>
      </c>
      <c r="J74" s="105">
        <v>2500</v>
      </c>
      <c r="K74" s="106">
        <f t="shared" si="29"/>
        <v>416.66666666666669</v>
      </c>
      <c r="L74" s="107">
        <v>6</v>
      </c>
      <c r="M74" s="105">
        <f>F74/V74*60</f>
        <v>2262.9832320733376</v>
      </c>
      <c r="N74" s="106">
        <f>M74/L74</f>
        <v>377.16387201222295</v>
      </c>
      <c r="O74" s="108">
        <f>L74-I74</f>
        <v>0</v>
      </c>
      <c r="P74" s="109">
        <f>N74-K74</f>
        <v>-39.502794654443733</v>
      </c>
      <c r="Q74" s="110">
        <f>N74/K74</f>
        <v>0.90519329282933503</v>
      </c>
      <c r="R74" s="290"/>
      <c r="S74" s="47">
        <v>0.38263888888888886</v>
      </c>
      <c r="T74" s="120">
        <v>0.40819444444444442</v>
      </c>
      <c r="U74" s="111">
        <v>4.5833333333333037</v>
      </c>
      <c r="V74" s="112">
        <v>36.800979706641101</v>
      </c>
      <c r="W74" s="113"/>
      <c r="X74" s="116"/>
      <c r="Y74" s="12"/>
      <c r="Z74" s="198"/>
      <c r="AA74" s="281"/>
      <c r="AB74" s="282"/>
      <c r="AC74" s="12">
        <v>1</v>
      </c>
      <c r="AD74" s="198"/>
      <c r="AE74" s="117">
        <f>M74-J74</f>
        <v>-237.0167679266624</v>
      </c>
      <c r="AF74" s="110">
        <f>M74/J74</f>
        <v>0.90519329282933503</v>
      </c>
      <c r="AG74" s="295"/>
    </row>
    <row r="75" spans="1:33" ht="15.75" customHeight="1">
      <c r="A75" s="298"/>
      <c r="B75" s="100" t="s">
        <v>197</v>
      </c>
      <c r="C75" s="279" t="s">
        <v>249</v>
      </c>
      <c r="D75" s="280"/>
      <c r="E75" s="101">
        <v>27.05</v>
      </c>
      <c r="F75" s="102">
        <v>4483</v>
      </c>
      <c r="G75" s="121">
        <f t="shared" si="31"/>
        <v>121265.15000000001</v>
      </c>
      <c r="H75" s="62"/>
      <c r="I75" s="104">
        <v>6</v>
      </c>
      <c r="J75" s="105">
        <v>3273</v>
      </c>
      <c r="K75" s="106">
        <f t="shared" si="29"/>
        <v>545.5</v>
      </c>
      <c r="L75" s="107">
        <v>6</v>
      </c>
      <c r="M75" s="105">
        <f>F75/V75*60</f>
        <v>2807.907392878411</v>
      </c>
      <c r="N75" s="106">
        <f>M75/L75</f>
        <v>467.98456547973518</v>
      </c>
      <c r="O75" s="123">
        <f>L75-I75</f>
        <v>0</v>
      </c>
      <c r="P75" s="124">
        <f>N75-K75</f>
        <v>-77.515434520264819</v>
      </c>
      <c r="Q75" s="125">
        <f>N75/K75</f>
        <v>0.85790021169520658</v>
      </c>
      <c r="R75" s="290"/>
      <c r="S75" s="47">
        <v>0.41180555555555554</v>
      </c>
      <c r="T75" s="120">
        <v>0.47832175925925924</v>
      </c>
      <c r="U75" s="111">
        <v>5.2000000000000135</v>
      </c>
      <c r="V75" s="112">
        <v>95.793757544213804</v>
      </c>
      <c r="W75" s="113"/>
      <c r="X75" s="116"/>
      <c r="Y75" s="12"/>
      <c r="Z75" s="198"/>
      <c r="AA75" s="281"/>
      <c r="AB75" s="282"/>
      <c r="AC75" s="12">
        <v>3</v>
      </c>
      <c r="AD75" s="198"/>
      <c r="AE75" s="117">
        <f>M75-J75</f>
        <v>-465.09260712158903</v>
      </c>
      <c r="AF75" s="110">
        <f>M75/J75</f>
        <v>0.85790021169520658</v>
      </c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2757.6666666666665</v>
      </c>
      <c r="K89" s="138">
        <f t="shared" ref="K89" si="33">J89/I89</f>
        <v>459.61111111111109</v>
      </c>
      <c r="L89" s="136">
        <f t="shared" ref="L89:M89" si="34">AVERAGE(L73:L88)</f>
        <v>6</v>
      </c>
      <c r="M89" s="137">
        <f t="shared" si="34"/>
        <v>2444.1301663495206</v>
      </c>
      <c r="N89" s="138">
        <f>M89/L89</f>
        <v>407.35502772492009</v>
      </c>
      <c r="O89" s="139">
        <f>L89-I89</f>
        <v>0</v>
      </c>
      <c r="P89" s="140">
        <f>N89-K89</f>
        <v>-52.256083386190994</v>
      </c>
      <c r="Q89" s="141">
        <f>N89/K89</f>
        <v>0.88630369866415593</v>
      </c>
      <c r="R89" s="291"/>
      <c r="S89" s="142">
        <v>0.20833333333333334</v>
      </c>
      <c r="T89" s="143">
        <v>0.47832175925925924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5</v>
      </c>
      <c r="AD89" s="191">
        <f>SUM(AD73:AD88)</f>
        <v>0</v>
      </c>
      <c r="AE89" s="168">
        <f>M89-J89</f>
        <v>-313.53650031714596</v>
      </c>
      <c r="AF89" s="141">
        <f>M89/J89</f>
        <v>0.88630369866415593</v>
      </c>
      <c r="AG89" s="296"/>
    </row>
    <row r="90" spans="1:33" ht="15.75" customHeight="1">
      <c r="A90" s="283" t="s">
        <v>120</v>
      </c>
      <c r="B90" s="114" t="s">
        <v>197</v>
      </c>
      <c r="C90" s="287" t="s">
        <v>238</v>
      </c>
      <c r="D90" s="288"/>
      <c r="E90" s="147">
        <v>15.51</v>
      </c>
      <c r="F90" s="97">
        <v>4044</v>
      </c>
      <c r="G90" s="148">
        <f t="shared" ref="G90:G91" si="35">E90*F90</f>
        <v>62722.44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2351.6787562395402</v>
      </c>
      <c r="N90" s="152">
        <f>M90/L90</f>
        <v>391.94645937325669</v>
      </c>
      <c r="O90" s="154">
        <f>L90-I90</f>
        <v>0</v>
      </c>
      <c r="P90" s="155">
        <f>N90-K90</f>
        <v>-41.386873960076628</v>
      </c>
      <c r="Q90" s="156">
        <f>N90/K90</f>
        <v>0.90449182932290006</v>
      </c>
      <c r="R90" s="289">
        <f>Q106</f>
        <v>0.90444998354625261</v>
      </c>
      <c r="S90" s="157">
        <v>0.25</v>
      </c>
      <c r="T90" s="158">
        <v>0.32164351851851852</v>
      </c>
      <c r="U90" s="159"/>
      <c r="V90" s="160">
        <v>103.17735760304026</v>
      </c>
      <c r="W90" s="158"/>
      <c r="X90" s="169"/>
      <c r="Y90" s="12"/>
      <c r="Z90" s="198"/>
      <c r="AA90" s="292"/>
      <c r="AB90" s="293"/>
      <c r="AC90" s="12">
        <v>3</v>
      </c>
      <c r="AD90" s="198"/>
      <c r="AE90" s="115">
        <f>M90-J90</f>
        <v>-248.32124376045977</v>
      </c>
      <c r="AF90" s="156">
        <f>M90/J90</f>
        <v>0.90449182932290006</v>
      </c>
      <c r="AG90" s="294">
        <f>AF106</f>
        <v>0.9044499835462525</v>
      </c>
    </row>
    <row r="91" spans="1:33" ht="15.75" customHeight="1">
      <c r="A91" s="284"/>
      <c r="B91" s="100" t="s">
        <v>197</v>
      </c>
      <c r="C91" s="279" t="s">
        <v>239</v>
      </c>
      <c r="D91" s="280"/>
      <c r="E91" s="101">
        <v>15.01</v>
      </c>
      <c r="F91" s="102">
        <v>3708</v>
      </c>
      <c r="G91" s="103">
        <f t="shared" si="35"/>
        <v>55657.08</v>
      </c>
      <c r="H91" s="26"/>
      <c r="I91" s="104">
        <v>6</v>
      </c>
      <c r="J91" s="105">
        <v>2600</v>
      </c>
      <c r="K91" s="106">
        <f t="shared" si="27"/>
        <v>433.33333333333331</v>
      </c>
      <c r="L91" s="107">
        <v>6</v>
      </c>
      <c r="M91" s="105">
        <f>F91/V91*60</f>
        <v>2351.4611582009725</v>
      </c>
      <c r="N91" s="106">
        <f>M91/L91</f>
        <v>391.91019303349543</v>
      </c>
      <c r="O91" s="108">
        <f>L91-I91</f>
        <v>0</v>
      </c>
      <c r="P91" s="109">
        <f>N91-K91</f>
        <v>-41.423140299837883</v>
      </c>
      <c r="Q91" s="110">
        <f>N91/K91</f>
        <v>0.90440813776960494</v>
      </c>
      <c r="R91" s="290"/>
      <c r="S91" s="47">
        <v>0.3256944444444444</v>
      </c>
      <c r="T91" s="48">
        <v>0.39138888888888884</v>
      </c>
      <c r="U91" s="111">
        <v>5.8333333333332593</v>
      </c>
      <c r="V91" s="112">
        <v>94.613512634081658</v>
      </c>
      <c r="W91" s="113"/>
      <c r="X91" s="13"/>
      <c r="Y91" s="12"/>
      <c r="Z91" s="198"/>
      <c r="AA91" s="281"/>
      <c r="AB91" s="282"/>
      <c r="AC91" s="12">
        <v>2</v>
      </c>
      <c r="AD91" s="198"/>
      <c r="AE91" s="117">
        <f>M91-J91</f>
        <v>-248.53884179902752</v>
      </c>
      <c r="AF91" s="110">
        <f>M91/J91</f>
        <v>0.90440813776960483</v>
      </c>
      <c r="AG91" s="295"/>
    </row>
    <row r="92" spans="1:33" ht="15.75" customHeight="1">
      <c r="A92" s="284"/>
      <c r="B92" s="100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3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3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31"/>
      <c r="W98" s="113"/>
      <c r="X98" s="116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31"/>
      <c r="W99" s="126"/>
      <c r="X99" s="127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31"/>
      <c r="W100" s="126"/>
      <c r="X100" s="127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31"/>
      <c r="W101" s="126"/>
      <c r="X101" s="127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31"/>
      <c r="W102" s="126"/>
      <c r="X102" s="127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31"/>
      <c r="W103" s="126"/>
      <c r="X103" s="127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31"/>
      <c r="W104" s="126"/>
      <c r="X104" s="127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6">AVERAGE(I90:I105)</f>
        <v>6</v>
      </c>
      <c r="J106" s="137">
        <f t="shared" si="36"/>
        <v>2600</v>
      </c>
      <c r="K106" s="138">
        <f t="shared" ref="K106" si="37">J106/I106</f>
        <v>433.33333333333331</v>
      </c>
      <c r="L106" s="136">
        <f t="shared" ref="L106:M106" si="38">AVERAGE(L90:L105)</f>
        <v>6</v>
      </c>
      <c r="M106" s="137">
        <f t="shared" si="38"/>
        <v>2351.5699572202566</v>
      </c>
      <c r="N106" s="138">
        <f>M106/L106</f>
        <v>391.92832620337612</v>
      </c>
      <c r="O106" s="139">
        <f>L106-I106</f>
        <v>0</v>
      </c>
      <c r="P106" s="140">
        <f>N106-K106</f>
        <v>-41.405007129957198</v>
      </c>
      <c r="Q106" s="141">
        <f>N106/K106</f>
        <v>0.90444998354625261</v>
      </c>
      <c r="R106" s="291"/>
      <c r="S106" s="142">
        <v>0.25</v>
      </c>
      <c r="T106" s="143">
        <v>0.39138888888888884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277"/>
      <c r="AB106" s="278"/>
      <c r="AC106" s="179">
        <f>SUM(AC90:AC105)</f>
        <v>5</v>
      </c>
      <c r="AD106" s="191">
        <f>SUM(AD90:AD105)</f>
        <v>0</v>
      </c>
      <c r="AE106" s="168">
        <f>M106-J106</f>
        <v>-248.43004277974342</v>
      </c>
      <c r="AF106" s="141">
        <f>M106/J106</f>
        <v>0.9044499835462525</v>
      </c>
      <c r="AG106" s="296"/>
    </row>
    <row r="107" spans="1:33" ht="15.75" customHeight="1">
      <c r="A107" s="297" t="s">
        <v>199</v>
      </c>
      <c r="B107" s="146" t="s">
        <v>173</v>
      </c>
      <c r="C107" s="287" t="s">
        <v>200</v>
      </c>
      <c r="D107" s="288"/>
      <c r="E107" s="147">
        <v>44.98</v>
      </c>
      <c r="F107" s="97">
        <v>1031</v>
      </c>
      <c r="G107" s="148">
        <f t="shared" ref="G107:G109" si="39">E107*F107</f>
        <v>46374.38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1610.3350640683084</v>
      </c>
      <c r="N107" s="152">
        <f>M107/L107</f>
        <v>76.682622098490882</v>
      </c>
      <c r="O107" s="154">
        <f>L107-I107</f>
        <v>0</v>
      </c>
      <c r="P107" s="155">
        <f>N107-K107</f>
        <v>-9.0316636157948267</v>
      </c>
      <c r="Q107" s="156">
        <f>N107/K107</f>
        <v>0.89463059114906029</v>
      </c>
      <c r="R107" s="289">
        <f>Q123</f>
        <v>0.92557098844534247</v>
      </c>
      <c r="S107" s="157">
        <v>0.70833333333333337</v>
      </c>
      <c r="T107" s="158">
        <v>0.73499999999999999</v>
      </c>
      <c r="U107" s="159"/>
      <c r="V107" s="160">
        <v>38.414365668545102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-189.66493593169162</v>
      </c>
      <c r="AF107" s="156">
        <f>M107/J107</f>
        <v>0.89463059114906018</v>
      </c>
      <c r="AG107" s="294">
        <f>AF123</f>
        <v>0.89419570070143251</v>
      </c>
    </row>
    <row r="108" spans="1:33" ht="15.75" customHeight="1">
      <c r="A108" s="298"/>
      <c r="B108" s="163" t="s">
        <v>173</v>
      </c>
      <c r="C108" s="279" t="s">
        <v>201</v>
      </c>
      <c r="D108" s="280"/>
      <c r="E108" s="101">
        <v>50.67</v>
      </c>
      <c r="F108" s="102">
        <v>1243</v>
      </c>
      <c r="G108" s="103">
        <f t="shared" si="39"/>
        <v>62982.810000000005</v>
      </c>
      <c r="H108" s="26"/>
      <c r="I108" s="104">
        <v>20</v>
      </c>
      <c r="J108" s="105">
        <v>2000</v>
      </c>
      <c r="K108" s="106">
        <f t="shared" ref="K108:K109" si="40">J108/I108</f>
        <v>100</v>
      </c>
      <c r="L108" s="118">
        <v>19</v>
      </c>
      <c r="M108" s="105">
        <f>F108/V108*60</f>
        <v>1788.0000000000002</v>
      </c>
      <c r="N108" s="106">
        <f>M108/L108</f>
        <v>94.105263157894754</v>
      </c>
      <c r="O108" s="108">
        <f>L108-I108</f>
        <v>-1</v>
      </c>
      <c r="P108" s="109">
        <f>N108-K108</f>
        <v>-5.894736842105246</v>
      </c>
      <c r="Q108" s="110">
        <f>N108/K108</f>
        <v>0.94105263157894758</v>
      </c>
      <c r="R108" s="290"/>
      <c r="S108" s="47">
        <v>0.73888888888888893</v>
      </c>
      <c r="T108" s="48">
        <v>0.76784722222222224</v>
      </c>
      <c r="U108" s="111">
        <v>5.600000000000076</v>
      </c>
      <c r="V108" s="112">
        <v>41.711409395973149</v>
      </c>
      <c r="W108" s="113"/>
      <c r="X108" s="116"/>
      <c r="Y108" s="12"/>
      <c r="Z108" s="198"/>
      <c r="AA108" s="281"/>
      <c r="AB108" s="282"/>
      <c r="AC108" s="12">
        <v>1</v>
      </c>
      <c r="AD108" s="198"/>
      <c r="AE108" s="117">
        <f>M108-J108</f>
        <v>-211.99999999999977</v>
      </c>
      <c r="AF108" s="110">
        <f>M108/J108</f>
        <v>0.89400000000000013</v>
      </c>
      <c r="AG108" s="295"/>
    </row>
    <row r="109" spans="1:33" ht="15.75" customHeight="1">
      <c r="A109" s="298"/>
      <c r="B109" s="163" t="s">
        <v>173</v>
      </c>
      <c r="C109" s="279" t="s">
        <v>234</v>
      </c>
      <c r="D109" s="280"/>
      <c r="E109" s="101">
        <v>58.17</v>
      </c>
      <c r="F109" s="102">
        <v>2095</v>
      </c>
      <c r="G109" s="103">
        <f t="shared" si="39"/>
        <v>121866.15000000001</v>
      </c>
      <c r="H109" s="26"/>
      <c r="I109" s="104">
        <v>18</v>
      </c>
      <c r="J109" s="105">
        <v>2000</v>
      </c>
      <c r="K109" s="106">
        <f t="shared" si="40"/>
        <v>111.11111111111111</v>
      </c>
      <c r="L109" s="118">
        <v>17</v>
      </c>
      <c r="M109" s="105">
        <f>F109/V109*60</f>
        <v>1788</v>
      </c>
      <c r="N109" s="106">
        <f>M109/L109</f>
        <v>105.17647058823529</v>
      </c>
      <c r="O109" s="108">
        <f>L109-I109</f>
        <v>-1</v>
      </c>
      <c r="P109" s="109">
        <f>N109-K109</f>
        <v>-5.9346405228758243</v>
      </c>
      <c r="Q109" s="110">
        <f>N109/K109</f>
        <v>0.94658823529411762</v>
      </c>
      <c r="R109" s="290"/>
      <c r="S109" s="47">
        <v>0.77083333333333337</v>
      </c>
      <c r="T109" s="48">
        <v>0.81965277777777779</v>
      </c>
      <c r="U109" s="111">
        <v>5</v>
      </c>
      <c r="V109" s="112">
        <v>70.302013422818789</v>
      </c>
      <c r="W109" s="113"/>
      <c r="X109" s="116"/>
      <c r="Y109" s="12"/>
      <c r="Z109" s="198"/>
      <c r="AA109" s="281"/>
      <c r="AB109" s="282"/>
      <c r="AC109" s="12">
        <v>3</v>
      </c>
      <c r="AD109" s="198"/>
      <c r="AE109" s="117">
        <f>M109-J109</f>
        <v>-212</v>
      </c>
      <c r="AF109" s="110">
        <f>M109/J109</f>
        <v>0.89400000000000002</v>
      </c>
      <c r="AG109" s="295"/>
    </row>
    <row r="110" spans="1:33" ht="15.75" customHeight="1">
      <c r="A110" s="298"/>
      <c r="B110" s="163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295"/>
    </row>
    <row r="111" spans="1:33" ht="15.75" customHeight="1">
      <c r="A111" s="298"/>
      <c r="B111" s="163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295"/>
    </row>
    <row r="112" spans="1:33" ht="15.75" customHeight="1">
      <c r="A112" s="298"/>
      <c r="B112" s="163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295"/>
    </row>
    <row r="113" spans="1:33" ht="15.75" customHeight="1">
      <c r="A113" s="298"/>
      <c r="B113" s="163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81"/>
      <c r="AB113" s="282"/>
      <c r="AC113" s="12"/>
      <c r="AD113" s="198"/>
      <c r="AE113" s="117"/>
      <c r="AF113" s="110"/>
      <c r="AG113" s="295"/>
    </row>
    <row r="114" spans="1:33" ht="15.75" customHeight="1">
      <c r="A114" s="298"/>
      <c r="B114" s="163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81"/>
      <c r="AB114" s="282"/>
      <c r="AC114" s="12"/>
      <c r="AD114" s="198"/>
      <c r="AE114" s="117"/>
      <c r="AF114" s="110"/>
      <c r="AG114" s="295"/>
    </row>
    <row r="115" spans="1:33" ht="15.75" customHeight="1">
      <c r="A115" s="298"/>
      <c r="B115" s="163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81"/>
      <c r="AB115" s="282"/>
      <c r="AC115" s="12"/>
      <c r="AD115" s="198"/>
      <c r="AE115" s="117"/>
      <c r="AF115" s="110"/>
      <c r="AG115" s="295"/>
    </row>
    <row r="116" spans="1:33" ht="15.75" customHeight="1">
      <c r="A116" s="298"/>
      <c r="B116" s="163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81"/>
      <c r="AB116" s="282"/>
      <c r="AC116" s="12"/>
      <c r="AD116" s="198"/>
      <c r="AE116" s="117"/>
      <c r="AF116" s="110"/>
      <c r="AG116" s="295"/>
    </row>
    <row r="117" spans="1:33" ht="15.75" customHeight="1">
      <c r="A117" s="298"/>
      <c r="B117" s="163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81"/>
      <c r="AB117" s="282"/>
      <c r="AC117" s="12"/>
      <c r="AD117" s="198"/>
      <c r="AE117" s="117"/>
      <c r="AF117" s="110"/>
      <c r="AG117" s="295"/>
    </row>
    <row r="118" spans="1:33" ht="15.75" customHeight="1">
      <c r="A118" s="298"/>
      <c r="B118" s="163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81"/>
      <c r="AB118" s="282"/>
      <c r="AC118" s="12"/>
      <c r="AD118" s="198"/>
      <c r="AE118" s="117"/>
      <c r="AF118" s="110"/>
      <c r="AG118" s="295"/>
    </row>
    <row r="119" spans="1:33" ht="15.75" customHeight="1">
      <c r="A119" s="298"/>
      <c r="B119" s="163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81"/>
      <c r="AB119" s="282"/>
      <c r="AC119" s="12"/>
      <c r="AD119" s="198"/>
      <c r="AE119" s="117"/>
      <c r="AF119" s="110"/>
      <c r="AG119" s="295"/>
    </row>
    <row r="120" spans="1:33" ht="15.75" customHeight="1">
      <c r="A120" s="298"/>
      <c r="B120" s="163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81"/>
      <c r="AB120" s="282"/>
      <c r="AC120" s="12"/>
      <c r="AD120" s="198"/>
      <c r="AE120" s="117"/>
      <c r="AF120" s="110"/>
      <c r="AG120" s="295"/>
    </row>
    <row r="121" spans="1:33" ht="15.75" customHeight="1">
      <c r="A121" s="298"/>
      <c r="B121" s="163"/>
      <c r="C121" s="279"/>
      <c r="D121" s="280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81"/>
      <c r="AB121" s="282"/>
      <c r="AC121" s="12"/>
      <c r="AD121" s="198"/>
      <c r="AE121" s="117"/>
      <c r="AF121" s="110"/>
      <c r="AG121" s="295"/>
    </row>
    <row r="122" spans="1:33" ht="15.75" customHeight="1">
      <c r="A122" s="298"/>
      <c r="B122" s="163"/>
      <c r="C122" s="279"/>
      <c r="D122" s="280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81"/>
      <c r="AB122" s="282"/>
      <c r="AC122" s="12"/>
      <c r="AD122" s="198"/>
      <c r="AE122" s="165"/>
      <c r="AF122" s="125"/>
      <c r="AG122" s="295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41">AVERAGE(I107:I122)</f>
        <v>19.666666666666668</v>
      </c>
      <c r="J123" s="137">
        <f t="shared" si="41"/>
        <v>1933.3333333333333</v>
      </c>
      <c r="K123" s="138">
        <f t="shared" ref="K123" si="42">J123/I123</f>
        <v>98.305084745762699</v>
      </c>
      <c r="L123" s="136">
        <f t="shared" ref="L123:M123" si="43">AVERAGE(L107:L122)</f>
        <v>19</v>
      </c>
      <c r="M123" s="137">
        <f t="shared" si="43"/>
        <v>1728.7783546894361</v>
      </c>
      <c r="N123" s="138">
        <f>M123/L123</f>
        <v>90.988334457338738</v>
      </c>
      <c r="O123" s="139">
        <f>L123-I123</f>
        <v>-0.66666666666666785</v>
      </c>
      <c r="P123" s="140">
        <f>N123-K123</f>
        <v>-7.316750288423961</v>
      </c>
      <c r="Q123" s="141">
        <f>N123/K123</f>
        <v>0.92557098844534247</v>
      </c>
      <c r="R123" s="291"/>
      <c r="S123" s="142">
        <v>0.70833333333333337</v>
      </c>
      <c r="T123" s="143">
        <v>0.81965277777777779</v>
      </c>
      <c r="U123" s="144"/>
      <c r="V123" s="166"/>
      <c r="W123" s="167"/>
      <c r="X123" s="138"/>
      <c r="Y123" s="179">
        <f t="shared" ref="Y123:Z123" si="44">SUM(Y107:Y122)</f>
        <v>0</v>
      </c>
      <c r="Z123" s="180">
        <f t="shared" si="44"/>
        <v>0</v>
      </c>
      <c r="AA123" s="277"/>
      <c r="AB123" s="278"/>
      <c r="AC123" s="179">
        <f t="shared" ref="AC123" si="45">SUM(AC107:AC122)</f>
        <v>5</v>
      </c>
      <c r="AD123" s="180">
        <f t="shared" ref="AD123" si="46">SUM(AD107:AD122)</f>
        <v>0</v>
      </c>
      <c r="AE123" s="168">
        <f>M123-J123</f>
        <v>-204.55497864389713</v>
      </c>
      <c r="AF123" s="141">
        <f>M123/J123</f>
        <v>0.89419570070143251</v>
      </c>
      <c r="AG123" s="296"/>
    </row>
    <row r="124" spans="1:33" ht="15.75" customHeight="1">
      <c r="A124" s="283" t="s">
        <v>225</v>
      </c>
      <c r="B124" s="146" t="s">
        <v>173</v>
      </c>
      <c r="C124" s="287" t="s">
        <v>189</v>
      </c>
      <c r="D124" s="288"/>
      <c r="E124" s="147">
        <v>47.6</v>
      </c>
      <c r="F124" s="97">
        <v>1293</v>
      </c>
      <c r="G124" s="148">
        <f t="shared" ref="G124:G126" si="47">E124*F124</f>
        <v>61546.8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1787.3999999999994</v>
      </c>
      <c r="N124" s="152">
        <f>M124/L124</f>
        <v>77.713043478260843</v>
      </c>
      <c r="O124" s="154">
        <f>L124-I124</f>
        <v>0</v>
      </c>
      <c r="P124" s="155">
        <f>N124-K124</f>
        <v>-9.243478260869594</v>
      </c>
      <c r="Q124" s="156">
        <f>N124/K124</f>
        <v>0.89369999999999972</v>
      </c>
      <c r="R124" s="289">
        <f>Q140</f>
        <v>0.89426012685677547</v>
      </c>
      <c r="S124" s="157">
        <v>0.70833333333333337</v>
      </c>
      <c r="T124" s="158">
        <v>0.73847222222222231</v>
      </c>
      <c r="U124" s="159"/>
      <c r="V124" s="160">
        <v>43.403826787512607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-212.60000000000059</v>
      </c>
      <c r="AF124" s="156">
        <f>M124/J124</f>
        <v>0.89369999999999972</v>
      </c>
      <c r="AG124" s="294">
        <f>AF140</f>
        <v>0.89426012685677547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02">
        <v>1089</v>
      </c>
      <c r="G125" s="103">
        <f t="shared" si="47"/>
        <v>61931.43</v>
      </c>
      <c r="H125" s="26"/>
      <c r="I125" s="104">
        <v>23</v>
      </c>
      <c r="J125" s="105">
        <v>2000</v>
      </c>
      <c r="K125" s="106">
        <f t="shared" ref="K125:K126" si="48">J125/I125</f>
        <v>86.956521739130437</v>
      </c>
      <c r="L125" s="107">
        <v>23</v>
      </c>
      <c r="M125" s="105">
        <f>F125/V125*60</f>
        <v>1788.5607611406558</v>
      </c>
      <c r="N125" s="106">
        <f>M125/L125</f>
        <v>77.763511353941553</v>
      </c>
      <c r="O125" s="108">
        <f>L125-I125</f>
        <v>0</v>
      </c>
      <c r="P125" s="109">
        <f>N125-K125</f>
        <v>-9.1930103851888845</v>
      </c>
      <c r="Q125" s="110">
        <f>N125/K125</f>
        <v>0.89428038057032788</v>
      </c>
      <c r="R125" s="290"/>
      <c r="S125" s="47">
        <v>0.7416666666666667</v>
      </c>
      <c r="T125" s="48">
        <v>0.76702546296296303</v>
      </c>
      <c r="U125" s="111">
        <v>4.5999999999999197</v>
      </c>
      <c r="V125" s="112">
        <v>36.532166767613404</v>
      </c>
      <c r="W125" s="113"/>
      <c r="X125" s="116"/>
      <c r="Y125" s="12"/>
      <c r="Z125" s="198"/>
      <c r="AA125" s="281"/>
      <c r="AB125" s="282"/>
      <c r="AC125" s="12">
        <v>1</v>
      </c>
      <c r="AD125" s="198"/>
      <c r="AE125" s="117">
        <f>M125-J125</f>
        <v>-211.43923885934419</v>
      </c>
      <c r="AF125" s="110">
        <f>M125/J125</f>
        <v>0.89428038057032788</v>
      </c>
      <c r="AG125" s="295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02">
        <v>1413</v>
      </c>
      <c r="G126" s="103">
        <f t="shared" si="47"/>
        <v>80244.27</v>
      </c>
      <c r="H126" s="26"/>
      <c r="I126" s="104">
        <v>23</v>
      </c>
      <c r="J126" s="105">
        <v>2000</v>
      </c>
      <c r="K126" s="106">
        <f t="shared" si="48"/>
        <v>86.956521739130437</v>
      </c>
      <c r="L126" s="107">
        <v>23</v>
      </c>
      <c r="M126" s="105">
        <f>F126/V126*60</f>
        <v>1789.5999999999979</v>
      </c>
      <c r="N126" s="106">
        <f>M126/L126</f>
        <v>77.808695652173824</v>
      </c>
      <c r="O126" s="108">
        <f>L126-I126</f>
        <v>0</v>
      </c>
      <c r="P126" s="109">
        <f>N126-K126</f>
        <v>-9.1478260869566128</v>
      </c>
      <c r="Q126" s="110">
        <f>N126/K126</f>
        <v>0.89479999999999893</v>
      </c>
      <c r="R126" s="290"/>
      <c r="S126" s="47">
        <v>0.77013888888888893</v>
      </c>
      <c r="T126" s="48">
        <v>0.80303240740740744</v>
      </c>
      <c r="U126" s="111">
        <v>5</v>
      </c>
      <c r="V126" s="112">
        <v>47.373714796602648</v>
      </c>
      <c r="W126" s="113"/>
      <c r="X126" s="116"/>
      <c r="Y126" s="12"/>
      <c r="Z126" s="198"/>
      <c r="AA126" s="281"/>
      <c r="AB126" s="282"/>
      <c r="AC126" s="12">
        <v>2</v>
      </c>
      <c r="AD126" s="198"/>
      <c r="AE126" s="117">
        <f>M126-J126</f>
        <v>-210.40000000000214</v>
      </c>
      <c r="AF126" s="110">
        <f>M126/J126</f>
        <v>0.89479999999999893</v>
      </c>
      <c r="AG126" s="295"/>
    </row>
    <row r="127" spans="1:33" ht="15.75" customHeight="1">
      <c r="A127" s="284"/>
      <c r="B127" s="163"/>
      <c r="C127" s="279"/>
      <c r="D127" s="280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295"/>
    </row>
    <row r="128" spans="1:33" ht="15.75" customHeight="1">
      <c r="A128" s="285"/>
      <c r="B128" s="163"/>
      <c r="C128" s="279"/>
      <c r="D128" s="280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295"/>
    </row>
    <row r="129" spans="1:33" ht="15.75" customHeight="1">
      <c r="A129" s="285"/>
      <c r="B129" s="163"/>
      <c r="C129" s="279"/>
      <c r="D129" s="280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295"/>
    </row>
    <row r="130" spans="1:33" ht="15.75" customHeight="1">
      <c r="A130" s="285"/>
      <c r="B130" s="163"/>
      <c r="C130" s="279"/>
      <c r="D130" s="280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81"/>
      <c r="AB130" s="282"/>
      <c r="AC130" s="12"/>
      <c r="AD130" s="198"/>
      <c r="AE130" s="117"/>
      <c r="AF130" s="110"/>
      <c r="AG130" s="295"/>
    </row>
    <row r="131" spans="1:33" ht="15.75" customHeight="1">
      <c r="A131" s="285"/>
      <c r="B131" s="163"/>
      <c r="C131" s="279"/>
      <c r="D131" s="280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81"/>
      <c r="AB131" s="282"/>
      <c r="AC131" s="12"/>
      <c r="AD131" s="198"/>
      <c r="AE131" s="117"/>
      <c r="AF131" s="110"/>
      <c r="AG131" s="295"/>
    </row>
    <row r="132" spans="1:33" ht="15.75" customHeight="1">
      <c r="A132" s="285"/>
      <c r="B132" s="163"/>
      <c r="C132" s="279"/>
      <c r="D132" s="280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81"/>
      <c r="AB132" s="282"/>
      <c r="AC132" s="12"/>
      <c r="AD132" s="198"/>
      <c r="AE132" s="117"/>
      <c r="AF132" s="110"/>
      <c r="AG132" s="295"/>
    </row>
    <row r="133" spans="1:33" ht="15.75" customHeight="1">
      <c r="A133" s="285"/>
      <c r="B133" s="163"/>
      <c r="C133" s="279"/>
      <c r="D133" s="280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81"/>
      <c r="AB133" s="282"/>
      <c r="AC133" s="12"/>
      <c r="AD133" s="198"/>
      <c r="AE133" s="117"/>
      <c r="AF133" s="110"/>
      <c r="AG133" s="295"/>
    </row>
    <row r="134" spans="1:33" ht="15.75" customHeight="1">
      <c r="A134" s="285"/>
      <c r="B134" s="163"/>
      <c r="C134" s="279"/>
      <c r="D134" s="280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81"/>
      <c r="AB134" s="282"/>
      <c r="AC134" s="12"/>
      <c r="AD134" s="198"/>
      <c r="AE134" s="117"/>
      <c r="AF134" s="110"/>
      <c r="AG134" s="295"/>
    </row>
    <row r="135" spans="1:33" ht="15.75" customHeight="1">
      <c r="A135" s="285"/>
      <c r="B135" s="163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81"/>
      <c r="AB135" s="282"/>
      <c r="AC135" s="12"/>
      <c r="AD135" s="198"/>
      <c r="AE135" s="117"/>
      <c r="AF135" s="110"/>
      <c r="AG135" s="295"/>
    </row>
    <row r="136" spans="1:33" ht="15.75" customHeight="1">
      <c r="A136" s="285"/>
      <c r="B136" s="163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81"/>
      <c r="AB136" s="282"/>
      <c r="AC136" s="12"/>
      <c r="AD136" s="198"/>
      <c r="AE136" s="117"/>
      <c r="AF136" s="110"/>
      <c r="AG136" s="295"/>
    </row>
    <row r="137" spans="1:33" ht="15.75" customHeight="1">
      <c r="A137" s="285"/>
      <c r="B137" s="163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81"/>
      <c r="AB137" s="282"/>
      <c r="AC137" s="12"/>
      <c r="AD137" s="198"/>
      <c r="AE137" s="117"/>
      <c r="AF137" s="110"/>
      <c r="AG137" s="295"/>
    </row>
    <row r="138" spans="1:33" ht="15.75" customHeight="1">
      <c r="A138" s="285"/>
      <c r="B138" s="163"/>
      <c r="C138" s="279"/>
      <c r="D138" s="280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81"/>
      <c r="AB138" s="282"/>
      <c r="AC138" s="12"/>
      <c r="AD138" s="198"/>
      <c r="AE138" s="117"/>
      <c r="AF138" s="110"/>
      <c r="AG138" s="295"/>
    </row>
    <row r="139" spans="1:33" ht="15.75" customHeight="1">
      <c r="A139" s="285"/>
      <c r="B139" s="163"/>
      <c r="C139" s="279"/>
      <c r="D139" s="280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81"/>
      <c r="AB139" s="282"/>
      <c r="AC139" s="12"/>
      <c r="AD139" s="198"/>
      <c r="AE139" s="165"/>
      <c r="AF139" s="125"/>
      <c r="AG139" s="295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49">AVERAGE(I124:I139)</f>
        <v>23</v>
      </c>
      <c r="J140" s="137">
        <f t="shared" si="49"/>
        <v>2000</v>
      </c>
      <c r="K140" s="138">
        <f t="shared" ref="K140" si="50">J140/I140</f>
        <v>86.956521739130437</v>
      </c>
      <c r="L140" s="136">
        <f t="shared" ref="L140:M140" si="51">AVERAGE(L124:L139)</f>
        <v>23</v>
      </c>
      <c r="M140" s="137">
        <f t="shared" si="51"/>
        <v>1788.520253713551</v>
      </c>
      <c r="N140" s="138">
        <f>M140/L140</f>
        <v>77.761750161458735</v>
      </c>
      <c r="O140" s="139">
        <f>L140-I140</f>
        <v>0</v>
      </c>
      <c r="P140" s="140">
        <f>N140-K140</f>
        <v>-9.1947715776717018</v>
      </c>
      <c r="Q140" s="141">
        <f>N140/K140</f>
        <v>0.89426012685677547</v>
      </c>
      <c r="R140" s="291"/>
      <c r="S140" s="142">
        <v>0.70833333333333337</v>
      </c>
      <c r="T140" s="143">
        <v>0.80303240740740744</v>
      </c>
      <c r="U140" s="144"/>
      <c r="V140" s="166"/>
      <c r="W140" s="167"/>
      <c r="X140" s="138"/>
      <c r="Y140" s="179">
        <f t="shared" ref="Y140:Z140" si="52">SUM(Y124:Y139)</f>
        <v>0</v>
      </c>
      <c r="Z140" s="180">
        <f t="shared" si="52"/>
        <v>0</v>
      </c>
      <c r="AA140" s="277"/>
      <c r="AB140" s="278"/>
      <c r="AC140" s="179">
        <f t="shared" ref="AC140" si="53">SUM(AC124:AC139)</f>
        <v>4</v>
      </c>
      <c r="AD140" s="180">
        <f t="shared" ref="AD140" si="54">SUM(AD124:AD139)</f>
        <v>0</v>
      </c>
      <c r="AE140" s="168">
        <f>M140-J140</f>
        <v>-211.47974628644897</v>
      </c>
      <c r="AF140" s="141">
        <f>M140/J140</f>
        <v>0.89426012685677547</v>
      </c>
      <c r="AG140" s="296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479" priority="2" operator="greaterThan">
      <formula>0</formula>
    </cfRule>
  </conditionalFormatting>
  <conditionalFormatting sqref="P5:P140 AE5:AE140">
    <cfRule type="cellIs" dxfId="478" priority="5" operator="lessThan">
      <formula>0</formula>
    </cfRule>
  </conditionalFormatting>
  <conditionalFormatting sqref="Q5:Q140 AF5:AF140">
    <cfRule type="cellIs" dxfId="477" priority="3" operator="greaterThan">
      <formula>1</formula>
    </cfRule>
    <cfRule type="cellIs" dxfId="476" priority="4" operator="lessThan">
      <formula>0.8</formula>
    </cfRule>
  </conditionalFormatting>
  <conditionalFormatting sqref="AG5 R5:R140">
    <cfRule type="cellIs" dxfId="475" priority="6" operator="lessThan">
      <formula>0.8</formula>
    </cfRule>
  </conditionalFormatting>
  <conditionalFormatting sqref="AG22">
    <cfRule type="cellIs" dxfId="474" priority="11" operator="lessThan">
      <formula>0.8</formula>
    </cfRule>
  </conditionalFormatting>
  <conditionalFormatting sqref="AG37">
    <cfRule type="cellIs" dxfId="473" priority="10" operator="lessThan">
      <formula>0.8</formula>
    </cfRule>
  </conditionalFormatting>
  <conditionalFormatting sqref="AG39:AG74">
    <cfRule type="cellIs" dxfId="472" priority="8" operator="lessThan">
      <formula>0.8</formula>
    </cfRule>
  </conditionalFormatting>
  <conditionalFormatting sqref="AG80:AG88">
    <cfRule type="cellIs" dxfId="471" priority="9" operator="lessThan">
      <formula>0.8</formula>
    </cfRule>
  </conditionalFormatting>
  <conditionalFormatting sqref="AG90:AG95">
    <cfRule type="cellIs" dxfId="470" priority="7" operator="lessThan">
      <formula>0.8</formula>
    </cfRule>
  </conditionalFormatting>
  <conditionalFormatting sqref="AG107:AG140">
    <cfRule type="cellIs" dxfId="469" priority="1" operator="lessThan">
      <formula>0.8</formula>
    </cfRule>
  </conditionalFormatting>
  <dataValidations count="1">
    <dataValidation type="list" allowBlank="1" showInputMessage="1" showErrorMessage="1" sqref="AA5:AB140" xr:uid="{4010F5EF-2203-4764-8F1F-4ADE82520B85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2C2F-9E41-4386-8C69-7A80E753D1CE}">
  <sheetPr>
    <tabColor theme="9" tint="0.59999389629810485"/>
  </sheetPr>
  <dimension ref="B1:AR42"/>
  <sheetViews>
    <sheetView zoomScale="70" zoomScaleNormal="70" workbookViewId="0">
      <selection activeCell="R25" sqref="R2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250</v>
      </c>
      <c r="D3" s="265"/>
      <c r="E3" s="3" t="s">
        <v>2</v>
      </c>
      <c r="F3" s="266">
        <f>'0520(18度C)'!D1+'0520(4度C)'!D1</f>
        <v>211240</v>
      </c>
      <c r="G3" s="267"/>
      <c r="H3" s="3" t="s">
        <v>3</v>
      </c>
      <c r="I3" s="268">
        <f>'0520(18度C)'!F1+'0520(4度C)'!F1</f>
        <v>6228516.4600000009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479.43061790747134</v>
      </c>
      <c r="F6" s="241" t="e">
        <f>AVERAGE(#REF!,D14:K14)</f>
        <v>#REF!</v>
      </c>
      <c r="G6" s="242">
        <f>AVERAGE(D14:K14)</f>
        <v>223.93294265120838</v>
      </c>
      <c r="H6" s="243"/>
      <c r="I6" s="242">
        <f>AVERAGE(L14:O14)</f>
        <v>92.630803242446575</v>
      </c>
      <c r="J6" s="243"/>
      <c r="K6" s="242">
        <f>AVERAGE(D32:O32)</f>
        <v>809.84237536656883</v>
      </c>
      <c r="L6" s="243"/>
      <c r="M6" s="242">
        <f>AVERAGE(P32:X32)</f>
        <v>725.66528066528065</v>
      </c>
      <c r="N6" s="243"/>
      <c r="O6" s="231">
        <f>'0520(4度C)'!Y2</f>
        <v>0</v>
      </c>
      <c r="P6" s="231">
        <f>'0520(4度C)'!Z2</f>
        <v>0</v>
      </c>
      <c r="Q6" s="231">
        <f>'0520(4度C)'!AC2</f>
        <v>64</v>
      </c>
      <c r="R6" s="231">
        <f>'0520(4度C)'!AD2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427.84607843546866</v>
      </c>
      <c r="F7" s="237" t="e">
        <f>AVERAGE(#REF!,D15:K15)</f>
        <v>#REF!</v>
      </c>
      <c r="G7" s="238">
        <f>AVERAGE(D15:K15)</f>
        <v>199.64470604812996</v>
      </c>
      <c r="H7" s="239"/>
      <c r="I7" s="238">
        <f>AVERAGE(L15:O15)</f>
        <v>84.34685771748417</v>
      </c>
      <c r="J7" s="239"/>
      <c r="K7" s="238">
        <f>AVERAGE(D33:O33)</f>
        <v>721.35156408988337</v>
      </c>
      <c r="L7" s="239"/>
      <c r="M7" s="238">
        <f>AVERAGE(P33:X33)</f>
        <v>648.39226172105418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0.894272185493727</v>
      </c>
      <c r="F8" s="245" t="e">
        <f>AVERAGE(D16:K16,#REF!)</f>
        <v>#REF!</v>
      </c>
      <c r="G8" s="224">
        <f>AVERAGE(D16:K16)</f>
        <v>0.89403250294801195</v>
      </c>
      <c r="H8" s="225"/>
      <c r="I8" s="224">
        <f>AVERAGE(L16:O16)</f>
        <v>0.90960191578778016</v>
      </c>
      <c r="J8" s="225"/>
      <c r="K8" s="224">
        <f>AVERAGE(D34:O34)</f>
        <v>0.88767718038865351</v>
      </c>
      <c r="L8" s="225"/>
      <c r="M8" s="224">
        <f>AVERAGE(P34:X34)</f>
        <v>0.89356184927034576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95.543478260869563</v>
      </c>
      <c r="F14" s="28">
        <v>94.339622641509436</v>
      </c>
      <c r="G14" s="28">
        <v>83.720930232558146</v>
      </c>
      <c r="H14" s="28">
        <v>177.04918032786887</v>
      </c>
      <c r="I14" s="28">
        <v>459.61111111111109</v>
      </c>
      <c r="J14" s="28">
        <v>433.33333333333331</v>
      </c>
      <c r="K14" s="29" t="s">
        <v>42</v>
      </c>
      <c r="L14" s="27" t="s">
        <v>42</v>
      </c>
      <c r="M14" s="30">
        <v>98.305084745762699</v>
      </c>
      <c r="N14" s="28" t="s">
        <v>42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86.828895094830997</v>
      </c>
      <c r="F15" s="35">
        <v>84.397863884023707</v>
      </c>
      <c r="G15" s="35">
        <v>75.002664449666582</v>
      </c>
      <c r="H15" s="35">
        <v>156.27793847425511</v>
      </c>
      <c r="I15" s="35">
        <v>403.2592148492941</v>
      </c>
      <c r="J15" s="35">
        <v>392.10165953670929</v>
      </c>
      <c r="K15" s="36" t="s">
        <v>42</v>
      </c>
      <c r="L15" s="34" t="s">
        <v>42</v>
      </c>
      <c r="M15" s="37">
        <v>90.972544983654529</v>
      </c>
      <c r="N15" s="35" t="s">
        <v>42</v>
      </c>
      <c r="O15" s="38">
        <v>77.721170451313824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J16" si="0">E15/E14</f>
        <v>0.90878934570244052</v>
      </c>
      <c r="F16" s="43">
        <f t="shared" si="0"/>
        <v>0.89461735717065127</v>
      </c>
      <c r="G16" s="43">
        <f t="shared" si="0"/>
        <v>0.89586515870435079</v>
      </c>
      <c r="H16" s="43">
        <f t="shared" si="0"/>
        <v>0.8826809487897741</v>
      </c>
      <c r="I16" s="43">
        <f t="shared" si="0"/>
        <v>0.87739222377460346</v>
      </c>
      <c r="J16" s="43">
        <f t="shared" si="0"/>
        <v>0.90484998354625223</v>
      </c>
      <c r="K16" s="44" t="s">
        <v>42</v>
      </c>
      <c r="L16" s="42" t="s">
        <v>42</v>
      </c>
      <c r="M16" s="45">
        <f t="shared" ref="M16:O16" si="1">M15/M14</f>
        <v>0.92541037138545135</v>
      </c>
      <c r="N16" s="43" t="s">
        <v>42</v>
      </c>
      <c r="O16" s="46">
        <f t="shared" si="1"/>
        <v>0.89379346019010897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0.25</v>
      </c>
      <c r="F17" s="48">
        <v>0.25</v>
      </c>
      <c r="G17" s="48">
        <v>0.20833333333333334</v>
      </c>
      <c r="H17" s="48">
        <v>0.20833333333333334</v>
      </c>
      <c r="I17" s="48">
        <v>0.20833333333333334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 t="s">
        <v>42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0.57537037037037031</v>
      </c>
      <c r="F18" s="48">
        <v>0.57190972222222225</v>
      </c>
      <c r="G18" s="48">
        <v>0.55730324074074067</v>
      </c>
      <c r="H18" s="48">
        <v>0.56809027777777776</v>
      </c>
      <c r="I18" s="48">
        <v>0.48787037037037034</v>
      </c>
      <c r="J18" s="48">
        <v>0.36864583333333328</v>
      </c>
      <c r="K18" s="48" t="s">
        <v>42</v>
      </c>
      <c r="L18" s="47" t="s">
        <v>42</v>
      </c>
      <c r="M18" s="49">
        <v>0.86679398148148146</v>
      </c>
      <c r="N18" s="48" t="s">
        <v>42</v>
      </c>
      <c r="O18" s="50">
        <v>0.8213773148148148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12</v>
      </c>
      <c r="F21" s="52">
        <v>10</v>
      </c>
      <c r="G21" s="52">
        <v>10</v>
      </c>
      <c r="H21" s="52">
        <v>13</v>
      </c>
      <c r="I21" s="52">
        <v>4</v>
      </c>
      <c r="J21" s="52">
        <v>4</v>
      </c>
      <c r="K21" s="53"/>
      <c r="L21" s="54"/>
      <c r="M21" s="55">
        <v>7</v>
      </c>
      <c r="N21" s="52"/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24</v>
      </c>
      <c r="F23" s="58">
        <v>21.2</v>
      </c>
      <c r="G23" s="58">
        <v>21.5</v>
      </c>
      <c r="H23" s="58">
        <v>20.333333333333332</v>
      </c>
      <c r="I23" s="58">
        <v>6</v>
      </c>
      <c r="J23" s="58">
        <v>6</v>
      </c>
      <c r="K23" s="59" t="s">
        <v>42</v>
      </c>
      <c r="L23" s="57" t="s">
        <v>42</v>
      </c>
      <c r="M23" s="60">
        <v>19</v>
      </c>
      <c r="N23" s="58" t="s">
        <v>42</v>
      </c>
      <c r="O23" s="61">
        <v>23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987.0967741935483</v>
      </c>
      <c r="O32" s="28">
        <v>825.00000000000011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1005</v>
      </c>
      <c r="X32" s="31">
        <v>830.76923076923083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286.69253234119691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993.50705272882931</v>
      </c>
      <c r="N33" s="35">
        <v>875.10737102654889</v>
      </c>
      <c r="O33" s="35">
        <v>730.09930026295842</v>
      </c>
      <c r="P33" s="34">
        <v>260.61055028398687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699.58603762720941</v>
      </c>
      <c r="W33" s="35">
        <v>897.90222264811541</v>
      </c>
      <c r="X33" s="38">
        <v>735.47023632490516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0.87600495993143501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0.90318822975348123</v>
      </c>
      <c r="N34" s="43">
        <f>N33/N32</f>
        <v>0.88654668306611173</v>
      </c>
      <c r="O34" s="43">
        <f>O33/O32</f>
        <v>0.88496884880358584</v>
      </c>
      <c r="P34" s="42">
        <f>P33/P32</f>
        <v>0.89283244078773283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0.90269166145446378</v>
      </c>
      <c r="W34" s="43">
        <f>W33/W32</f>
        <v>0.89343504741106006</v>
      </c>
      <c r="X34" s="46">
        <f>X33/X32</f>
        <v>0.88528824742812651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0.20833333333333334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0.39583333333333331</v>
      </c>
      <c r="N35" s="48">
        <v>0.22916666666666666</v>
      </c>
      <c r="O35" s="48">
        <v>0.22916666666666666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0.48787037037037034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0.43965277777777778</v>
      </c>
      <c r="N36" s="48">
        <v>0.66657407407407421</v>
      </c>
      <c r="O36" s="48">
        <v>0.67431712962962964</v>
      </c>
      <c r="P36" s="47">
        <v>0.75706018518518525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0.79815972222222231</v>
      </c>
      <c r="W36" s="48">
        <v>1.1884606481481477</v>
      </c>
      <c r="X36" s="50">
        <v>1.1706828703703702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3.4444444444444446</v>
      </c>
      <c r="O37" s="58">
        <v>4.3636363636363633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3.3333333333333335</v>
      </c>
      <c r="X37" s="61">
        <v>4.333333333333333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0FB3-0A96-44D4-B850-5CA86F8A965F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128253</v>
      </c>
      <c r="E1" s="88" t="s">
        <v>3</v>
      </c>
      <c r="F1" s="89">
        <f>SUM(G5:G140)</f>
        <v>2559680.0500000003</v>
      </c>
      <c r="G1" s="90" t="s">
        <v>84</v>
      </c>
      <c r="H1" s="91">
        <f>L21+L38+L55+L72+L89+L106+L123+L140</f>
        <v>45.80808080808081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46162</v>
      </c>
      <c r="B2" s="335"/>
      <c r="C2" s="92" t="s">
        <v>40</v>
      </c>
      <c r="D2" s="93">
        <f>AVERAGE(N21,N38,N55,N72,N89,N106,N123,N140)</f>
        <v>684.87191290546878</v>
      </c>
      <c r="E2" s="93" t="s">
        <v>91</v>
      </c>
      <c r="F2" s="94">
        <f>F1/D1</f>
        <v>19.958052053363275</v>
      </c>
      <c r="G2" s="95" t="s">
        <v>92</v>
      </c>
      <c r="H2" s="96">
        <f>COUNT(H5:H140)</f>
        <v>17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1744</v>
      </c>
      <c r="G5" s="148">
        <f t="shared" ref="G5:G8" si="0">E5*F5</f>
        <v>44716.160000000003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3191.5263008830661</v>
      </c>
      <c r="N5" s="152">
        <f>M5/L5</f>
        <v>319.15263008830664</v>
      </c>
      <c r="O5" s="154">
        <f>L5-I5</f>
        <v>0</v>
      </c>
      <c r="P5" s="155">
        <f>N5-K5</f>
        <v>-40.847369911693363</v>
      </c>
      <c r="Q5" s="156">
        <f>N5/K5</f>
        <v>0.88653508357862953</v>
      </c>
      <c r="R5" s="289">
        <f>Q21</f>
        <v>0.87600495993143501</v>
      </c>
      <c r="S5" s="157">
        <v>0.20833333333333334</v>
      </c>
      <c r="T5" s="158">
        <v>0.23109953703703706</v>
      </c>
      <c r="U5" s="159"/>
      <c r="V5" s="160">
        <v>32.786820516267426</v>
      </c>
      <c r="W5" s="161"/>
      <c r="X5" s="162"/>
      <c r="Y5" s="292"/>
      <c r="Z5" s="293"/>
      <c r="AA5" s="115">
        <f>M5-J5</f>
        <v>-408.47369911693386</v>
      </c>
      <c r="AB5" s="156">
        <f>M5/J5</f>
        <v>0.88653508357862953</v>
      </c>
      <c r="AC5" s="294">
        <f>AB21</f>
        <v>0.8760049599314349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3273</v>
      </c>
      <c r="G6" s="103">
        <f t="shared" si="0"/>
        <v>96618.959999999992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3152.4779899710611</v>
      </c>
      <c r="N6" s="106">
        <f>M6/L6</f>
        <v>286.5889081791874</v>
      </c>
      <c r="O6" s="108">
        <f>L6-I6</f>
        <v>0</v>
      </c>
      <c r="P6" s="109">
        <f>N6-K6</f>
        <v>-40.683819093539853</v>
      </c>
      <c r="Q6" s="110">
        <f>N6/K6</f>
        <v>0.87568833054751716</v>
      </c>
      <c r="R6" s="290"/>
      <c r="S6" s="47">
        <v>0.23402777777777778</v>
      </c>
      <c r="T6" s="48">
        <v>0.27728009259259256</v>
      </c>
      <c r="U6" s="111">
        <v>5</v>
      </c>
      <c r="V6" s="112">
        <v>62.293852843617387</v>
      </c>
      <c r="W6" s="113"/>
      <c r="X6" s="116"/>
      <c r="Y6" s="281"/>
      <c r="Z6" s="282"/>
      <c r="AA6" s="117">
        <f>M6-J6</f>
        <v>-447.52201002893889</v>
      </c>
      <c r="AB6" s="110">
        <f>M6/J6</f>
        <v>0.87568833054751694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3696</v>
      </c>
      <c r="G7" s="103">
        <f t="shared" si="0"/>
        <v>110325.6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3152.5035951957375</v>
      </c>
      <c r="N7" s="106">
        <f>M7/L7</f>
        <v>286.59123592688525</v>
      </c>
      <c r="O7" s="108">
        <f>L7-I7</f>
        <v>0</v>
      </c>
      <c r="P7" s="109">
        <f>N7-K7</f>
        <v>-40.681491345842005</v>
      </c>
      <c r="Q7" s="110">
        <f>N7/K7</f>
        <v>0.8756954431099272</v>
      </c>
      <c r="R7" s="290"/>
      <c r="S7" s="47">
        <v>0.28125</v>
      </c>
      <c r="T7" s="48">
        <v>0.3300925925925926</v>
      </c>
      <c r="U7" s="111">
        <v>5.7166666666667076</v>
      </c>
      <c r="V7" s="112">
        <v>70.344091070332638</v>
      </c>
      <c r="W7" s="113"/>
      <c r="X7" s="116"/>
      <c r="Y7" s="281"/>
      <c r="Z7" s="282"/>
      <c r="AA7" s="117">
        <f>M7-J7</f>
        <v>-447.49640480426251</v>
      </c>
      <c r="AB7" s="110">
        <f>M7/J7</f>
        <v>0.87569544310992709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2315</v>
      </c>
      <c r="G8" s="103">
        <f t="shared" si="0"/>
        <v>66139.55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3117.9635369627977</v>
      </c>
      <c r="N8" s="106">
        <f>M8/L8</f>
        <v>259.83029474689982</v>
      </c>
      <c r="O8" s="108">
        <f>L8-I8</f>
        <v>0</v>
      </c>
      <c r="P8" s="109">
        <f>N8-K8</f>
        <v>-40.169705253100176</v>
      </c>
      <c r="Q8" s="110">
        <f>N8/K8</f>
        <v>0.86610098248966605</v>
      </c>
      <c r="R8" s="290"/>
      <c r="S8" s="47">
        <v>0.33402777777777776</v>
      </c>
      <c r="T8" s="48">
        <v>0.36495370370370367</v>
      </c>
      <c r="U8" s="111">
        <v>5.6666666666666199</v>
      </c>
      <c r="V8" s="112">
        <v>44.548308007252139</v>
      </c>
      <c r="W8" s="113"/>
      <c r="X8" s="116"/>
      <c r="Y8" s="281"/>
      <c r="Z8" s="282"/>
      <c r="AA8" s="117">
        <f>M8-J8</f>
        <v>-482.03646303720234</v>
      </c>
      <c r="AB8" s="110">
        <f>M8/J8</f>
        <v>0.86610098248966605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3153.6178557531657</v>
      </c>
      <c r="N21" s="138">
        <f>M21/L21</f>
        <v>286.69253234119691</v>
      </c>
      <c r="O21" s="139">
        <f>L21-I21</f>
        <v>0</v>
      </c>
      <c r="P21" s="140">
        <f>N21-K21</f>
        <v>-40.580194931530343</v>
      </c>
      <c r="Q21" s="141">
        <f>N21/K21</f>
        <v>0.87600495993143501</v>
      </c>
      <c r="R21" s="291"/>
      <c r="S21" s="142">
        <v>0.20833333333333334</v>
      </c>
      <c r="T21" s="143">
        <v>0.48787037037037034</v>
      </c>
      <c r="U21" s="144"/>
      <c r="V21" s="166"/>
      <c r="W21" s="167"/>
      <c r="X21" s="138"/>
      <c r="Y21" s="277"/>
      <c r="Z21" s="278"/>
      <c r="AA21" s="168">
        <f>M21-J21</f>
        <v>-446.38214424683429</v>
      </c>
      <c r="AB21" s="141">
        <f>M21/J21</f>
        <v>0.8760049599314349</v>
      </c>
      <c r="AC21" s="296"/>
    </row>
    <row r="22" spans="1:29" ht="15.75" customHeight="1">
      <c r="A22" s="283" t="s">
        <v>123</v>
      </c>
      <c r="B22" s="114" t="s">
        <v>118</v>
      </c>
      <c r="C22" s="287" t="s">
        <v>191</v>
      </c>
      <c r="D22" s="288"/>
      <c r="E22" s="147">
        <v>18.53</v>
      </c>
      <c r="F22" s="97">
        <v>3135</v>
      </c>
      <c r="G22" s="148">
        <f t="shared" ref="G22" si="5">E22*F22</f>
        <v>58091.55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2980.5211581864878</v>
      </c>
      <c r="N22" s="152">
        <f>M22/L22</f>
        <v>993.50705272882931</v>
      </c>
      <c r="O22" s="154">
        <f>L22-I22</f>
        <v>0</v>
      </c>
      <c r="P22" s="155">
        <f>N22-K22</f>
        <v>-106.49294727117069</v>
      </c>
      <c r="Q22" s="156">
        <f>N22/K22</f>
        <v>0.90318822975348123</v>
      </c>
      <c r="R22" s="289">
        <f>Q38</f>
        <v>0.90318822975348123</v>
      </c>
      <c r="S22" s="157">
        <v>0.39583333333333331</v>
      </c>
      <c r="T22" s="158">
        <v>0.43965277777777778</v>
      </c>
      <c r="U22" s="159"/>
      <c r="V22" s="112">
        <v>63.109768398507299</v>
      </c>
      <c r="W22" s="161"/>
      <c r="X22" s="162"/>
      <c r="Y22" s="292"/>
      <c r="Z22" s="293"/>
      <c r="AA22" s="115">
        <f>M22-J22</f>
        <v>-319.47884181351219</v>
      </c>
      <c r="AB22" s="156">
        <f>M22/J22</f>
        <v>0.90318822975348112</v>
      </c>
      <c r="AC22" s="294">
        <f>AB38</f>
        <v>0.90318822975348112</v>
      </c>
    </row>
    <row r="23" spans="1:29" ht="15.75" customHeight="1">
      <c r="A23" s="284"/>
      <c r="B23" s="100"/>
      <c r="C23" s="279"/>
      <c r="D23" s="280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290"/>
      <c r="S23" s="47"/>
      <c r="T23" s="48"/>
      <c r="U23" s="111"/>
      <c r="V23" s="112"/>
      <c r="W23" s="113"/>
      <c r="X23" s="116"/>
      <c r="Y23" s="281"/>
      <c r="Z23" s="282"/>
      <c r="AA23" s="117"/>
      <c r="AB23" s="110"/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16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13"/>
      <c r="X35" s="116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13"/>
      <c r="X36" s="116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2980.5211581864878</v>
      </c>
      <c r="N38" s="138">
        <f t="shared" ref="N38:N47" si="9">M38/L38</f>
        <v>993.50705272882931</v>
      </c>
      <c r="O38" s="139">
        <f t="shared" ref="O38:O47" si="10">L38-I38</f>
        <v>0</v>
      </c>
      <c r="P38" s="140">
        <f t="shared" ref="P38:P47" si="11">N38-K38</f>
        <v>-106.49294727117069</v>
      </c>
      <c r="Q38" s="141">
        <f t="shared" ref="Q38:Q47" si="12">N38/K38</f>
        <v>0.90318822975348123</v>
      </c>
      <c r="R38" s="291"/>
      <c r="S38" s="142">
        <v>0.39583333333333331</v>
      </c>
      <c r="T38" s="143">
        <v>0.43965277777777778</v>
      </c>
      <c r="U38" s="144"/>
      <c r="V38" s="166"/>
      <c r="W38" s="99"/>
      <c r="X38" s="69"/>
      <c r="Y38" s="277"/>
      <c r="Z38" s="278"/>
      <c r="AA38" s="168">
        <f t="shared" ref="AA38:AA47" si="13">M38-J38</f>
        <v>-319.47884181351219</v>
      </c>
      <c r="AB38" s="141">
        <f t="shared" ref="AB38:AB47" si="14">M38/J38</f>
        <v>0.90318822975348112</v>
      </c>
      <c r="AC38" s="296"/>
    </row>
    <row r="39" spans="1:29" ht="15.75" customHeight="1">
      <c r="A39" s="297" t="s">
        <v>71</v>
      </c>
      <c r="B39" s="114" t="s">
        <v>118</v>
      </c>
      <c r="C39" s="287" t="s">
        <v>128</v>
      </c>
      <c r="D39" s="288"/>
      <c r="E39" s="147">
        <v>14.03</v>
      </c>
      <c r="F39" s="97">
        <v>1490</v>
      </c>
      <c r="G39" s="148">
        <f t="shared" ref="G39:G47" si="15">E39*F39</f>
        <v>20904.7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2705.8178845319649</v>
      </c>
      <c r="N39" s="152">
        <f t="shared" si="9"/>
        <v>901.93929484398825</v>
      </c>
      <c r="O39" s="154">
        <f t="shared" si="10"/>
        <v>0</v>
      </c>
      <c r="P39" s="155">
        <f t="shared" si="11"/>
        <v>-98.06070515601175</v>
      </c>
      <c r="Q39" s="156">
        <f t="shared" si="12"/>
        <v>0.90193929484398827</v>
      </c>
      <c r="R39" s="289">
        <f>Q55</f>
        <v>0.88654668306611173</v>
      </c>
      <c r="S39" s="157">
        <v>0.22916666666666666</v>
      </c>
      <c r="T39" s="158">
        <v>0.25210648148148146</v>
      </c>
      <c r="U39" s="159"/>
      <c r="V39" s="160">
        <v>33.039917620126104</v>
      </c>
      <c r="W39" s="161"/>
      <c r="X39" s="162"/>
      <c r="Y39" s="292"/>
      <c r="Z39" s="293"/>
      <c r="AA39" s="115">
        <f t="shared" si="13"/>
        <v>-294.18211546803514</v>
      </c>
      <c r="AB39" s="156">
        <f t="shared" si="14"/>
        <v>0.90193929484398827</v>
      </c>
      <c r="AC39" s="294">
        <f>AB55</f>
        <v>0.88654668306611162</v>
      </c>
    </row>
    <row r="40" spans="1:29" ht="15.75" customHeight="1">
      <c r="A40" s="298"/>
      <c r="B40" s="100" t="s">
        <v>118</v>
      </c>
      <c r="C40" s="279" t="s">
        <v>130</v>
      </c>
      <c r="D40" s="280"/>
      <c r="E40" s="101">
        <v>14.28</v>
      </c>
      <c r="F40" s="102">
        <v>2269</v>
      </c>
      <c r="G40" s="103">
        <f t="shared" si="15"/>
        <v>32401.32</v>
      </c>
      <c r="H40" s="26">
        <v>2</v>
      </c>
      <c r="I40" s="104">
        <v>3</v>
      </c>
      <c r="J40" s="105">
        <v>3600</v>
      </c>
      <c r="K40" s="106">
        <f t="shared" ref="K40:K75" si="17">J40/I40</f>
        <v>1200</v>
      </c>
      <c r="L40" s="107">
        <v>3</v>
      </c>
      <c r="M40" s="105">
        <f t="shared" si="16"/>
        <v>3185.9967953082473</v>
      </c>
      <c r="N40" s="106">
        <f t="shared" si="9"/>
        <v>1061.9989317694158</v>
      </c>
      <c r="O40" s="108">
        <f t="shared" si="10"/>
        <v>0</v>
      </c>
      <c r="P40" s="109">
        <f t="shared" si="11"/>
        <v>-138.00106823058422</v>
      </c>
      <c r="Q40" s="110">
        <f t="shared" si="12"/>
        <v>0.88499910980784646</v>
      </c>
      <c r="R40" s="290"/>
      <c r="S40" s="47">
        <v>0.26250000000000001</v>
      </c>
      <c r="T40" s="48">
        <v>0.29216435185185186</v>
      </c>
      <c r="U40" s="111">
        <v>14.966666666666715</v>
      </c>
      <c r="V40" s="112">
        <v>42.73073977992761</v>
      </c>
      <c r="W40" s="113"/>
      <c r="X40" s="116"/>
      <c r="Y40" s="281"/>
      <c r="Z40" s="282"/>
      <c r="AA40" s="117">
        <f t="shared" si="13"/>
        <v>-414.00320469175267</v>
      </c>
      <c r="AB40" s="110">
        <f t="shared" si="14"/>
        <v>0.88499910980784646</v>
      </c>
      <c r="AC40" s="295"/>
    </row>
    <row r="41" spans="1:29" ht="15.75" customHeight="1">
      <c r="A41" s="298"/>
      <c r="B41" s="100" t="s">
        <v>118</v>
      </c>
      <c r="C41" s="279" t="s">
        <v>127</v>
      </c>
      <c r="D41" s="280"/>
      <c r="E41" s="101">
        <v>18.18</v>
      </c>
      <c r="F41" s="102">
        <v>1240</v>
      </c>
      <c r="G41" s="103">
        <f t="shared" si="15"/>
        <v>22543.200000000001</v>
      </c>
      <c r="H41" s="26"/>
      <c r="I41" s="104">
        <v>3</v>
      </c>
      <c r="J41" s="105">
        <v>3600</v>
      </c>
      <c r="K41" s="106">
        <f t="shared" si="17"/>
        <v>1200</v>
      </c>
      <c r="L41" s="107">
        <v>3</v>
      </c>
      <c r="M41" s="105">
        <f t="shared" si="16"/>
        <v>3187.705907357175</v>
      </c>
      <c r="N41" s="106">
        <f t="shared" si="9"/>
        <v>1062.5686357857251</v>
      </c>
      <c r="O41" s="108">
        <f t="shared" si="10"/>
        <v>0</v>
      </c>
      <c r="P41" s="109">
        <f t="shared" si="11"/>
        <v>-137.43136421427494</v>
      </c>
      <c r="Q41" s="110">
        <f t="shared" si="12"/>
        <v>0.88547386315477083</v>
      </c>
      <c r="R41" s="290"/>
      <c r="S41" s="47">
        <v>0.30208333333333337</v>
      </c>
      <c r="T41" s="48">
        <v>0.31828703703703709</v>
      </c>
      <c r="U41" s="111">
        <v>15</v>
      </c>
      <c r="V41" s="112">
        <v>23.339668765643022</v>
      </c>
      <c r="W41" s="113"/>
      <c r="X41" s="116"/>
      <c r="Y41" s="281"/>
      <c r="Z41" s="282"/>
      <c r="AA41" s="117">
        <f t="shared" si="13"/>
        <v>-412.29409264282503</v>
      </c>
      <c r="AB41" s="110">
        <f t="shared" si="14"/>
        <v>0.88547386315477083</v>
      </c>
      <c r="AC41" s="295"/>
    </row>
    <row r="42" spans="1:29" ht="15.75" customHeight="1">
      <c r="A42" s="298"/>
      <c r="B42" s="100" t="s">
        <v>118</v>
      </c>
      <c r="C42" s="279" t="s">
        <v>131</v>
      </c>
      <c r="D42" s="280"/>
      <c r="E42" s="101">
        <v>25.03</v>
      </c>
      <c r="F42" s="102">
        <v>1711</v>
      </c>
      <c r="G42" s="103">
        <f t="shared" si="15"/>
        <v>42826.33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3187.4220141427154</v>
      </c>
      <c r="N42" s="106">
        <f t="shared" si="9"/>
        <v>637.48440282854312</v>
      </c>
      <c r="O42" s="108">
        <f t="shared" si="10"/>
        <v>0</v>
      </c>
      <c r="P42" s="109">
        <f t="shared" si="11"/>
        <v>-82.515597171456875</v>
      </c>
      <c r="Q42" s="110">
        <f t="shared" si="12"/>
        <v>0.8853950039285321</v>
      </c>
      <c r="R42" s="290"/>
      <c r="S42" s="47">
        <v>0.32847222222222228</v>
      </c>
      <c r="T42" s="48">
        <v>0.35083333333333339</v>
      </c>
      <c r="U42" s="111">
        <v>14.666666666666668</v>
      </c>
      <c r="V42" s="112">
        <v>32.207846825583054</v>
      </c>
      <c r="W42" s="113"/>
      <c r="X42" s="116"/>
      <c r="Y42" s="281"/>
      <c r="Z42" s="282"/>
      <c r="AA42" s="117">
        <f t="shared" si="13"/>
        <v>-412.5779858572846</v>
      </c>
      <c r="AB42" s="110">
        <f t="shared" si="14"/>
        <v>0.8853950039285321</v>
      </c>
      <c r="AC42" s="295"/>
    </row>
    <row r="43" spans="1:29" ht="15.75" customHeight="1">
      <c r="A43" s="298"/>
      <c r="B43" s="100" t="s">
        <v>118</v>
      </c>
      <c r="C43" s="279" t="s">
        <v>124</v>
      </c>
      <c r="D43" s="280"/>
      <c r="E43" s="101">
        <v>22.28</v>
      </c>
      <c r="F43" s="102">
        <v>1181</v>
      </c>
      <c r="G43" s="103">
        <f t="shared" si="15"/>
        <v>26312.68</v>
      </c>
      <c r="H43" s="13"/>
      <c r="I43" s="104">
        <v>5</v>
      </c>
      <c r="J43" s="105">
        <v>3300</v>
      </c>
      <c r="K43" s="106">
        <f t="shared" si="17"/>
        <v>660</v>
      </c>
      <c r="L43" s="107">
        <v>5</v>
      </c>
      <c r="M43" s="105">
        <f t="shared" si="16"/>
        <v>2980.1965094569068</v>
      </c>
      <c r="N43" s="106">
        <f t="shared" si="9"/>
        <v>596.03930189138134</v>
      </c>
      <c r="O43" s="108">
        <f t="shared" si="10"/>
        <v>0</v>
      </c>
      <c r="P43" s="109">
        <f t="shared" si="11"/>
        <v>-63.960698108618658</v>
      </c>
      <c r="Q43" s="110">
        <f t="shared" si="12"/>
        <v>0.90308985135057784</v>
      </c>
      <c r="R43" s="290"/>
      <c r="S43" s="47">
        <v>0.36111111111111116</v>
      </c>
      <c r="T43" s="48">
        <v>0.37761574074074078</v>
      </c>
      <c r="U43" s="111">
        <v>14.799999999999995</v>
      </c>
      <c r="V43" s="112">
        <v>23.776955571601924</v>
      </c>
      <c r="W43" s="113"/>
      <c r="X43" s="116"/>
      <c r="Y43" s="281"/>
      <c r="Z43" s="282"/>
      <c r="AA43" s="117">
        <f t="shared" si="13"/>
        <v>-319.80349054309318</v>
      </c>
      <c r="AB43" s="110">
        <f t="shared" si="14"/>
        <v>0.90308985135057784</v>
      </c>
      <c r="AC43" s="295"/>
    </row>
    <row r="44" spans="1:29" ht="15.75" customHeight="1">
      <c r="A44" s="298"/>
      <c r="B44" s="100" t="s">
        <v>118</v>
      </c>
      <c r="C44" s="279" t="s">
        <v>247</v>
      </c>
      <c r="D44" s="280"/>
      <c r="E44" s="101">
        <v>20.72</v>
      </c>
      <c r="F44" s="102">
        <v>4403</v>
      </c>
      <c r="G44" s="121">
        <f t="shared" si="15"/>
        <v>91230.159999999989</v>
      </c>
      <c r="H44" s="122"/>
      <c r="I44" s="104">
        <v>3</v>
      </c>
      <c r="J44" s="105">
        <v>3600</v>
      </c>
      <c r="K44" s="106">
        <f t="shared" si="17"/>
        <v>1200</v>
      </c>
      <c r="L44" s="107">
        <v>3</v>
      </c>
      <c r="M44" s="105">
        <f t="shared" si="16"/>
        <v>3012.1415999999995</v>
      </c>
      <c r="N44" s="106">
        <f t="shared" si="9"/>
        <v>1004.0471999999999</v>
      </c>
      <c r="O44" s="108">
        <f t="shared" si="10"/>
        <v>0</v>
      </c>
      <c r="P44" s="109">
        <f t="shared" si="11"/>
        <v>-195.95280000000014</v>
      </c>
      <c r="Q44" s="110">
        <f t="shared" si="12"/>
        <v>0.83670599999999984</v>
      </c>
      <c r="R44" s="290"/>
      <c r="S44" s="47">
        <v>0.38750000000000007</v>
      </c>
      <c r="T44" s="120">
        <v>0.44840277777777782</v>
      </c>
      <c r="U44" s="111">
        <v>15</v>
      </c>
      <c r="V44" s="112">
        <v>87.705040161458555</v>
      </c>
      <c r="W44" s="113"/>
      <c r="X44" s="116"/>
      <c r="Y44" s="281"/>
      <c r="Z44" s="282"/>
      <c r="AA44" s="117">
        <f t="shared" si="13"/>
        <v>-587.85840000000053</v>
      </c>
      <c r="AB44" s="110">
        <f t="shared" si="14"/>
        <v>0.83670599999999984</v>
      </c>
      <c r="AC44" s="295"/>
    </row>
    <row r="45" spans="1:29" ht="15.75" customHeight="1">
      <c r="A45" s="298"/>
      <c r="B45" s="100" t="s">
        <v>118</v>
      </c>
      <c r="C45" s="279" t="s">
        <v>236</v>
      </c>
      <c r="D45" s="280"/>
      <c r="E45" s="101">
        <v>17.07</v>
      </c>
      <c r="F45" s="102">
        <v>4925</v>
      </c>
      <c r="G45" s="121">
        <f t="shared" si="15"/>
        <v>84069.75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2977.2331111857998</v>
      </c>
      <c r="N45" s="106">
        <f t="shared" si="9"/>
        <v>992.41103706193326</v>
      </c>
      <c r="O45" s="123">
        <f t="shared" si="10"/>
        <v>0</v>
      </c>
      <c r="P45" s="124">
        <f t="shared" si="11"/>
        <v>-107.58896293806674</v>
      </c>
      <c r="Q45" s="125">
        <f t="shared" si="12"/>
        <v>0.90219185187448481</v>
      </c>
      <c r="R45" s="290"/>
      <c r="S45" s="47">
        <v>0.45833333333333343</v>
      </c>
      <c r="T45" s="120">
        <v>0.5272569444444446</v>
      </c>
      <c r="U45" s="111">
        <v>15</v>
      </c>
      <c r="V45" s="112">
        <v>99.253229076948401</v>
      </c>
      <c r="W45" s="113"/>
      <c r="X45" s="116"/>
      <c r="Y45" s="281"/>
      <c r="Z45" s="282"/>
      <c r="AA45" s="117">
        <f t="shared" si="13"/>
        <v>-322.76688881420023</v>
      </c>
      <c r="AB45" s="110">
        <f t="shared" si="14"/>
        <v>0.90219185187448481</v>
      </c>
      <c r="AC45" s="295"/>
    </row>
    <row r="46" spans="1:29" ht="15.75" customHeight="1">
      <c r="A46" s="298"/>
      <c r="B46" s="100" t="s">
        <v>118</v>
      </c>
      <c r="C46" s="279" t="s">
        <v>128</v>
      </c>
      <c r="D46" s="280"/>
      <c r="E46" s="101">
        <v>14.03</v>
      </c>
      <c r="F46" s="102">
        <v>3319</v>
      </c>
      <c r="G46" s="121">
        <f t="shared" si="15"/>
        <v>46565.57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2705.8178845319649</v>
      </c>
      <c r="N46" s="106">
        <f t="shared" si="9"/>
        <v>901.93929484398825</v>
      </c>
      <c r="O46" s="123">
        <f t="shared" si="10"/>
        <v>0</v>
      </c>
      <c r="P46" s="124">
        <f t="shared" si="11"/>
        <v>-98.06070515601175</v>
      </c>
      <c r="Q46" s="125">
        <f t="shared" si="12"/>
        <v>0.90193929484398827</v>
      </c>
      <c r="R46" s="290"/>
      <c r="S46" s="47">
        <v>0.53750000000000009</v>
      </c>
      <c r="T46" s="120">
        <v>0.58859953703703716</v>
      </c>
      <c r="U46" s="111">
        <v>14.749999999999908</v>
      </c>
      <c r="V46" s="112">
        <v>73.596970859864797</v>
      </c>
      <c r="W46" s="113"/>
      <c r="X46" s="116"/>
      <c r="Y46" s="281"/>
      <c r="Z46" s="282"/>
      <c r="AA46" s="117">
        <f t="shared" si="13"/>
        <v>-294.18211546803514</v>
      </c>
      <c r="AB46" s="110">
        <f t="shared" si="14"/>
        <v>0.90193929484398827</v>
      </c>
      <c r="AC46" s="295"/>
    </row>
    <row r="47" spans="1:29" ht="15.75" customHeight="1">
      <c r="A47" s="298"/>
      <c r="B47" s="100" t="s">
        <v>118</v>
      </c>
      <c r="C47" s="279" t="s">
        <v>130</v>
      </c>
      <c r="D47" s="280"/>
      <c r="E47" s="101">
        <v>14.28</v>
      </c>
      <c r="F47" s="102">
        <v>5197</v>
      </c>
      <c r="G47" s="121">
        <f t="shared" si="15"/>
        <v>74213.16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3185.9967953082469</v>
      </c>
      <c r="N47" s="106">
        <f t="shared" si="9"/>
        <v>1061.9989317694155</v>
      </c>
      <c r="O47" s="123">
        <f t="shared" si="10"/>
        <v>0</v>
      </c>
      <c r="P47" s="124">
        <f t="shared" si="11"/>
        <v>-138.00106823058445</v>
      </c>
      <c r="Q47" s="125">
        <f t="shared" si="12"/>
        <v>0.88499910980784624</v>
      </c>
      <c r="R47" s="290"/>
      <c r="S47" s="47">
        <v>0.5986111111111112</v>
      </c>
      <c r="T47" s="120">
        <v>0.66657407407407421</v>
      </c>
      <c r="U47" s="111">
        <v>15</v>
      </c>
      <c r="V47" s="112">
        <v>97.872038182584319</v>
      </c>
      <c r="W47" s="113"/>
      <c r="X47" s="116"/>
      <c r="Y47" s="281"/>
      <c r="Z47" s="282"/>
      <c r="AA47" s="117">
        <f t="shared" si="13"/>
        <v>-414.00320469175313</v>
      </c>
      <c r="AB47" s="110">
        <f t="shared" si="14"/>
        <v>0.88499910980784635</v>
      </c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26"/>
      <c r="X49" s="127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26"/>
      <c r="X50" s="127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26"/>
      <c r="X51" s="127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26"/>
      <c r="X52" s="127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26"/>
      <c r="X53" s="127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8">AVERAGE(I39:I54)</f>
        <v>3.4444444444444446</v>
      </c>
      <c r="J55" s="137">
        <f t="shared" si="18"/>
        <v>3400</v>
      </c>
      <c r="K55" s="138">
        <f t="shared" ref="K55" si="19">J55/I55</f>
        <v>987.0967741935483</v>
      </c>
      <c r="L55" s="136">
        <f t="shared" ref="L55:M55" si="20">AVERAGE(L39:L54)</f>
        <v>3.4444444444444446</v>
      </c>
      <c r="M55" s="137">
        <f t="shared" si="20"/>
        <v>3014.2587224247795</v>
      </c>
      <c r="N55" s="138">
        <f t="shared" ref="N55:N66" si="21">M55/L55</f>
        <v>875.10737102654889</v>
      </c>
      <c r="O55" s="139">
        <f t="shared" ref="O55:O66" si="22">L55-I55</f>
        <v>0</v>
      </c>
      <c r="P55" s="140">
        <f t="shared" ref="P55:P66" si="23">N55-K55</f>
        <v>-111.98940316699941</v>
      </c>
      <c r="Q55" s="141">
        <f t="shared" ref="Q55:Q66" si="24">N55/K55</f>
        <v>0.88654668306611173</v>
      </c>
      <c r="R55" s="291"/>
      <c r="S55" s="142">
        <v>0.22916666666666666</v>
      </c>
      <c r="T55" s="143">
        <v>0.66657407407407421</v>
      </c>
      <c r="U55" s="144"/>
      <c r="V55" s="166"/>
      <c r="W55" s="99"/>
      <c r="X55" s="69"/>
      <c r="Y55" s="277"/>
      <c r="Z55" s="278"/>
      <c r="AA55" s="168">
        <f t="shared" ref="AA55:AA66" si="25">M55-J55</f>
        <v>-385.74127757522047</v>
      </c>
      <c r="AB55" s="141">
        <f t="shared" ref="AB55:AB66" si="26">M55/J55</f>
        <v>0.88654668306611162</v>
      </c>
      <c r="AC55" s="296"/>
    </row>
    <row r="56" spans="1:29" ht="15.75" customHeight="1">
      <c r="A56" s="283" t="s">
        <v>78</v>
      </c>
      <c r="B56" s="114" t="s">
        <v>118</v>
      </c>
      <c r="C56" s="287" t="s">
        <v>125</v>
      </c>
      <c r="D56" s="288"/>
      <c r="E56" s="147">
        <v>17.89</v>
      </c>
      <c r="F56" s="97">
        <v>1037</v>
      </c>
      <c r="G56" s="148">
        <f t="shared" ref="G56:G66" si="27">E56*F56</f>
        <v>18551.93</v>
      </c>
      <c r="H56" s="149">
        <v>2</v>
      </c>
      <c r="I56" s="150">
        <v>4</v>
      </c>
      <c r="J56" s="151">
        <v>3600</v>
      </c>
      <c r="K56" s="152">
        <f>J56/I56</f>
        <v>900</v>
      </c>
      <c r="L56" s="153">
        <v>4</v>
      </c>
      <c r="M56" s="151">
        <f t="shared" ref="M56:M66" si="28">F56/V56*60</f>
        <v>3181.374160871791</v>
      </c>
      <c r="N56" s="152">
        <f t="shared" si="21"/>
        <v>795.34354021794775</v>
      </c>
      <c r="O56" s="154">
        <f t="shared" si="22"/>
        <v>0</v>
      </c>
      <c r="P56" s="155">
        <f t="shared" si="23"/>
        <v>-104.65645978205225</v>
      </c>
      <c r="Q56" s="156">
        <f t="shared" si="24"/>
        <v>0.88371504468660866</v>
      </c>
      <c r="R56" s="289">
        <f>Q72</f>
        <v>0.88496884880358584</v>
      </c>
      <c r="S56" s="157">
        <v>0.22916666666666666</v>
      </c>
      <c r="T56" s="158">
        <v>0.24274305555555556</v>
      </c>
      <c r="U56" s="159"/>
      <c r="V56" s="160">
        <v>19.557586393091807</v>
      </c>
      <c r="W56" s="158"/>
      <c r="X56" s="169"/>
      <c r="Y56" s="292"/>
      <c r="Z56" s="293"/>
      <c r="AA56" s="115">
        <f t="shared" si="25"/>
        <v>-418.62583912820901</v>
      </c>
      <c r="AB56" s="156">
        <f t="shared" si="26"/>
        <v>0.88371504468660866</v>
      </c>
      <c r="AC56" s="294">
        <f>AB72</f>
        <v>0.88496884880358595</v>
      </c>
    </row>
    <row r="57" spans="1:29" ht="15.75" customHeight="1">
      <c r="A57" s="284"/>
      <c r="B57" s="100" t="s">
        <v>118</v>
      </c>
      <c r="C57" s="279" t="s">
        <v>210</v>
      </c>
      <c r="D57" s="280"/>
      <c r="E57" s="101">
        <v>27.48</v>
      </c>
      <c r="F57" s="102">
        <v>1173</v>
      </c>
      <c r="G57" s="103">
        <f t="shared" si="27"/>
        <v>32234.04</v>
      </c>
      <c r="H57" s="26">
        <v>2</v>
      </c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3188.976053389199</v>
      </c>
      <c r="N57" s="106">
        <f t="shared" si="21"/>
        <v>637.7952106778398</v>
      </c>
      <c r="O57" s="108">
        <f t="shared" si="22"/>
        <v>0</v>
      </c>
      <c r="P57" s="109">
        <f t="shared" si="23"/>
        <v>-82.204789322160195</v>
      </c>
      <c r="Q57" s="110">
        <f t="shared" si="24"/>
        <v>0.88582668149699972</v>
      </c>
      <c r="R57" s="290"/>
      <c r="S57" s="47">
        <v>0.25277777777777777</v>
      </c>
      <c r="T57" s="48">
        <v>0.26810185185185187</v>
      </c>
      <c r="U57" s="111">
        <v>15</v>
      </c>
      <c r="V57" s="112">
        <v>22.069780023967606</v>
      </c>
      <c r="W57" s="113"/>
      <c r="X57" s="13"/>
      <c r="Y57" s="281"/>
      <c r="Z57" s="282"/>
      <c r="AA57" s="117">
        <f t="shared" si="25"/>
        <v>-411.02394661080098</v>
      </c>
      <c r="AB57" s="110">
        <f t="shared" si="26"/>
        <v>0.88582668149699972</v>
      </c>
      <c r="AC57" s="295"/>
    </row>
    <row r="58" spans="1:29" ht="15.75" customHeight="1">
      <c r="A58" s="284"/>
      <c r="B58" s="100" t="s">
        <v>118</v>
      </c>
      <c r="C58" s="279" t="s">
        <v>126</v>
      </c>
      <c r="D58" s="280"/>
      <c r="E58" s="101">
        <v>16.66</v>
      </c>
      <c r="F58" s="102">
        <v>1899</v>
      </c>
      <c r="G58" s="103">
        <f t="shared" si="27"/>
        <v>31637.34</v>
      </c>
      <c r="H58" s="26">
        <v>2</v>
      </c>
      <c r="I58" s="104">
        <v>5</v>
      </c>
      <c r="J58" s="105">
        <v>3600</v>
      </c>
      <c r="K58" s="106">
        <f t="shared" si="17"/>
        <v>720</v>
      </c>
      <c r="L58" s="107">
        <v>5</v>
      </c>
      <c r="M58" s="105">
        <f t="shared" si="28"/>
        <v>3188.6558276693368</v>
      </c>
      <c r="N58" s="106">
        <f t="shared" si="21"/>
        <v>637.7311655338674</v>
      </c>
      <c r="O58" s="108">
        <f t="shared" si="22"/>
        <v>0</v>
      </c>
      <c r="P58" s="109">
        <f t="shared" si="23"/>
        <v>-82.268834466132603</v>
      </c>
      <c r="Q58" s="110">
        <f t="shared" si="24"/>
        <v>0.88573772990814914</v>
      </c>
      <c r="R58" s="290"/>
      <c r="S58" s="47">
        <v>0.27847222222222223</v>
      </c>
      <c r="T58" s="48">
        <v>0.30327546296296298</v>
      </c>
      <c r="U58" s="111">
        <v>14.933333333333323</v>
      </c>
      <c r="V58" s="112">
        <v>35.732925143972473</v>
      </c>
      <c r="W58" s="113"/>
      <c r="X58" s="13"/>
      <c r="Y58" s="281"/>
      <c r="Z58" s="282"/>
      <c r="AA58" s="117">
        <f t="shared" si="25"/>
        <v>-411.34417233066324</v>
      </c>
      <c r="AB58" s="110">
        <f t="shared" si="26"/>
        <v>0.88573772990814914</v>
      </c>
      <c r="AC58" s="295"/>
    </row>
    <row r="59" spans="1:29" ht="15.75" customHeight="1">
      <c r="A59" s="284"/>
      <c r="B59" s="100" t="s">
        <v>118</v>
      </c>
      <c r="C59" s="279" t="s">
        <v>132</v>
      </c>
      <c r="D59" s="280"/>
      <c r="E59" s="101">
        <v>24.82</v>
      </c>
      <c r="F59" s="102">
        <v>2084</v>
      </c>
      <c r="G59" s="103">
        <f t="shared" si="27"/>
        <v>51724.88</v>
      </c>
      <c r="H59" s="26"/>
      <c r="I59" s="104">
        <v>5</v>
      </c>
      <c r="J59" s="105">
        <v>3600</v>
      </c>
      <c r="K59" s="106">
        <f t="shared" si="17"/>
        <v>720</v>
      </c>
      <c r="L59" s="107">
        <v>5</v>
      </c>
      <c r="M59" s="105">
        <f t="shared" si="28"/>
        <v>3186.351837392946</v>
      </c>
      <c r="N59" s="106">
        <f t="shared" si="21"/>
        <v>637.27036747858915</v>
      </c>
      <c r="O59" s="108">
        <f t="shared" si="22"/>
        <v>0</v>
      </c>
      <c r="P59" s="109">
        <f t="shared" si="23"/>
        <v>-82.729632521410849</v>
      </c>
      <c r="Q59" s="110">
        <f t="shared" si="24"/>
        <v>0.88509773260915159</v>
      </c>
      <c r="R59" s="290"/>
      <c r="S59" s="47">
        <v>0.3131944444444445</v>
      </c>
      <c r="T59" s="48">
        <v>0.34043981481481489</v>
      </c>
      <c r="U59" s="111">
        <v>15</v>
      </c>
      <c r="V59" s="112">
        <v>39.242370705146918</v>
      </c>
      <c r="W59" s="113"/>
      <c r="X59" s="116"/>
      <c r="Y59" s="281"/>
      <c r="Z59" s="282"/>
      <c r="AA59" s="117">
        <f t="shared" si="25"/>
        <v>-413.64816260705402</v>
      </c>
      <c r="AB59" s="110">
        <f t="shared" si="26"/>
        <v>0.8850977326091517</v>
      </c>
      <c r="AC59" s="295"/>
    </row>
    <row r="60" spans="1:29" ht="15.75" customHeight="1">
      <c r="A60" s="285"/>
      <c r="B60" s="100" t="s">
        <v>118</v>
      </c>
      <c r="C60" s="279" t="s">
        <v>129</v>
      </c>
      <c r="D60" s="280"/>
      <c r="E60" s="101">
        <v>18.18</v>
      </c>
      <c r="F60" s="102">
        <v>2388</v>
      </c>
      <c r="G60" s="103">
        <f t="shared" si="27"/>
        <v>43413.84</v>
      </c>
      <c r="H60" s="13"/>
      <c r="I60" s="104">
        <v>3</v>
      </c>
      <c r="J60" s="105">
        <v>3600</v>
      </c>
      <c r="K60" s="106">
        <f t="shared" si="17"/>
        <v>1200</v>
      </c>
      <c r="L60" s="107">
        <v>3</v>
      </c>
      <c r="M60" s="105">
        <f t="shared" si="28"/>
        <v>3188.0382864460003</v>
      </c>
      <c r="N60" s="106">
        <f t="shared" si="21"/>
        <v>1062.6794288153335</v>
      </c>
      <c r="O60" s="108">
        <f t="shared" si="22"/>
        <v>0</v>
      </c>
      <c r="P60" s="109">
        <f t="shared" si="23"/>
        <v>-137.32057118466651</v>
      </c>
      <c r="Q60" s="110">
        <f t="shared" si="24"/>
        <v>0.88556619067944453</v>
      </c>
      <c r="R60" s="290"/>
      <c r="S60" s="47">
        <v>0.35069444444444453</v>
      </c>
      <c r="T60" s="48">
        <v>0.38189814814814821</v>
      </c>
      <c r="U60" s="111">
        <v>14.766666666666683</v>
      </c>
      <c r="V60" s="112">
        <v>44.942998523310521</v>
      </c>
      <c r="W60" s="113"/>
      <c r="X60" s="116"/>
      <c r="Y60" s="281"/>
      <c r="Z60" s="282"/>
      <c r="AA60" s="117">
        <f t="shared" si="25"/>
        <v>-411.96171355399974</v>
      </c>
      <c r="AB60" s="110">
        <f t="shared" si="26"/>
        <v>0.88556619067944453</v>
      </c>
      <c r="AC60" s="295"/>
    </row>
    <row r="61" spans="1:29" ht="15.75" customHeight="1">
      <c r="A61" s="285"/>
      <c r="B61" s="100" t="s">
        <v>118</v>
      </c>
      <c r="C61" s="279" t="s">
        <v>133</v>
      </c>
      <c r="D61" s="280"/>
      <c r="E61" s="101">
        <v>30</v>
      </c>
      <c r="F61" s="102">
        <v>2859</v>
      </c>
      <c r="G61" s="121">
        <f t="shared" si="27"/>
        <v>85770</v>
      </c>
      <c r="H61" s="122"/>
      <c r="I61" s="104">
        <v>4</v>
      </c>
      <c r="J61" s="105">
        <v>3600</v>
      </c>
      <c r="K61" s="106">
        <f t="shared" si="17"/>
        <v>900</v>
      </c>
      <c r="L61" s="107">
        <v>4</v>
      </c>
      <c r="M61" s="105">
        <f t="shared" si="28"/>
        <v>3186.7200000000021</v>
      </c>
      <c r="N61" s="106">
        <f t="shared" si="21"/>
        <v>796.68000000000052</v>
      </c>
      <c r="O61" s="108">
        <f t="shared" si="22"/>
        <v>0</v>
      </c>
      <c r="P61" s="109">
        <f t="shared" si="23"/>
        <v>-103.31999999999948</v>
      </c>
      <c r="Q61" s="110">
        <f t="shared" si="24"/>
        <v>0.88520000000000054</v>
      </c>
      <c r="R61" s="290"/>
      <c r="S61" s="47">
        <v>0.39166666666666677</v>
      </c>
      <c r="T61" s="120">
        <v>0.42903935185185194</v>
      </c>
      <c r="U61" s="111">
        <v>15</v>
      </c>
      <c r="V61" s="112">
        <v>53.829643018526852</v>
      </c>
      <c r="W61" s="113"/>
      <c r="X61" s="50"/>
      <c r="Y61" s="281"/>
      <c r="Z61" s="282"/>
      <c r="AA61" s="117">
        <f t="shared" si="25"/>
        <v>-413.27999999999793</v>
      </c>
      <c r="AB61" s="110">
        <f t="shared" si="26"/>
        <v>0.88520000000000054</v>
      </c>
      <c r="AC61" s="295"/>
    </row>
    <row r="62" spans="1:29" ht="15.75" customHeight="1">
      <c r="A62" s="285"/>
      <c r="B62" s="100" t="s">
        <v>118</v>
      </c>
      <c r="C62" s="279" t="s">
        <v>218</v>
      </c>
      <c r="D62" s="280"/>
      <c r="E62" s="101">
        <v>25.2</v>
      </c>
      <c r="F62" s="102">
        <v>2770</v>
      </c>
      <c r="G62" s="121">
        <f t="shared" si="27"/>
        <v>69804</v>
      </c>
      <c r="H62" s="62"/>
      <c r="I62" s="104">
        <v>3</v>
      </c>
      <c r="J62" s="105">
        <v>3600</v>
      </c>
      <c r="K62" s="106">
        <f t="shared" si="17"/>
        <v>1200</v>
      </c>
      <c r="L62" s="107">
        <v>3</v>
      </c>
      <c r="M62" s="105">
        <f t="shared" si="28"/>
        <v>3184.5897134796205</v>
      </c>
      <c r="N62" s="106">
        <f t="shared" si="21"/>
        <v>1061.5299044932069</v>
      </c>
      <c r="O62" s="123">
        <f t="shared" si="22"/>
        <v>0</v>
      </c>
      <c r="P62" s="124">
        <f t="shared" si="23"/>
        <v>-138.47009550679309</v>
      </c>
      <c r="Q62" s="125">
        <f t="shared" si="24"/>
        <v>0.88460825374433905</v>
      </c>
      <c r="R62" s="290"/>
      <c r="S62" s="47">
        <v>0.43888888888888899</v>
      </c>
      <c r="T62" s="120">
        <v>0.47512731481481491</v>
      </c>
      <c r="U62" s="111">
        <v>15</v>
      </c>
      <c r="V62" s="112">
        <v>52.188826490431225</v>
      </c>
      <c r="W62" s="113"/>
      <c r="X62" s="116"/>
      <c r="Y62" s="281"/>
      <c r="Z62" s="282"/>
      <c r="AA62" s="117">
        <f t="shared" si="25"/>
        <v>-415.41028652037949</v>
      </c>
      <c r="AB62" s="110">
        <f t="shared" si="26"/>
        <v>0.88460825374433905</v>
      </c>
      <c r="AC62" s="295"/>
    </row>
    <row r="63" spans="1:29" ht="15.75" customHeight="1">
      <c r="A63" s="285"/>
      <c r="B63" s="100" t="s">
        <v>118</v>
      </c>
      <c r="C63" s="279" t="s">
        <v>211</v>
      </c>
      <c r="D63" s="280"/>
      <c r="E63" s="101">
        <v>23.72</v>
      </c>
      <c r="F63" s="102">
        <v>2832</v>
      </c>
      <c r="G63" s="121">
        <f t="shared" si="27"/>
        <v>67175.039999999994</v>
      </c>
      <c r="H63" s="62"/>
      <c r="I63" s="104">
        <v>5</v>
      </c>
      <c r="J63" s="105">
        <v>3600</v>
      </c>
      <c r="K63" s="106">
        <f t="shared" si="17"/>
        <v>720</v>
      </c>
      <c r="L63" s="118">
        <v>5</v>
      </c>
      <c r="M63" s="105">
        <f t="shared" si="28"/>
        <v>3181.0544914427828</v>
      </c>
      <c r="N63" s="106">
        <f t="shared" si="21"/>
        <v>636.21089828855656</v>
      </c>
      <c r="O63" s="123">
        <f t="shared" si="22"/>
        <v>0</v>
      </c>
      <c r="P63" s="124">
        <f t="shared" si="23"/>
        <v>-83.789101711443436</v>
      </c>
      <c r="Q63" s="125">
        <f t="shared" si="24"/>
        <v>0.88362624762299524</v>
      </c>
      <c r="R63" s="290"/>
      <c r="S63" s="47">
        <v>0.48541666666666677</v>
      </c>
      <c r="T63" s="120">
        <v>0.52250000000000008</v>
      </c>
      <c r="U63" s="111">
        <v>14.816666666666691</v>
      </c>
      <c r="V63" s="112">
        <v>53.416249378026826</v>
      </c>
      <c r="W63" s="113"/>
      <c r="X63" s="116"/>
      <c r="Y63" s="281"/>
      <c r="Z63" s="282"/>
      <c r="AA63" s="117">
        <f t="shared" si="25"/>
        <v>-418.94550855721718</v>
      </c>
      <c r="AB63" s="110">
        <f t="shared" si="26"/>
        <v>0.88362624762299524</v>
      </c>
      <c r="AC63" s="295"/>
    </row>
    <row r="64" spans="1:29" ht="15.75" customHeight="1">
      <c r="A64" s="285"/>
      <c r="B64" s="100" t="s">
        <v>118</v>
      </c>
      <c r="C64" s="279" t="s">
        <v>125</v>
      </c>
      <c r="D64" s="280"/>
      <c r="E64" s="101">
        <v>17.89</v>
      </c>
      <c r="F64" s="102">
        <v>2316</v>
      </c>
      <c r="G64" s="121">
        <f t="shared" si="27"/>
        <v>41433.24</v>
      </c>
      <c r="H64" s="62"/>
      <c r="I64" s="104">
        <v>4</v>
      </c>
      <c r="J64" s="105">
        <v>3600</v>
      </c>
      <c r="K64" s="106">
        <f t="shared" si="17"/>
        <v>900</v>
      </c>
      <c r="L64" s="118">
        <v>4</v>
      </c>
      <c r="M64" s="105">
        <f t="shared" si="28"/>
        <v>3181.3741608717905</v>
      </c>
      <c r="N64" s="106">
        <f t="shared" si="21"/>
        <v>795.34354021794763</v>
      </c>
      <c r="O64" s="123">
        <f t="shared" si="22"/>
        <v>0</v>
      </c>
      <c r="P64" s="124">
        <f t="shared" si="23"/>
        <v>-104.65645978205237</v>
      </c>
      <c r="Q64" s="125">
        <f t="shared" si="24"/>
        <v>0.88371504468660844</v>
      </c>
      <c r="R64" s="290"/>
      <c r="S64" s="47">
        <v>0.53263888888888899</v>
      </c>
      <c r="T64" s="120">
        <v>0.56296296296296311</v>
      </c>
      <c r="U64" s="111">
        <v>14.600000000000044</v>
      </c>
      <c r="V64" s="112">
        <v>43.679238270395977</v>
      </c>
      <c r="W64" s="126"/>
      <c r="X64" s="127"/>
      <c r="Y64" s="281"/>
      <c r="Z64" s="282"/>
      <c r="AA64" s="117">
        <f t="shared" si="25"/>
        <v>-418.62583912820946</v>
      </c>
      <c r="AB64" s="110">
        <f t="shared" si="26"/>
        <v>0.88371504468660844</v>
      </c>
      <c r="AC64" s="295"/>
    </row>
    <row r="65" spans="1:29" ht="15.75" customHeight="1">
      <c r="A65" s="285"/>
      <c r="B65" s="100" t="s">
        <v>118</v>
      </c>
      <c r="C65" s="279" t="s">
        <v>210</v>
      </c>
      <c r="D65" s="280"/>
      <c r="E65" s="101">
        <v>27.48</v>
      </c>
      <c r="F65" s="102">
        <v>2866</v>
      </c>
      <c r="G65" s="121">
        <f t="shared" si="27"/>
        <v>78757.680000000008</v>
      </c>
      <c r="H65" s="62"/>
      <c r="I65" s="104">
        <v>5</v>
      </c>
      <c r="J65" s="105">
        <v>3600</v>
      </c>
      <c r="K65" s="106">
        <f t="shared" si="17"/>
        <v>720</v>
      </c>
      <c r="L65" s="118">
        <v>5</v>
      </c>
      <c r="M65" s="105">
        <f t="shared" si="28"/>
        <v>3188.9760533891986</v>
      </c>
      <c r="N65" s="106">
        <f t="shared" si="21"/>
        <v>637.79521067783969</v>
      </c>
      <c r="O65" s="123">
        <f t="shared" si="22"/>
        <v>0</v>
      </c>
      <c r="P65" s="124">
        <f t="shared" si="23"/>
        <v>-82.204789322160309</v>
      </c>
      <c r="Q65" s="125">
        <f t="shared" si="24"/>
        <v>0.88582668149699961</v>
      </c>
      <c r="R65" s="290"/>
      <c r="S65" s="47">
        <v>0.57291666666666674</v>
      </c>
      <c r="T65" s="120">
        <v>0.61035879629629641</v>
      </c>
      <c r="U65" s="111">
        <v>15</v>
      </c>
      <c r="V65" s="112">
        <v>53.923264747392295</v>
      </c>
      <c r="W65" s="126"/>
      <c r="X65" s="127"/>
      <c r="Y65" s="281"/>
      <c r="Z65" s="282"/>
      <c r="AA65" s="117">
        <f t="shared" si="25"/>
        <v>-411.02394661080143</v>
      </c>
      <c r="AB65" s="110">
        <f t="shared" si="26"/>
        <v>0.88582668149699961</v>
      </c>
      <c r="AC65" s="295"/>
    </row>
    <row r="66" spans="1:29" ht="15.75" customHeight="1">
      <c r="A66" s="285"/>
      <c r="B66" s="100" t="s">
        <v>118</v>
      </c>
      <c r="C66" s="279" t="s">
        <v>126</v>
      </c>
      <c r="D66" s="280"/>
      <c r="E66" s="101">
        <v>16.66</v>
      </c>
      <c r="F66" s="102">
        <v>4147</v>
      </c>
      <c r="G66" s="121">
        <f t="shared" si="27"/>
        <v>69089.02</v>
      </c>
      <c r="H66" s="62"/>
      <c r="I66" s="104">
        <v>5</v>
      </c>
      <c r="J66" s="105">
        <v>3600</v>
      </c>
      <c r="K66" s="106">
        <f t="shared" si="17"/>
        <v>720</v>
      </c>
      <c r="L66" s="118">
        <v>5</v>
      </c>
      <c r="M66" s="105">
        <f t="shared" si="28"/>
        <v>3188.6558276693368</v>
      </c>
      <c r="N66" s="106">
        <f t="shared" si="21"/>
        <v>637.7311655338674</v>
      </c>
      <c r="O66" s="123">
        <f t="shared" si="22"/>
        <v>0</v>
      </c>
      <c r="P66" s="124">
        <f t="shared" si="23"/>
        <v>-82.268834466132603</v>
      </c>
      <c r="Q66" s="125">
        <f t="shared" si="24"/>
        <v>0.88573772990814914</v>
      </c>
      <c r="R66" s="290"/>
      <c r="S66" s="47">
        <v>0.62013888888888891</v>
      </c>
      <c r="T66" s="120">
        <v>0.67431712962962964</v>
      </c>
      <c r="U66" s="111">
        <v>15</v>
      </c>
      <c r="V66" s="112">
        <v>78.032880764641305</v>
      </c>
      <c r="W66" s="126"/>
      <c r="X66" s="127"/>
      <c r="Y66" s="281"/>
      <c r="Z66" s="282"/>
      <c r="AA66" s="117">
        <f t="shared" si="25"/>
        <v>-411.34417233066324</v>
      </c>
      <c r="AB66" s="110">
        <f t="shared" si="26"/>
        <v>0.88573772990814914</v>
      </c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9">AVERAGE(I56:I71)</f>
        <v>4.3636363636363633</v>
      </c>
      <c r="J72" s="137">
        <f t="shared" si="29"/>
        <v>3600</v>
      </c>
      <c r="K72" s="138">
        <f t="shared" ref="K72" si="30">J72/I72</f>
        <v>825.00000000000011</v>
      </c>
      <c r="L72" s="136">
        <f t="shared" ref="L72:M72" si="31">AVERAGE(L56:L71)</f>
        <v>4.3636363636363633</v>
      </c>
      <c r="M72" s="137">
        <f t="shared" si="31"/>
        <v>3185.8878556929094</v>
      </c>
      <c r="N72" s="138">
        <f>M72/L72</f>
        <v>730.09930026295842</v>
      </c>
      <c r="O72" s="139">
        <f>L72-I72</f>
        <v>0</v>
      </c>
      <c r="P72" s="140">
        <f>N72-K72</f>
        <v>-94.900699737041691</v>
      </c>
      <c r="Q72" s="141">
        <f>N72/K72</f>
        <v>0.88496884880358584</v>
      </c>
      <c r="R72" s="291"/>
      <c r="S72" s="142">
        <v>0.22916666666666666</v>
      </c>
      <c r="T72" s="143">
        <v>0.67431712962962964</v>
      </c>
      <c r="U72" s="144"/>
      <c r="V72" s="166"/>
      <c r="W72" s="167"/>
      <c r="X72" s="138"/>
      <c r="Y72" s="277"/>
      <c r="Z72" s="278"/>
      <c r="AA72" s="168">
        <f>M72-J72</f>
        <v>-414.1121443070906</v>
      </c>
      <c r="AB72" s="141">
        <f>M72/J72</f>
        <v>0.88496884880358595</v>
      </c>
      <c r="AC72" s="296"/>
    </row>
    <row r="73" spans="1:29" ht="15.75" customHeight="1">
      <c r="A73" s="297" t="s">
        <v>134</v>
      </c>
      <c r="B73" s="114" t="s">
        <v>118</v>
      </c>
      <c r="C73" s="287" t="s">
        <v>135</v>
      </c>
      <c r="D73" s="288"/>
      <c r="E73" s="147">
        <v>28.57</v>
      </c>
      <c r="F73" s="97">
        <v>2000</v>
      </c>
      <c r="G73" s="148">
        <f t="shared" ref="G73:G75" si="32">E73*F73</f>
        <v>57140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3117.8829290740709</v>
      </c>
      <c r="N73" s="152">
        <f>M73/L73</f>
        <v>259.82357742283926</v>
      </c>
      <c r="O73" s="154">
        <f>L73-I73</f>
        <v>0</v>
      </c>
      <c r="P73" s="155">
        <f>N73-K73</f>
        <v>-40.176422577160736</v>
      </c>
      <c r="Q73" s="156">
        <f>N73/K73</f>
        <v>0.86607859140946419</v>
      </c>
      <c r="R73" s="289">
        <f>Q89</f>
        <v>0.89283244078773283</v>
      </c>
      <c r="S73" s="157">
        <v>0.70833333333333337</v>
      </c>
      <c r="T73" s="158">
        <v>0.7350578703703704</v>
      </c>
      <c r="U73" s="159"/>
      <c r="V73" s="160">
        <v>38.48765419670098</v>
      </c>
      <c r="W73" s="158"/>
      <c r="X73" s="169"/>
      <c r="Y73" s="292"/>
      <c r="Z73" s="293"/>
      <c r="AA73" s="115">
        <f>M73-J73</f>
        <v>-482.11707092592906</v>
      </c>
      <c r="AB73" s="156">
        <f>M73/J73</f>
        <v>0.86607859140946419</v>
      </c>
      <c r="AC73" s="294">
        <f>AB89</f>
        <v>0.89283244078773283</v>
      </c>
    </row>
    <row r="74" spans="1:29" ht="15.75" customHeight="1">
      <c r="A74" s="298"/>
      <c r="B74" s="100" t="s">
        <v>118</v>
      </c>
      <c r="C74" s="279" t="s">
        <v>202</v>
      </c>
      <c r="D74" s="280"/>
      <c r="E74" s="101">
        <v>20.170000000000002</v>
      </c>
      <c r="F74" s="102">
        <v>108</v>
      </c>
      <c r="G74" s="103">
        <f t="shared" si="32"/>
        <v>2178.36</v>
      </c>
      <c r="H74" s="26"/>
      <c r="I74" s="104">
        <v>12</v>
      </c>
      <c r="J74" s="105">
        <v>3600</v>
      </c>
      <c r="K74" s="106">
        <f t="shared" si="17"/>
        <v>300</v>
      </c>
      <c r="L74" s="107">
        <v>12</v>
      </c>
      <c r="M74" s="105">
        <f>F74/V74*60</f>
        <v>3262.9141458530639</v>
      </c>
      <c r="N74" s="106">
        <f>M74/L74</f>
        <v>271.90951215442198</v>
      </c>
      <c r="O74" s="108">
        <f>L74-I74</f>
        <v>0</v>
      </c>
      <c r="P74" s="109">
        <f>N74-K74</f>
        <v>-28.090487845578025</v>
      </c>
      <c r="Q74" s="110">
        <f>N74/K74</f>
        <v>0.90636504051473987</v>
      </c>
      <c r="R74" s="290"/>
      <c r="S74" s="47">
        <v>0.73888888888888893</v>
      </c>
      <c r="T74" s="48">
        <v>0.74026620370370377</v>
      </c>
      <c r="U74" s="111">
        <v>5.5166666666666764</v>
      </c>
      <c r="V74" s="112">
        <v>1.9859547969521745</v>
      </c>
      <c r="W74" s="113"/>
      <c r="X74" s="13"/>
      <c r="Y74" s="281"/>
      <c r="Z74" s="282"/>
      <c r="AA74" s="117">
        <f>M74-J74</f>
        <v>-337.08585414693607</v>
      </c>
      <c r="AB74" s="110">
        <f>M74/J74</f>
        <v>0.90636504051473998</v>
      </c>
      <c r="AC74" s="295"/>
    </row>
    <row r="75" spans="1:29" ht="15.75" customHeight="1">
      <c r="A75" s="298"/>
      <c r="B75" s="100" t="s">
        <v>118</v>
      </c>
      <c r="C75" s="279" t="s">
        <v>203</v>
      </c>
      <c r="D75" s="280"/>
      <c r="E75" s="101">
        <v>20.420000000000002</v>
      </c>
      <c r="F75" s="102">
        <v>1097</v>
      </c>
      <c r="G75" s="103">
        <f t="shared" si="32"/>
        <v>22400.74</v>
      </c>
      <c r="H75" s="26"/>
      <c r="I75" s="104">
        <v>13</v>
      </c>
      <c r="J75" s="105">
        <v>3600</v>
      </c>
      <c r="K75" s="106">
        <f t="shared" si="17"/>
        <v>276.92307692307691</v>
      </c>
      <c r="L75" s="107">
        <v>13</v>
      </c>
      <c r="M75" s="105">
        <f>F75/V75*60</f>
        <v>3261.7932855803792</v>
      </c>
      <c r="N75" s="106">
        <f>M75/L75</f>
        <v>250.90717581387531</v>
      </c>
      <c r="O75" s="108">
        <f>L75-I75</f>
        <v>0</v>
      </c>
      <c r="P75" s="109">
        <f>N75-K75</f>
        <v>-26.015901109201593</v>
      </c>
      <c r="Q75" s="110">
        <f>N75/K75</f>
        <v>0.9060536904389942</v>
      </c>
      <c r="R75" s="290"/>
      <c r="S75" s="47">
        <v>0.74305555555555558</v>
      </c>
      <c r="T75" s="48">
        <v>0.75706018518518525</v>
      </c>
      <c r="U75" s="111">
        <v>5</v>
      </c>
      <c r="V75" s="112">
        <v>20.179083785283002</v>
      </c>
      <c r="W75" s="113"/>
      <c r="X75" s="13"/>
      <c r="Y75" s="281"/>
      <c r="Z75" s="282"/>
      <c r="AA75" s="117">
        <f>M75-J75</f>
        <v>-338.20671441962077</v>
      </c>
      <c r="AB75" s="110">
        <f>M75/J75</f>
        <v>0.9060536904389942</v>
      </c>
      <c r="AC75" s="295"/>
    </row>
    <row r="76" spans="1:29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81"/>
      <c r="Z76" s="282"/>
      <c r="AA76" s="117"/>
      <c r="AB76" s="110"/>
      <c r="AC76" s="295"/>
    </row>
    <row r="77" spans="1:29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81"/>
      <c r="Z77" s="282"/>
      <c r="AA77" s="117"/>
      <c r="AB77" s="110"/>
      <c r="AC77" s="295"/>
    </row>
    <row r="78" spans="1:29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50"/>
      <c r="Y78" s="281"/>
      <c r="Z78" s="282"/>
      <c r="AA78" s="117"/>
      <c r="AB78" s="110"/>
      <c r="AC78" s="295"/>
    </row>
    <row r="79" spans="1:29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281"/>
      <c r="Z79" s="282"/>
      <c r="AA79" s="117"/>
      <c r="AB79" s="110"/>
      <c r="AC79" s="295"/>
    </row>
    <row r="80" spans="1:29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281"/>
      <c r="Z80" s="282"/>
      <c r="AA80" s="117"/>
      <c r="AB80" s="110"/>
      <c r="AC80" s="295"/>
    </row>
    <row r="81" spans="1:29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26"/>
      <c r="X81" s="127"/>
      <c r="Y81" s="281"/>
      <c r="Z81" s="282"/>
      <c r="AA81" s="117"/>
      <c r="AB81" s="110"/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12.333333333333334</v>
      </c>
      <c r="J89" s="137">
        <f t="shared" si="33"/>
        <v>3600</v>
      </c>
      <c r="K89" s="138">
        <f t="shared" ref="K89" si="34">J89/I89</f>
        <v>291.89189189189187</v>
      </c>
      <c r="L89" s="136">
        <f t="shared" ref="L89:M89" si="35">AVERAGE(L73:L88)</f>
        <v>12.333333333333334</v>
      </c>
      <c r="M89" s="137">
        <f t="shared" si="35"/>
        <v>3214.1967868358383</v>
      </c>
      <c r="N89" s="138">
        <f>M89/L89</f>
        <v>260.61055028398687</v>
      </c>
      <c r="O89" s="139">
        <f>L89-I89</f>
        <v>0</v>
      </c>
      <c r="P89" s="140">
        <f>N89-K89</f>
        <v>-31.281341607905006</v>
      </c>
      <c r="Q89" s="141">
        <f>N89/K89</f>
        <v>0.89283244078773283</v>
      </c>
      <c r="R89" s="291"/>
      <c r="S89" s="142">
        <v>0.70833333333333337</v>
      </c>
      <c r="T89" s="143">
        <v>0.75706018518518525</v>
      </c>
      <c r="U89" s="144"/>
      <c r="V89" s="166"/>
      <c r="W89" s="167"/>
      <c r="X89" s="138"/>
      <c r="Y89" s="277"/>
      <c r="Z89" s="278"/>
      <c r="AA89" s="168">
        <f>M89-J89</f>
        <v>-385.80321316416166</v>
      </c>
      <c r="AB89" s="141">
        <f>M89/J89</f>
        <v>0.89283244078773283</v>
      </c>
      <c r="AC89" s="296"/>
    </row>
    <row r="90" spans="1:29" ht="15.75" customHeight="1">
      <c r="A90" s="283" t="s">
        <v>139</v>
      </c>
      <c r="B90" s="114" t="s">
        <v>118</v>
      </c>
      <c r="C90" s="287" t="s">
        <v>208</v>
      </c>
      <c r="D90" s="288"/>
      <c r="E90" s="147">
        <v>17.22</v>
      </c>
      <c r="F90" s="97">
        <v>1864</v>
      </c>
      <c r="G90" s="148">
        <f t="shared" ref="G90:G92" si="36">E90*F90</f>
        <v>32098.079999999998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2981.6208047833379</v>
      </c>
      <c r="N90" s="152">
        <f>M90/L90</f>
        <v>993.87360159444597</v>
      </c>
      <c r="O90" s="154">
        <f>L90-I90</f>
        <v>0</v>
      </c>
      <c r="P90" s="155">
        <f>N90-K90</f>
        <v>-106.12639840555403</v>
      </c>
      <c r="Q90" s="156">
        <f>N90/K90</f>
        <v>0.90352145599495093</v>
      </c>
      <c r="R90" s="289">
        <f>Q106</f>
        <v>0.90269166145446378</v>
      </c>
      <c r="S90" s="157">
        <v>0.70833333333333337</v>
      </c>
      <c r="T90" s="158">
        <v>0.734375</v>
      </c>
      <c r="U90" s="159"/>
      <c r="V90" s="160">
        <v>37.509799978782667</v>
      </c>
      <c r="W90" s="161"/>
      <c r="X90" s="162"/>
      <c r="Y90" s="292"/>
      <c r="Z90" s="293"/>
      <c r="AA90" s="115">
        <f>M90-J90</f>
        <v>-318.37919521666208</v>
      </c>
      <c r="AB90" s="156">
        <f>M90/J90</f>
        <v>0.90352145599495093</v>
      </c>
      <c r="AC90" s="294">
        <f>AB106</f>
        <v>0.90269166145446378</v>
      </c>
    </row>
    <row r="91" spans="1:29" ht="15.75" customHeight="1">
      <c r="A91" s="284"/>
      <c r="B91" s="100" t="s">
        <v>118</v>
      </c>
      <c r="C91" s="279" t="s">
        <v>138</v>
      </c>
      <c r="D91" s="280"/>
      <c r="E91" s="101">
        <v>24.54</v>
      </c>
      <c r="F91" s="102">
        <v>1821</v>
      </c>
      <c r="G91" s="103">
        <f t="shared" si="36"/>
        <v>44687.34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2705.9198985605481</v>
      </c>
      <c r="N91" s="106">
        <f>M91/L91</f>
        <v>676.47997464013702</v>
      </c>
      <c r="O91" s="108">
        <f>L91-I91</f>
        <v>0</v>
      </c>
      <c r="P91" s="109">
        <f>N91-K91</f>
        <v>-73.520025359862984</v>
      </c>
      <c r="Q91" s="110">
        <f>N91/K91</f>
        <v>0.90197329952018268</v>
      </c>
      <c r="R91" s="290"/>
      <c r="S91" s="47">
        <v>0.73819444444444449</v>
      </c>
      <c r="T91" s="48">
        <v>0.76622685185185191</v>
      </c>
      <c r="U91" s="111">
        <v>5.5000000000000604</v>
      </c>
      <c r="V91" s="112">
        <v>40.378135383136211</v>
      </c>
      <c r="W91" s="113"/>
      <c r="X91" s="116"/>
      <c r="Y91" s="281"/>
      <c r="Z91" s="282"/>
      <c r="AA91" s="117">
        <f>M91-J91</f>
        <v>-294.08010143945194</v>
      </c>
      <c r="AB91" s="110">
        <f>M91/J91</f>
        <v>0.90197329952018268</v>
      </c>
      <c r="AC91" s="295"/>
    </row>
    <row r="92" spans="1:29" ht="15.75" customHeight="1">
      <c r="A92" s="284"/>
      <c r="B92" s="100" t="s">
        <v>118</v>
      </c>
      <c r="C92" s="279" t="s">
        <v>205</v>
      </c>
      <c r="D92" s="280"/>
      <c r="E92" s="101">
        <v>23.27</v>
      </c>
      <c r="F92" s="102">
        <v>1866</v>
      </c>
      <c r="G92" s="103">
        <f t="shared" si="36"/>
        <v>43421.82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2707.4917481826265</v>
      </c>
      <c r="N92" s="106">
        <f>M92/L92</f>
        <v>541.49834963652529</v>
      </c>
      <c r="O92" s="108">
        <f>L92-I92</f>
        <v>0</v>
      </c>
      <c r="P92" s="109">
        <f>N92-K92</f>
        <v>-58.50165036347471</v>
      </c>
      <c r="Q92" s="110">
        <f>N92/K92</f>
        <v>0.90249724939420883</v>
      </c>
      <c r="R92" s="290"/>
      <c r="S92" s="47">
        <v>0.76944444444444449</v>
      </c>
      <c r="T92" s="48">
        <v>0.79815972222222231</v>
      </c>
      <c r="U92" s="111">
        <v>4.6333333333333115</v>
      </c>
      <c r="V92" s="112">
        <v>41.351926584873951</v>
      </c>
      <c r="W92" s="113"/>
      <c r="X92" s="116"/>
      <c r="Y92" s="281"/>
      <c r="Z92" s="282"/>
      <c r="AA92" s="117">
        <f>M92-J92</f>
        <v>-292.50825181737355</v>
      </c>
      <c r="AB92" s="110">
        <f>M92/J92</f>
        <v>0.90249724939420883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13"/>
      <c r="X98" s="116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13"/>
      <c r="X99" s="116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2798.3441505088376</v>
      </c>
      <c r="N106" s="138">
        <f t="shared" ref="N106:N118" si="41">M106/L106</f>
        <v>699.58603762720941</v>
      </c>
      <c r="O106" s="139">
        <f t="shared" ref="O106:O118" si="42">L106-I106</f>
        <v>0</v>
      </c>
      <c r="P106" s="140">
        <f t="shared" ref="P106:P118" si="43">N106-K106</f>
        <v>-75.413962372790593</v>
      </c>
      <c r="Q106" s="141">
        <f t="shared" ref="Q106:Q118" si="44">N106/K106</f>
        <v>0.90269166145446378</v>
      </c>
      <c r="R106" s="291"/>
      <c r="S106" s="142">
        <v>0.70833333333333337</v>
      </c>
      <c r="T106" s="143">
        <v>0.79815972222222231</v>
      </c>
      <c r="U106" s="144"/>
      <c r="V106" s="166"/>
      <c r="W106" s="99"/>
      <c r="X106" s="69"/>
      <c r="Y106" s="277"/>
      <c r="Z106" s="278"/>
      <c r="AA106" s="168">
        <f t="shared" ref="AA106:AA118" si="45">M106-J106</f>
        <v>-301.65584949116237</v>
      </c>
      <c r="AB106" s="141">
        <f t="shared" ref="AB106:AB118" si="46">M106/J106</f>
        <v>0.90269166145446378</v>
      </c>
      <c r="AC106" s="296"/>
    </row>
    <row r="107" spans="1:29" ht="15.75" customHeight="1">
      <c r="A107" s="297" t="s">
        <v>142</v>
      </c>
      <c r="B107" s="114" t="s">
        <v>118</v>
      </c>
      <c r="C107" s="287" t="s">
        <v>137</v>
      </c>
      <c r="D107" s="288"/>
      <c r="E107" s="147">
        <v>22.28</v>
      </c>
      <c r="F107" s="97">
        <v>467</v>
      </c>
      <c r="G107" s="148">
        <f t="shared" ref="G107:G118" si="47">E107*F107</f>
        <v>10404.76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2976.654754340077</v>
      </c>
      <c r="N107" s="152">
        <f t="shared" si="41"/>
        <v>595.33095086801541</v>
      </c>
      <c r="O107" s="154">
        <f t="shared" si="42"/>
        <v>0</v>
      </c>
      <c r="P107" s="155">
        <f t="shared" si="43"/>
        <v>-64.669049131984593</v>
      </c>
      <c r="Q107" s="156">
        <f t="shared" si="44"/>
        <v>0.90201659222426578</v>
      </c>
      <c r="R107" s="289">
        <f>Q123</f>
        <v>0.89343504741106006</v>
      </c>
      <c r="S107" s="157">
        <v>0.70833333333333337</v>
      </c>
      <c r="T107" s="158">
        <v>0.71486111111111117</v>
      </c>
      <c r="U107" s="159"/>
      <c r="V107" s="160">
        <v>9.4132515566831394</v>
      </c>
      <c r="W107" s="161"/>
      <c r="X107" s="162"/>
      <c r="Y107" s="292"/>
      <c r="Z107" s="293"/>
      <c r="AA107" s="115">
        <f t="shared" si="45"/>
        <v>-323.34524565992297</v>
      </c>
      <c r="AB107" s="156">
        <f t="shared" si="46"/>
        <v>0.90201659222426578</v>
      </c>
      <c r="AC107" s="294">
        <f>AB123</f>
        <v>0.89343504741106017</v>
      </c>
    </row>
    <row r="108" spans="1:29" ht="15.75" customHeight="1">
      <c r="A108" s="298"/>
      <c r="B108" s="100" t="s">
        <v>118</v>
      </c>
      <c r="C108" s="279" t="s">
        <v>136</v>
      </c>
      <c r="D108" s="280"/>
      <c r="E108" s="101">
        <v>16.7</v>
      </c>
      <c r="F108" s="102">
        <v>428</v>
      </c>
      <c r="G108" s="103">
        <f t="shared" si="47"/>
        <v>7147.5999999999995</v>
      </c>
      <c r="H108" s="26">
        <v>2</v>
      </c>
      <c r="I108" s="104">
        <v>3</v>
      </c>
      <c r="J108" s="105">
        <v>3600</v>
      </c>
      <c r="K108" s="106">
        <f t="shared" si="37"/>
        <v>1200</v>
      </c>
      <c r="L108" s="107">
        <v>3</v>
      </c>
      <c r="M108" s="105">
        <f t="shared" si="48"/>
        <v>3192.5623507222035</v>
      </c>
      <c r="N108" s="106">
        <f t="shared" si="41"/>
        <v>1064.1874502407345</v>
      </c>
      <c r="O108" s="108">
        <f t="shared" si="42"/>
        <v>0</v>
      </c>
      <c r="P108" s="109">
        <f t="shared" si="43"/>
        <v>-135.81254975926549</v>
      </c>
      <c r="Q108" s="110">
        <f t="shared" si="44"/>
        <v>0.88682287520061209</v>
      </c>
      <c r="R108" s="290"/>
      <c r="S108" s="47">
        <v>0.72499999999999998</v>
      </c>
      <c r="T108" s="48">
        <v>0.7305787037037037</v>
      </c>
      <c r="U108" s="111">
        <v>14.599999999999884</v>
      </c>
      <c r="V108" s="112">
        <v>8.0436956835598892</v>
      </c>
      <c r="W108" s="113"/>
      <c r="X108" s="116"/>
      <c r="Y108" s="281"/>
      <c r="Z108" s="282"/>
      <c r="AA108" s="117">
        <f t="shared" si="45"/>
        <v>-407.43764927779648</v>
      </c>
      <c r="AB108" s="110">
        <f t="shared" si="46"/>
        <v>0.88682287520061209</v>
      </c>
      <c r="AC108" s="295"/>
    </row>
    <row r="109" spans="1:29" ht="15.75" customHeight="1">
      <c r="A109" s="298"/>
      <c r="B109" s="100" t="s">
        <v>118</v>
      </c>
      <c r="C109" s="279" t="s">
        <v>148</v>
      </c>
      <c r="D109" s="280"/>
      <c r="E109" s="101">
        <v>18.18</v>
      </c>
      <c r="F109" s="102">
        <v>419</v>
      </c>
      <c r="G109" s="103">
        <f t="shared" si="47"/>
        <v>7617.42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3188.3960598015246</v>
      </c>
      <c r="N109" s="106">
        <f t="shared" si="41"/>
        <v>1062.7986866005083</v>
      </c>
      <c r="O109" s="108">
        <f t="shared" si="42"/>
        <v>0</v>
      </c>
      <c r="P109" s="109">
        <f t="shared" si="43"/>
        <v>-137.20131339949171</v>
      </c>
      <c r="Q109" s="110">
        <f t="shared" si="44"/>
        <v>0.88566557216709019</v>
      </c>
      <c r="R109" s="290"/>
      <c r="S109" s="47">
        <v>0.74097222222222214</v>
      </c>
      <c r="T109" s="48">
        <v>0.74644675925925918</v>
      </c>
      <c r="U109" s="111">
        <v>14.966666666666555</v>
      </c>
      <c r="V109" s="112">
        <v>7.8848422619004701</v>
      </c>
      <c r="W109" s="113"/>
      <c r="X109" s="116"/>
      <c r="Y109" s="281"/>
      <c r="Z109" s="282"/>
      <c r="AA109" s="117">
        <f t="shared" si="45"/>
        <v>-411.60394019847536</v>
      </c>
      <c r="AB109" s="110">
        <f t="shared" si="46"/>
        <v>0.88566557216709019</v>
      </c>
      <c r="AC109" s="295"/>
    </row>
    <row r="110" spans="1:29" ht="15.75" customHeight="1">
      <c r="A110" s="298"/>
      <c r="B110" s="100" t="s">
        <v>118</v>
      </c>
      <c r="C110" s="279" t="s">
        <v>144</v>
      </c>
      <c r="D110" s="280"/>
      <c r="E110" s="101">
        <v>18.18</v>
      </c>
      <c r="F110" s="102">
        <v>611</v>
      </c>
      <c r="G110" s="103">
        <f t="shared" si="47"/>
        <v>11107.98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2708.4417673468292</v>
      </c>
      <c r="N110" s="106">
        <f t="shared" si="41"/>
        <v>902.81392244894312</v>
      </c>
      <c r="O110" s="108">
        <f t="shared" si="42"/>
        <v>0</v>
      </c>
      <c r="P110" s="109">
        <f t="shared" si="43"/>
        <v>-97.186077551056883</v>
      </c>
      <c r="Q110" s="110">
        <f t="shared" si="44"/>
        <v>0.9028139224489431</v>
      </c>
      <c r="R110" s="290"/>
      <c r="S110" s="47">
        <v>0.75624999999999987</v>
      </c>
      <c r="T110" s="48">
        <v>0.76564814814814797</v>
      </c>
      <c r="U110" s="111">
        <v>15</v>
      </c>
      <c r="V110" s="112">
        <v>13.535458078506847</v>
      </c>
      <c r="W110" s="113"/>
      <c r="X110" s="116"/>
      <c r="Y110" s="281"/>
      <c r="Z110" s="282"/>
      <c r="AA110" s="117">
        <f t="shared" si="45"/>
        <v>-291.55823265317076</v>
      </c>
      <c r="AB110" s="110">
        <f t="shared" si="46"/>
        <v>0.9028139224489431</v>
      </c>
      <c r="AC110" s="295"/>
    </row>
    <row r="111" spans="1:29" ht="15.75" customHeight="1">
      <c r="A111" s="298"/>
      <c r="B111" s="100" t="s">
        <v>118</v>
      </c>
      <c r="C111" s="279" t="s">
        <v>143</v>
      </c>
      <c r="D111" s="280"/>
      <c r="E111" s="101">
        <v>14.03</v>
      </c>
      <c r="F111" s="102">
        <v>2314</v>
      </c>
      <c r="G111" s="103">
        <f t="shared" si="47"/>
        <v>32465.42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2709.0250361065096</v>
      </c>
      <c r="N111" s="106">
        <f t="shared" si="41"/>
        <v>903.00834536883656</v>
      </c>
      <c r="O111" s="108">
        <f t="shared" si="42"/>
        <v>0</v>
      </c>
      <c r="P111" s="109">
        <f t="shared" si="43"/>
        <v>-96.991654631163442</v>
      </c>
      <c r="Q111" s="110">
        <f t="shared" si="44"/>
        <v>0.90300834536883656</v>
      </c>
      <c r="R111" s="290"/>
      <c r="S111" s="47">
        <v>0.77569444444444424</v>
      </c>
      <c r="T111" s="48">
        <v>0.81128472222222203</v>
      </c>
      <c r="U111" s="111">
        <v>15</v>
      </c>
      <c r="V111" s="112">
        <v>51.250910622644128</v>
      </c>
      <c r="W111" s="113"/>
      <c r="X111" s="116"/>
      <c r="Y111" s="281"/>
      <c r="Z111" s="282"/>
      <c r="AA111" s="117">
        <f t="shared" si="45"/>
        <v>-290.97496389349044</v>
      </c>
      <c r="AB111" s="110">
        <f t="shared" si="46"/>
        <v>0.90300834536883656</v>
      </c>
      <c r="AC111" s="295"/>
    </row>
    <row r="112" spans="1:29" ht="15.75" customHeight="1">
      <c r="A112" s="298"/>
      <c r="B112" s="100" t="s">
        <v>118</v>
      </c>
      <c r="C112" s="279" t="s">
        <v>145</v>
      </c>
      <c r="D112" s="280"/>
      <c r="E112" s="101">
        <v>14.28</v>
      </c>
      <c r="F112" s="102">
        <v>3126</v>
      </c>
      <c r="G112" s="121">
        <f t="shared" si="47"/>
        <v>44639.28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3182.9644846451679</v>
      </c>
      <c r="N112" s="106">
        <f t="shared" si="41"/>
        <v>1060.9881615483894</v>
      </c>
      <c r="O112" s="108">
        <f t="shared" si="42"/>
        <v>0</v>
      </c>
      <c r="P112" s="109">
        <f t="shared" si="43"/>
        <v>-139.01183845161063</v>
      </c>
      <c r="Q112" s="110">
        <f t="shared" si="44"/>
        <v>0.88415680129032448</v>
      </c>
      <c r="R112" s="290"/>
      <c r="S112" s="47">
        <v>0.82152777777777752</v>
      </c>
      <c r="T112" s="120">
        <v>0.86244212962962941</v>
      </c>
      <c r="U112" s="111">
        <v>14.749999999999908</v>
      </c>
      <c r="V112" s="112">
        <v>58.926199429746042</v>
      </c>
      <c r="W112" s="113"/>
      <c r="X112" s="116"/>
      <c r="Y112" s="281"/>
      <c r="Z112" s="282"/>
      <c r="AA112" s="117">
        <f t="shared" si="45"/>
        <v>-417.03551535483211</v>
      </c>
      <c r="AB112" s="110">
        <f t="shared" si="46"/>
        <v>0.88415680129032437</v>
      </c>
      <c r="AC112" s="295"/>
    </row>
    <row r="113" spans="1:29" ht="15.75" customHeight="1">
      <c r="A113" s="298"/>
      <c r="B113" s="100" t="s">
        <v>118</v>
      </c>
      <c r="C113" s="279" t="s">
        <v>137</v>
      </c>
      <c r="D113" s="280"/>
      <c r="E113" s="101">
        <v>22.28</v>
      </c>
      <c r="F113" s="102">
        <v>1374</v>
      </c>
      <c r="G113" s="121">
        <f t="shared" si="47"/>
        <v>30612.720000000001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2976.654754340077</v>
      </c>
      <c r="N113" s="106">
        <f t="shared" si="41"/>
        <v>595.33095086801541</v>
      </c>
      <c r="O113" s="123">
        <f t="shared" si="42"/>
        <v>0</v>
      </c>
      <c r="P113" s="124">
        <f t="shared" si="43"/>
        <v>-64.669049131984593</v>
      </c>
      <c r="Q113" s="125">
        <f t="shared" si="44"/>
        <v>0.90201659222426578</v>
      </c>
      <c r="R113" s="290"/>
      <c r="S113" s="47">
        <v>0.8722222222222219</v>
      </c>
      <c r="T113" s="120">
        <v>0.89144675925925898</v>
      </c>
      <c r="U113" s="111">
        <v>15</v>
      </c>
      <c r="V113" s="112">
        <v>27.69551956934183</v>
      </c>
      <c r="W113" s="113"/>
      <c r="X113" s="116"/>
      <c r="Y113" s="281"/>
      <c r="Z113" s="282"/>
      <c r="AA113" s="117">
        <f t="shared" si="45"/>
        <v>-323.34524565992297</v>
      </c>
      <c r="AB113" s="110">
        <f t="shared" si="46"/>
        <v>0.90201659222426578</v>
      </c>
      <c r="AC113" s="295"/>
    </row>
    <row r="114" spans="1:29" ht="15.75" customHeight="1">
      <c r="A114" s="298"/>
      <c r="B114" s="100" t="s">
        <v>118</v>
      </c>
      <c r="C114" s="279" t="s">
        <v>136</v>
      </c>
      <c r="D114" s="280"/>
      <c r="E114" s="101">
        <v>16.7</v>
      </c>
      <c r="F114" s="102">
        <v>970</v>
      </c>
      <c r="G114" s="121">
        <f t="shared" si="47"/>
        <v>16199</v>
      </c>
      <c r="H114" s="26"/>
      <c r="I114" s="104">
        <v>3</v>
      </c>
      <c r="J114" s="105">
        <v>3600</v>
      </c>
      <c r="K114" s="106">
        <f t="shared" si="37"/>
        <v>1200</v>
      </c>
      <c r="L114" s="118">
        <v>3</v>
      </c>
      <c r="M114" s="105">
        <f t="shared" si="48"/>
        <v>3192.5623507222026</v>
      </c>
      <c r="N114" s="106">
        <f t="shared" si="41"/>
        <v>1064.1874502407343</v>
      </c>
      <c r="O114" s="123">
        <f t="shared" si="42"/>
        <v>0</v>
      </c>
      <c r="P114" s="124">
        <f t="shared" si="43"/>
        <v>-135.81254975926572</v>
      </c>
      <c r="Q114" s="125">
        <f t="shared" si="44"/>
        <v>0.88682287520061187</v>
      </c>
      <c r="R114" s="290"/>
      <c r="S114" s="47">
        <v>0.90138888888888857</v>
      </c>
      <c r="T114" s="120">
        <v>0.91403935185185159</v>
      </c>
      <c r="U114" s="111">
        <v>15</v>
      </c>
      <c r="V114" s="112">
        <v>18.229871058535267</v>
      </c>
      <c r="W114" s="113"/>
      <c r="X114" s="116"/>
      <c r="Y114" s="281"/>
      <c r="Z114" s="282"/>
      <c r="AA114" s="117">
        <f t="shared" si="45"/>
        <v>-407.43764927779739</v>
      </c>
      <c r="AB114" s="110">
        <f t="shared" si="46"/>
        <v>0.88682287520061187</v>
      </c>
      <c r="AC114" s="295"/>
    </row>
    <row r="115" spans="1:29" ht="15.75" customHeight="1">
      <c r="A115" s="298"/>
      <c r="B115" s="100" t="s">
        <v>118</v>
      </c>
      <c r="C115" s="279" t="s">
        <v>148</v>
      </c>
      <c r="D115" s="280"/>
      <c r="E115" s="101">
        <v>18.18</v>
      </c>
      <c r="F115" s="102">
        <v>949</v>
      </c>
      <c r="G115" s="121">
        <f t="shared" si="47"/>
        <v>17252.82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3188.3960598015242</v>
      </c>
      <c r="N115" s="106">
        <f t="shared" si="41"/>
        <v>1062.7986866005081</v>
      </c>
      <c r="O115" s="123">
        <f t="shared" si="42"/>
        <v>0</v>
      </c>
      <c r="P115" s="124">
        <f t="shared" si="43"/>
        <v>-137.20131339949194</v>
      </c>
      <c r="Q115" s="125">
        <f t="shared" si="44"/>
        <v>0.88566557216709008</v>
      </c>
      <c r="R115" s="290"/>
      <c r="S115" s="47">
        <v>0.92430555555555516</v>
      </c>
      <c r="T115" s="120">
        <v>0.93670138888888854</v>
      </c>
      <c r="U115" s="111">
        <v>14.78333333333314</v>
      </c>
      <c r="V115" s="112">
        <v>17.858509084829468</v>
      </c>
      <c r="W115" s="113"/>
      <c r="X115" s="116"/>
      <c r="Y115" s="281"/>
      <c r="Z115" s="282"/>
      <c r="AA115" s="117">
        <f t="shared" si="45"/>
        <v>-411.60394019847581</v>
      </c>
      <c r="AB115" s="110">
        <f t="shared" si="46"/>
        <v>0.88566557216709008</v>
      </c>
      <c r="AC115" s="295"/>
    </row>
    <row r="116" spans="1:29" ht="15.75" customHeight="1">
      <c r="A116" s="298"/>
      <c r="B116" s="100" t="s">
        <v>118</v>
      </c>
      <c r="C116" s="279" t="s">
        <v>144</v>
      </c>
      <c r="D116" s="280"/>
      <c r="E116" s="101">
        <v>18.18</v>
      </c>
      <c r="F116" s="102">
        <v>1398</v>
      </c>
      <c r="G116" s="121">
        <f t="shared" si="47"/>
        <v>25415.64</v>
      </c>
      <c r="H116" s="26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2708.4417673468288</v>
      </c>
      <c r="N116" s="106">
        <f t="shared" si="41"/>
        <v>902.81392244894289</v>
      </c>
      <c r="O116" s="123">
        <f t="shared" si="42"/>
        <v>0</v>
      </c>
      <c r="P116" s="124">
        <f t="shared" si="43"/>
        <v>-97.18607755105711</v>
      </c>
      <c r="Q116" s="125">
        <f t="shared" si="44"/>
        <v>0.90281392244894287</v>
      </c>
      <c r="R116" s="290"/>
      <c r="S116" s="47">
        <v>0.9465277777777773</v>
      </c>
      <c r="T116" s="120">
        <v>0.96803240740740693</v>
      </c>
      <c r="U116" s="111">
        <v>15</v>
      </c>
      <c r="V116" s="112">
        <v>30.969836978318451</v>
      </c>
      <c r="W116" s="113"/>
      <c r="X116" s="116"/>
      <c r="Y116" s="281"/>
      <c r="Z116" s="282"/>
      <c r="AA116" s="117">
        <f t="shared" si="45"/>
        <v>-291.55823265317122</v>
      </c>
      <c r="AB116" s="110">
        <f t="shared" si="46"/>
        <v>0.90281392244894287</v>
      </c>
      <c r="AC116" s="295"/>
    </row>
    <row r="117" spans="1:29" ht="15.75" customHeight="1">
      <c r="A117" s="298"/>
      <c r="B117" s="100" t="s">
        <v>118</v>
      </c>
      <c r="C117" s="279" t="s">
        <v>143</v>
      </c>
      <c r="D117" s="280"/>
      <c r="E117" s="101">
        <v>14.03</v>
      </c>
      <c r="F117" s="102">
        <v>5903</v>
      </c>
      <c r="G117" s="121">
        <f t="shared" si="47"/>
        <v>82819.09</v>
      </c>
      <c r="H117" s="26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2709.0250361065091</v>
      </c>
      <c r="N117" s="106">
        <f t="shared" si="41"/>
        <v>903.00834536883633</v>
      </c>
      <c r="O117" s="123">
        <f t="shared" si="42"/>
        <v>0</v>
      </c>
      <c r="P117" s="124">
        <f t="shared" si="43"/>
        <v>-96.991654631163669</v>
      </c>
      <c r="Q117" s="125">
        <f t="shared" si="44"/>
        <v>0.90300834536883634</v>
      </c>
      <c r="R117" s="290"/>
      <c r="S117" s="47">
        <v>0.9777777777777773</v>
      </c>
      <c r="T117" s="120">
        <v>1.0685648148148144</v>
      </c>
      <c r="U117" s="111">
        <v>15</v>
      </c>
      <c r="V117" s="112">
        <v>130.74076292371146</v>
      </c>
      <c r="W117" s="126"/>
      <c r="X117" s="127"/>
      <c r="Y117" s="281"/>
      <c r="Z117" s="282"/>
      <c r="AA117" s="117">
        <f t="shared" si="45"/>
        <v>-290.97496389349089</v>
      </c>
      <c r="AB117" s="110">
        <f t="shared" si="46"/>
        <v>0.90300834536883634</v>
      </c>
      <c r="AC117" s="295"/>
    </row>
    <row r="118" spans="1:29" ht="15.75" customHeight="1">
      <c r="A118" s="298"/>
      <c r="B118" s="100" t="s">
        <v>118</v>
      </c>
      <c r="C118" s="279" t="s">
        <v>145</v>
      </c>
      <c r="D118" s="280"/>
      <c r="E118" s="101">
        <v>14.28</v>
      </c>
      <c r="F118" s="102">
        <v>8403</v>
      </c>
      <c r="G118" s="121">
        <f t="shared" si="47"/>
        <v>119994.84</v>
      </c>
      <c r="H118" s="26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3182.9644846451679</v>
      </c>
      <c r="N118" s="106">
        <f t="shared" si="41"/>
        <v>1060.9881615483894</v>
      </c>
      <c r="O118" s="123">
        <f t="shared" si="42"/>
        <v>0</v>
      </c>
      <c r="P118" s="124">
        <f t="shared" si="43"/>
        <v>-139.01183845161063</v>
      </c>
      <c r="Q118" s="125">
        <f t="shared" si="44"/>
        <v>0.88415680129032448</v>
      </c>
      <c r="R118" s="290"/>
      <c r="S118" s="47">
        <v>1.0784722222222218</v>
      </c>
      <c r="T118" s="120">
        <v>1.1884606481481477</v>
      </c>
      <c r="U118" s="111">
        <v>15</v>
      </c>
      <c r="V118" s="112">
        <v>158.39950537688932</v>
      </c>
      <c r="W118" s="126"/>
      <c r="X118" s="127"/>
      <c r="Y118" s="281"/>
      <c r="Z118" s="282"/>
      <c r="AA118" s="117">
        <f t="shared" si="45"/>
        <v>-417.03551535483211</v>
      </c>
      <c r="AB118" s="110">
        <f t="shared" si="46"/>
        <v>0.88415680129032437</v>
      </c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9">AVERAGE(I107:I122)</f>
        <v>3.3333333333333335</v>
      </c>
      <c r="J123" s="137">
        <f t="shared" si="49"/>
        <v>3350</v>
      </c>
      <c r="K123" s="138">
        <f t="shared" ref="K123" si="50">J123/I123</f>
        <v>1005</v>
      </c>
      <c r="L123" s="136">
        <f t="shared" ref="L123:M123" si="51">AVERAGE(L107:L122)</f>
        <v>3.3333333333333335</v>
      </c>
      <c r="M123" s="137">
        <f t="shared" si="51"/>
        <v>2993.0074088270517</v>
      </c>
      <c r="N123" s="138">
        <f t="shared" ref="N123:N135" si="52">M123/L123</f>
        <v>897.90222264811541</v>
      </c>
      <c r="O123" s="139">
        <f t="shared" ref="O123:O135" si="53">L123-I123</f>
        <v>0</v>
      </c>
      <c r="P123" s="140">
        <f t="shared" ref="P123:P135" si="54">N123-K123</f>
        <v>-107.09777735188459</v>
      </c>
      <c r="Q123" s="141">
        <f t="shared" ref="Q123:Q135" si="55">N123/K123</f>
        <v>0.89343504741106006</v>
      </c>
      <c r="R123" s="291"/>
      <c r="S123" s="142">
        <v>0.70833333333333337</v>
      </c>
      <c r="T123" s="143">
        <v>1.1884606481481477</v>
      </c>
      <c r="U123" s="144"/>
      <c r="V123" s="166"/>
      <c r="W123" s="99"/>
      <c r="X123" s="69"/>
      <c r="Y123" s="277"/>
      <c r="Z123" s="278"/>
      <c r="AA123" s="168">
        <f t="shared" ref="AA123:AA135" si="56">M123-J123</f>
        <v>-356.99259117294832</v>
      </c>
      <c r="AB123" s="141">
        <f t="shared" ref="AB123:AB135" si="57">M123/J123</f>
        <v>0.89343504741106017</v>
      </c>
      <c r="AC123" s="296"/>
    </row>
    <row r="124" spans="1:29" ht="15.75" customHeight="1">
      <c r="A124" s="283" t="s">
        <v>146</v>
      </c>
      <c r="B124" s="114" t="s">
        <v>118</v>
      </c>
      <c r="C124" s="287" t="s">
        <v>209</v>
      </c>
      <c r="D124" s="288"/>
      <c r="E124" s="147">
        <v>30</v>
      </c>
      <c r="F124" s="97">
        <v>915</v>
      </c>
      <c r="G124" s="148">
        <f t="shared" ref="G124:G135" si="58">E124*F124</f>
        <v>27450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3192.4799999999987</v>
      </c>
      <c r="N124" s="152">
        <f t="shared" si="52"/>
        <v>798.11999999999966</v>
      </c>
      <c r="O124" s="154">
        <f t="shared" si="53"/>
        <v>0</v>
      </c>
      <c r="P124" s="155">
        <f t="shared" si="54"/>
        <v>-101.88000000000034</v>
      </c>
      <c r="Q124" s="156">
        <f t="shared" si="55"/>
        <v>0.88679999999999959</v>
      </c>
      <c r="R124" s="289">
        <f>Q140</f>
        <v>0.88528824742812651</v>
      </c>
      <c r="S124" s="157">
        <v>0.70833333333333337</v>
      </c>
      <c r="T124" s="158">
        <v>0.72026620370370376</v>
      </c>
      <c r="U124" s="159"/>
      <c r="V124" s="160">
        <v>17.196662156066765</v>
      </c>
      <c r="W124" s="158"/>
      <c r="X124" s="169"/>
      <c r="Y124" s="292"/>
      <c r="Z124" s="293"/>
      <c r="AA124" s="171">
        <f t="shared" si="56"/>
        <v>-407.52000000000135</v>
      </c>
      <c r="AB124" s="156">
        <f t="shared" si="57"/>
        <v>0.88679999999999959</v>
      </c>
      <c r="AC124" s="294">
        <f>AB140</f>
        <v>0.88528824742812651</v>
      </c>
    </row>
    <row r="125" spans="1:29" ht="15.75" customHeight="1">
      <c r="A125" s="284"/>
      <c r="B125" s="100" t="s">
        <v>118</v>
      </c>
      <c r="C125" s="279" t="s">
        <v>147</v>
      </c>
      <c r="D125" s="280"/>
      <c r="E125" s="101">
        <v>18.18</v>
      </c>
      <c r="F125" s="102">
        <v>1050</v>
      </c>
      <c r="G125" s="103">
        <f t="shared" si="58"/>
        <v>19089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3180.5560075327121</v>
      </c>
      <c r="N125" s="106">
        <f t="shared" si="52"/>
        <v>1060.1853358442374</v>
      </c>
      <c r="O125" s="108">
        <f t="shared" si="53"/>
        <v>0</v>
      </c>
      <c r="P125" s="109">
        <f t="shared" si="54"/>
        <v>-139.81466415576256</v>
      </c>
      <c r="Q125" s="110">
        <f t="shared" si="55"/>
        <v>0.88348777987019789</v>
      </c>
      <c r="R125" s="290"/>
      <c r="S125" s="47">
        <v>0.73055555555555551</v>
      </c>
      <c r="T125" s="48">
        <v>0.74430555555555555</v>
      </c>
      <c r="U125" s="111">
        <v>14.816666666666531</v>
      </c>
      <c r="V125" s="112">
        <v>19.807857447186315</v>
      </c>
      <c r="W125" s="113"/>
      <c r="X125" s="13"/>
      <c r="Y125" s="281"/>
      <c r="Z125" s="282"/>
      <c r="AA125" s="172">
        <f t="shared" si="56"/>
        <v>-419.4439924672879</v>
      </c>
      <c r="AB125" s="110">
        <f t="shared" si="57"/>
        <v>0.88348777987019778</v>
      </c>
      <c r="AC125" s="295"/>
    </row>
    <row r="126" spans="1:29" ht="15.75" customHeight="1">
      <c r="A126" s="284"/>
      <c r="B126" s="100" t="s">
        <v>118</v>
      </c>
      <c r="C126" s="279" t="s">
        <v>150</v>
      </c>
      <c r="D126" s="280"/>
      <c r="E126" s="101">
        <v>25.03</v>
      </c>
      <c r="F126" s="102">
        <v>702</v>
      </c>
      <c r="G126" s="103">
        <f t="shared" si="58"/>
        <v>17571.060000000001</v>
      </c>
      <c r="H126" s="26">
        <v>2</v>
      </c>
      <c r="I126" s="104">
        <v>5</v>
      </c>
      <c r="J126" s="105">
        <v>3600</v>
      </c>
      <c r="K126" s="106">
        <f t="shared" si="37"/>
        <v>720</v>
      </c>
      <c r="L126" s="107">
        <v>5</v>
      </c>
      <c r="M126" s="105">
        <f t="shared" si="59"/>
        <v>3190.1374918322199</v>
      </c>
      <c r="N126" s="106">
        <f t="shared" si="52"/>
        <v>638.02749836644398</v>
      </c>
      <c r="O126" s="108">
        <f t="shared" si="53"/>
        <v>0</v>
      </c>
      <c r="P126" s="109">
        <f t="shared" si="54"/>
        <v>-81.972501633556021</v>
      </c>
      <c r="Q126" s="110">
        <f t="shared" si="55"/>
        <v>0.8861493032867277</v>
      </c>
      <c r="R126" s="290"/>
      <c r="S126" s="47">
        <v>0.75416666666666654</v>
      </c>
      <c r="T126" s="48">
        <v>0.7633333333333332</v>
      </c>
      <c r="U126" s="111">
        <v>15</v>
      </c>
      <c r="V126" s="112">
        <v>13.203192686158754</v>
      </c>
      <c r="W126" s="113"/>
      <c r="X126" s="13"/>
      <c r="Y126" s="281"/>
      <c r="Z126" s="282"/>
      <c r="AA126" s="172">
        <f t="shared" si="56"/>
        <v>-409.86250816778011</v>
      </c>
      <c r="AB126" s="110">
        <f t="shared" si="57"/>
        <v>0.8861493032867277</v>
      </c>
      <c r="AC126" s="295"/>
    </row>
    <row r="127" spans="1:29" ht="15.75" customHeight="1">
      <c r="A127" s="284"/>
      <c r="B127" s="100" t="s">
        <v>118</v>
      </c>
      <c r="C127" s="279" t="s">
        <v>149</v>
      </c>
      <c r="D127" s="280"/>
      <c r="E127" s="101">
        <v>24.82</v>
      </c>
      <c r="F127" s="102">
        <v>906</v>
      </c>
      <c r="G127" s="103">
        <f t="shared" si="58"/>
        <v>22486.920000000002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3189.0317796373834</v>
      </c>
      <c r="N127" s="106">
        <f t="shared" si="52"/>
        <v>637.80635592747672</v>
      </c>
      <c r="O127" s="108">
        <f t="shared" si="53"/>
        <v>0</v>
      </c>
      <c r="P127" s="109">
        <f t="shared" si="54"/>
        <v>-82.193644072523284</v>
      </c>
      <c r="Q127" s="110">
        <f t="shared" si="55"/>
        <v>0.88584216101038438</v>
      </c>
      <c r="R127" s="290"/>
      <c r="S127" s="47">
        <v>0.77361111111111092</v>
      </c>
      <c r="T127" s="48">
        <v>0.78543981481481462</v>
      </c>
      <c r="U127" s="111">
        <v>14.799999999999915</v>
      </c>
      <c r="V127" s="112">
        <v>17.045926085497065</v>
      </c>
      <c r="W127" s="113"/>
      <c r="X127" s="13"/>
      <c r="Y127" s="281"/>
      <c r="Z127" s="282"/>
      <c r="AA127" s="172">
        <f t="shared" si="56"/>
        <v>-410.96822036261665</v>
      </c>
      <c r="AB127" s="110">
        <f t="shared" si="57"/>
        <v>0.88584216101038427</v>
      </c>
      <c r="AC127" s="295"/>
    </row>
    <row r="128" spans="1:29" ht="15.75" customHeight="1">
      <c r="A128" s="285"/>
      <c r="B128" s="100" t="s">
        <v>118</v>
      </c>
      <c r="C128" s="279" t="s">
        <v>140</v>
      </c>
      <c r="D128" s="280"/>
      <c r="E128" s="101">
        <v>17.89</v>
      </c>
      <c r="F128" s="102">
        <v>1559</v>
      </c>
      <c r="G128" s="103">
        <f t="shared" si="58"/>
        <v>27890.510000000002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3181.1929680737649</v>
      </c>
      <c r="N128" s="106">
        <f t="shared" si="52"/>
        <v>795.29824201844121</v>
      </c>
      <c r="O128" s="108">
        <f t="shared" si="53"/>
        <v>0</v>
      </c>
      <c r="P128" s="109">
        <f t="shared" si="54"/>
        <v>-104.70175798155879</v>
      </c>
      <c r="Q128" s="110">
        <f t="shared" si="55"/>
        <v>0.88366471335382357</v>
      </c>
      <c r="R128" s="290"/>
      <c r="S128" s="47">
        <v>0.79583333333333306</v>
      </c>
      <c r="T128" s="48">
        <v>0.8162499999999997</v>
      </c>
      <c r="U128" s="111">
        <v>14.966666666666555</v>
      </c>
      <c r="V128" s="112">
        <v>29.404063487742192</v>
      </c>
      <c r="W128" s="113"/>
      <c r="X128" s="116"/>
      <c r="Y128" s="281"/>
      <c r="Z128" s="282"/>
      <c r="AA128" s="172">
        <f t="shared" si="56"/>
        <v>-418.80703192623514</v>
      </c>
      <c r="AB128" s="110">
        <f t="shared" si="57"/>
        <v>0.88366471335382357</v>
      </c>
      <c r="AC128" s="295"/>
    </row>
    <row r="129" spans="1:29" ht="15.75" customHeight="1">
      <c r="A129" s="285"/>
      <c r="B129" s="100" t="s">
        <v>118</v>
      </c>
      <c r="C129" s="279" t="s">
        <v>141</v>
      </c>
      <c r="D129" s="280"/>
      <c r="E129" s="101">
        <v>16.66</v>
      </c>
      <c r="F129" s="102">
        <v>2525</v>
      </c>
      <c r="G129" s="121">
        <f t="shared" si="58"/>
        <v>42066.5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3188.8278973714569</v>
      </c>
      <c r="N129" s="106">
        <f t="shared" si="52"/>
        <v>637.76557947429137</v>
      </c>
      <c r="O129" s="108">
        <f t="shared" si="53"/>
        <v>0</v>
      </c>
      <c r="P129" s="109">
        <f t="shared" si="54"/>
        <v>-82.234420525708629</v>
      </c>
      <c r="Q129" s="110">
        <f t="shared" si="55"/>
        <v>0.88578552704762692</v>
      </c>
      <c r="R129" s="290"/>
      <c r="S129" s="47">
        <v>0.82638888888888862</v>
      </c>
      <c r="T129" s="120">
        <v>0.85937499999999978</v>
      </c>
      <c r="U129" s="111">
        <v>14.600000000000044</v>
      </c>
      <c r="V129" s="112">
        <v>47.509619482719991</v>
      </c>
      <c r="W129" s="113"/>
      <c r="X129" s="50"/>
      <c r="Y129" s="281"/>
      <c r="Z129" s="282"/>
      <c r="AA129" s="172">
        <f t="shared" si="56"/>
        <v>-411.17210262854314</v>
      </c>
      <c r="AB129" s="110">
        <f t="shared" si="57"/>
        <v>0.88578552704762692</v>
      </c>
      <c r="AC129" s="295"/>
    </row>
    <row r="130" spans="1:29" ht="15.75" customHeight="1">
      <c r="A130" s="285"/>
      <c r="B130" s="100" t="s">
        <v>118</v>
      </c>
      <c r="C130" s="279" t="s">
        <v>209</v>
      </c>
      <c r="D130" s="280"/>
      <c r="E130" s="101">
        <v>30</v>
      </c>
      <c r="F130" s="102">
        <v>2268</v>
      </c>
      <c r="G130" s="121">
        <f t="shared" si="58"/>
        <v>68040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3192.4799999999987</v>
      </c>
      <c r="N130" s="106">
        <f t="shared" si="52"/>
        <v>798.11999999999966</v>
      </c>
      <c r="O130" s="123">
        <f t="shared" si="53"/>
        <v>0</v>
      </c>
      <c r="P130" s="124">
        <f t="shared" si="54"/>
        <v>-101.88000000000034</v>
      </c>
      <c r="Q130" s="125">
        <f t="shared" si="55"/>
        <v>0.88679999999999959</v>
      </c>
      <c r="R130" s="290"/>
      <c r="S130" s="47">
        <v>0.86944444444444413</v>
      </c>
      <c r="T130" s="120">
        <v>0.89903935185185158</v>
      </c>
      <c r="U130" s="111">
        <v>15</v>
      </c>
      <c r="V130" s="112">
        <v>42.625169147496635</v>
      </c>
      <c r="W130" s="113"/>
      <c r="X130" s="116"/>
      <c r="Y130" s="281"/>
      <c r="Z130" s="282"/>
      <c r="AA130" s="172">
        <f t="shared" si="56"/>
        <v>-407.52000000000135</v>
      </c>
      <c r="AB130" s="110">
        <f t="shared" si="57"/>
        <v>0.88679999999999959</v>
      </c>
      <c r="AC130" s="295"/>
    </row>
    <row r="131" spans="1:29" ht="15.75" customHeight="1">
      <c r="A131" s="285"/>
      <c r="B131" s="100" t="s">
        <v>118</v>
      </c>
      <c r="C131" s="279" t="s">
        <v>147</v>
      </c>
      <c r="D131" s="280"/>
      <c r="E131" s="101">
        <v>18.18</v>
      </c>
      <c r="F131" s="102">
        <v>2689</v>
      </c>
      <c r="G131" s="121">
        <f t="shared" si="58"/>
        <v>48886.02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3180.5560075327121</v>
      </c>
      <c r="N131" s="106">
        <f t="shared" si="52"/>
        <v>1060.1853358442374</v>
      </c>
      <c r="O131" s="123">
        <f t="shared" si="53"/>
        <v>0</v>
      </c>
      <c r="P131" s="124">
        <f t="shared" si="54"/>
        <v>-139.81466415576256</v>
      </c>
      <c r="Q131" s="125">
        <f t="shared" si="55"/>
        <v>0.88348777987019789</v>
      </c>
      <c r="R131" s="290"/>
      <c r="S131" s="47">
        <v>0.90902777777777743</v>
      </c>
      <c r="T131" s="120">
        <v>0.94424768518518487</v>
      </c>
      <c r="U131" s="111">
        <v>15</v>
      </c>
      <c r="V131" s="112">
        <v>50.726979690937142</v>
      </c>
      <c r="W131" s="113"/>
      <c r="X131" s="116"/>
      <c r="Y131" s="281"/>
      <c r="Z131" s="282"/>
      <c r="AA131" s="172">
        <f t="shared" si="56"/>
        <v>-419.4439924672879</v>
      </c>
      <c r="AB131" s="110">
        <f t="shared" si="57"/>
        <v>0.88348777987019778</v>
      </c>
      <c r="AC131" s="295"/>
    </row>
    <row r="132" spans="1:29" ht="15.75" customHeight="1">
      <c r="A132" s="285"/>
      <c r="B132" s="100" t="s">
        <v>118</v>
      </c>
      <c r="C132" s="279" t="s">
        <v>150</v>
      </c>
      <c r="D132" s="280"/>
      <c r="E132" s="101">
        <v>25.03</v>
      </c>
      <c r="F132" s="102">
        <v>1512</v>
      </c>
      <c r="G132" s="121">
        <f t="shared" si="58"/>
        <v>37845.360000000001</v>
      </c>
      <c r="H132" s="26"/>
      <c r="I132" s="104">
        <v>5</v>
      </c>
      <c r="J132" s="105">
        <v>3600</v>
      </c>
      <c r="K132" s="106">
        <f t="shared" si="37"/>
        <v>720</v>
      </c>
      <c r="L132" s="118">
        <v>5</v>
      </c>
      <c r="M132" s="105">
        <f t="shared" si="59"/>
        <v>3190.1374918322199</v>
      </c>
      <c r="N132" s="106">
        <f t="shared" si="52"/>
        <v>638.02749836644398</v>
      </c>
      <c r="O132" s="123">
        <f t="shared" si="53"/>
        <v>0</v>
      </c>
      <c r="P132" s="124">
        <f t="shared" si="54"/>
        <v>-81.972501633556021</v>
      </c>
      <c r="Q132" s="125">
        <f t="shared" si="55"/>
        <v>0.8861493032867277</v>
      </c>
      <c r="R132" s="290"/>
      <c r="S132" s="47">
        <v>0.95416666666666627</v>
      </c>
      <c r="T132" s="120">
        <v>0.97391203703703666</v>
      </c>
      <c r="U132" s="111">
        <v>15</v>
      </c>
      <c r="V132" s="112">
        <v>28.437645785572702</v>
      </c>
      <c r="W132" s="126"/>
      <c r="X132" s="127"/>
      <c r="Y132" s="281"/>
      <c r="Z132" s="282"/>
      <c r="AA132" s="172">
        <f t="shared" si="56"/>
        <v>-409.86250816778011</v>
      </c>
      <c r="AB132" s="110">
        <f t="shared" si="57"/>
        <v>0.8861493032867277</v>
      </c>
      <c r="AC132" s="295"/>
    </row>
    <row r="133" spans="1:29" ht="15.75" customHeight="1">
      <c r="A133" s="285"/>
      <c r="B133" s="100" t="s">
        <v>118</v>
      </c>
      <c r="C133" s="279" t="s">
        <v>149</v>
      </c>
      <c r="D133" s="280"/>
      <c r="E133" s="101">
        <v>24.82</v>
      </c>
      <c r="F133" s="102">
        <v>2065</v>
      </c>
      <c r="G133" s="121">
        <f t="shared" si="58"/>
        <v>51253.3</v>
      </c>
      <c r="H133" s="26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3189.0317796373829</v>
      </c>
      <c r="N133" s="106">
        <f t="shared" si="52"/>
        <v>637.8063559274766</v>
      </c>
      <c r="O133" s="123">
        <f t="shared" si="53"/>
        <v>0</v>
      </c>
      <c r="P133" s="124">
        <f t="shared" si="54"/>
        <v>-82.193644072523398</v>
      </c>
      <c r="Q133" s="125">
        <f t="shared" si="55"/>
        <v>0.88584216101038415</v>
      </c>
      <c r="R133" s="290"/>
      <c r="S133" s="47">
        <v>0.98402777777777739</v>
      </c>
      <c r="T133" s="120">
        <v>1.0110069444444441</v>
      </c>
      <c r="U133" s="111">
        <v>14.566666666666652</v>
      </c>
      <c r="V133" s="112">
        <v>38.85191762312521</v>
      </c>
      <c r="W133" s="126"/>
      <c r="X133" s="127"/>
      <c r="Y133" s="281"/>
      <c r="Z133" s="282"/>
      <c r="AA133" s="172">
        <f t="shared" si="56"/>
        <v>-410.9682203626171</v>
      </c>
      <c r="AB133" s="110">
        <f t="shared" si="57"/>
        <v>0.88584216101038415</v>
      </c>
      <c r="AC133" s="295"/>
    </row>
    <row r="134" spans="1:29" ht="15.75" customHeight="1">
      <c r="A134" s="285"/>
      <c r="B134" s="100" t="s">
        <v>118</v>
      </c>
      <c r="C134" s="279" t="s">
        <v>140</v>
      </c>
      <c r="D134" s="280"/>
      <c r="E134" s="101">
        <v>17.89</v>
      </c>
      <c r="F134" s="102">
        <v>4149</v>
      </c>
      <c r="G134" s="121">
        <f t="shared" si="58"/>
        <v>74225.61</v>
      </c>
      <c r="H134" s="26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3181.1929680737649</v>
      </c>
      <c r="N134" s="106">
        <f t="shared" si="52"/>
        <v>795.29824201844121</v>
      </c>
      <c r="O134" s="123">
        <f t="shared" si="53"/>
        <v>0</v>
      </c>
      <c r="P134" s="124">
        <f t="shared" si="54"/>
        <v>-104.70175798155879</v>
      </c>
      <c r="Q134" s="125">
        <f t="shared" si="55"/>
        <v>0.88366471335382357</v>
      </c>
      <c r="R134" s="290"/>
      <c r="S134" s="47">
        <v>1.020833333333333</v>
      </c>
      <c r="T134" s="120">
        <v>1.0751736111111108</v>
      </c>
      <c r="U134" s="111">
        <v>15</v>
      </c>
      <c r="V134" s="112">
        <v>78.25366222619779</v>
      </c>
      <c r="W134" s="126"/>
      <c r="X134" s="127"/>
      <c r="Y134" s="281"/>
      <c r="Z134" s="282"/>
      <c r="AA134" s="172">
        <f t="shared" si="56"/>
        <v>-418.80703192623514</v>
      </c>
      <c r="AB134" s="110">
        <f t="shared" si="57"/>
        <v>0.88366471335382357</v>
      </c>
      <c r="AC134" s="295"/>
    </row>
    <row r="135" spans="1:29" ht="15.75" customHeight="1">
      <c r="A135" s="285"/>
      <c r="B135" s="100" t="s">
        <v>118</v>
      </c>
      <c r="C135" s="279" t="s">
        <v>141</v>
      </c>
      <c r="D135" s="280"/>
      <c r="E135" s="101">
        <v>16.66</v>
      </c>
      <c r="F135" s="102">
        <v>6526</v>
      </c>
      <c r="G135" s="121">
        <f t="shared" si="58"/>
        <v>108723.16</v>
      </c>
      <c r="H135" s="26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3188.8278973714569</v>
      </c>
      <c r="N135" s="106">
        <f t="shared" si="52"/>
        <v>637.76557947429137</v>
      </c>
      <c r="O135" s="123">
        <f t="shared" si="53"/>
        <v>0</v>
      </c>
      <c r="P135" s="124">
        <f t="shared" si="54"/>
        <v>-82.234420525708629</v>
      </c>
      <c r="Q135" s="125">
        <f t="shared" si="55"/>
        <v>0.88578552704762692</v>
      </c>
      <c r="R135" s="290"/>
      <c r="S135" s="47">
        <v>1.0854166666666665</v>
      </c>
      <c r="T135" s="120">
        <v>1.1706828703703702</v>
      </c>
      <c r="U135" s="111">
        <v>14.750000000000227</v>
      </c>
      <c r="V135" s="112">
        <v>122.79119871058641</v>
      </c>
      <c r="W135" s="126"/>
      <c r="X135" s="127"/>
      <c r="Y135" s="281"/>
      <c r="Z135" s="282"/>
      <c r="AA135" s="172">
        <f t="shared" si="56"/>
        <v>-411.17210262854314</v>
      </c>
      <c r="AB135" s="110">
        <f t="shared" si="57"/>
        <v>0.88578552704762692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72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13"/>
      <c r="X137" s="116"/>
      <c r="Y137" s="281"/>
      <c r="Z137" s="282"/>
      <c r="AA137" s="172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72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73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60">AVERAGE(I124:I139)</f>
        <v>4.333333333333333</v>
      </c>
      <c r="J140" s="137">
        <f t="shared" si="60"/>
        <v>3600</v>
      </c>
      <c r="K140" s="138">
        <f t="shared" ref="K140" si="61">J140/I140</f>
        <v>830.76923076923083</v>
      </c>
      <c r="L140" s="136">
        <f t="shared" ref="L140:M140" si="62">AVERAGE(L124:L139)</f>
        <v>4.333333333333333</v>
      </c>
      <c r="M140" s="137">
        <f t="shared" si="62"/>
        <v>3187.0376907412556</v>
      </c>
      <c r="N140" s="138">
        <f>M140/L140</f>
        <v>735.47023632490516</v>
      </c>
      <c r="O140" s="139">
        <f>L140-I140</f>
        <v>0</v>
      </c>
      <c r="P140" s="140">
        <f>N140-K140</f>
        <v>-95.298994444325672</v>
      </c>
      <c r="Q140" s="141">
        <f>N140/K140</f>
        <v>0.88528824742812651</v>
      </c>
      <c r="R140" s="291"/>
      <c r="S140" s="142">
        <v>0.70833333333333337</v>
      </c>
      <c r="T140" s="143">
        <v>1.1706828703703702</v>
      </c>
      <c r="U140" s="144"/>
      <c r="V140" s="166"/>
      <c r="W140" s="167"/>
      <c r="X140" s="138"/>
      <c r="Y140" s="277"/>
      <c r="Z140" s="278"/>
      <c r="AA140" s="174">
        <f>M140-J140</f>
        <v>-412.96230925874443</v>
      </c>
      <c r="AB140" s="141">
        <f>M140/J140</f>
        <v>0.88528824742812651</v>
      </c>
      <c r="AC140" s="296"/>
    </row>
    <row r="142" spans="1:29">
      <c r="Y142" s="275" t="s">
        <v>151</v>
      </c>
      <c r="Z142" s="275"/>
    </row>
    <row r="143" spans="1:29">
      <c r="Y143" s="275" t="s">
        <v>152</v>
      </c>
      <c r="Z143" s="275"/>
    </row>
    <row r="144" spans="1:29">
      <c r="Y144" s="275" t="s">
        <v>153</v>
      </c>
      <c r="Z144" s="275"/>
    </row>
    <row r="145" spans="25:26">
      <c r="Y145" s="275" t="s">
        <v>154</v>
      </c>
      <c r="Z145" s="275"/>
    </row>
    <row r="146" spans="25:26">
      <c r="Y146" s="275" t="s">
        <v>155</v>
      </c>
      <c r="Z146" s="275"/>
    </row>
    <row r="147" spans="25:26">
      <c r="Y147" s="275" t="s">
        <v>156</v>
      </c>
      <c r="Z147" s="275"/>
    </row>
    <row r="148" spans="25:26">
      <c r="Y148" s="275" t="s">
        <v>157</v>
      </c>
      <c r="Z148" s="275"/>
    </row>
    <row r="149" spans="25:26">
      <c r="Y149" s="275" t="s">
        <v>158</v>
      </c>
      <c r="Z149" s="275"/>
    </row>
    <row r="150" spans="25:26">
      <c r="Y150" s="275" t="s">
        <v>159</v>
      </c>
      <c r="Z150" s="275"/>
    </row>
    <row r="151" spans="25:26">
      <c r="Y151" s="275" t="s">
        <v>160</v>
      </c>
      <c r="Z151" s="275"/>
    </row>
    <row r="152" spans="25:26">
      <c r="Y152" s="275" t="s">
        <v>161</v>
      </c>
      <c r="Z152" s="275"/>
    </row>
    <row r="153" spans="25:26">
      <c r="Y153" s="275" t="s">
        <v>162</v>
      </c>
      <c r="Z153" s="275"/>
    </row>
    <row r="154" spans="25:26">
      <c r="Y154" s="275" t="s">
        <v>163</v>
      </c>
      <c r="Z154" s="275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468" priority="1" operator="greaterThan">
      <formula>0</formula>
    </cfRule>
  </conditionalFormatting>
  <conditionalFormatting sqref="P5:P140 AA5:AA140">
    <cfRule type="cellIs" dxfId="467" priority="4" operator="lessThan">
      <formula>0</formula>
    </cfRule>
  </conditionalFormatting>
  <conditionalFormatting sqref="Q5:Q140 AB5:AB140">
    <cfRule type="cellIs" dxfId="466" priority="2" operator="greaterThan">
      <formula>1</formula>
    </cfRule>
    <cfRule type="cellIs" dxfId="465" priority="3" operator="lessThan">
      <formula>0.8</formula>
    </cfRule>
  </conditionalFormatting>
  <conditionalFormatting sqref="AC5:AC6 R5:R140 AC73:AC78">
    <cfRule type="cellIs" dxfId="464" priority="5" operator="lessThan">
      <formula>0.8</formula>
    </cfRule>
  </conditionalFormatting>
  <conditionalFormatting sqref="AC12:AC20">
    <cfRule type="cellIs" dxfId="463" priority="12" operator="lessThan">
      <formula>0.8</formula>
    </cfRule>
  </conditionalFormatting>
  <conditionalFormatting sqref="AC22">
    <cfRule type="cellIs" dxfId="462" priority="11" operator="lessThan">
      <formula>0.8</formula>
    </cfRule>
  </conditionalFormatting>
  <conditionalFormatting sqref="AC39">
    <cfRule type="cellIs" dxfId="461" priority="7" operator="lessThan">
      <formula>0.8</formula>
    </cfRule>
  </conditionalFormatting>
  <conditionalFormatting sqref="AC56:AC61">
    <cfRule type="cellIs" dxfId="460" priority="6" operator="lessThan">
      <formula>0.8</formula>
    </cfRule>
  </conditionalFormatting>
  <conditionalFormatting sqref="AC90">
    <cfRule type="cellIs" dxfId="459" priority="10" operator="lessThan">
      <formula>0.8</formula>
    </cfRule>
  </conditionalFormatting>
  <conditionalFormatting sqref="AC107">
    <cfRule type="cellIs" dxfId="458" priority="9" operator="lessThan">
      <formula>0.8</formula>
    </cfRule>
  </conditionalFormatting>
  <conditionalFormatting sqref="AC124:AC129">
    <cfRule type="cellIs" dxfId="457" priority="8" operator="lessThan">
      <formula>0.8</formula>
    </cfRule>
  </conditionalFormatting>
  <dataValidations count="1">
    <dataValidation type="list" allowBlank="1" showInputMessage="1" showErrorMessage="1" sqref="Y5:Z140" xr:uid="{A3617F4D-65A8-4E7F-B863-F490DF70A05B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492A-96B5-47AB-9F2A-35CB17152FB9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7" sqref="S27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82987</v>
      </c>
      <c r="E1" s="88" t="s">
        <v>3</v>
      </c>
      <c r="F1" s="89">
        <f>SUM(G5:G140)</f>
        <v>3668836.4100000006</v>
      </c>
      <c r="G1" s="90" t="s">
        <v>84</v>
      </c>
      <c r="H1" s="91">
        <f>L21+L38+L55+L72+L89+L106+L123+L140</f>
        <v>141.03333333333333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46162</v>
      </c>
      <c r="B2" s="335"/>
      <c r="C2" s="92" t="s">
        <v>40</v>
      </c>
      <c r="D2" s="93">
        <f>AVERAGE(N21,N38,N55,N72,N89,N106,N123,N140)</f>
        <v>170.82024396546853</v>
      </c>
      <c r="E2" s="93" t="s">
        <v>91</v>
      </c>
      <c r="F2" s="94">
        <f>F1/D1</f>
        <v>44.209772735488698</v>
      </c>
      <c r="G2" s="95" t="s">
        <v>92</v>
      </c>
      <c r="H2" s="96">
        <f>COUNT(H5:H140)</f>
        <v>0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64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173</v>
      </c>
      <c r="C5" s="365" t="s">
        <v>174</v>
      </c>
      <c r="D5" s="365"/>
      <c r="E5" s="147">
        <v>56.77</v>
      </c>
      <c r="F5" s="151">
        <v>3306</v>
      </c>
      <c r="G5" s="148">
        <f t="shared" ref="G5:G8" si="0">E5*F5</f>
        <v>187681.62000000002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1789.7622576585761</v>
      </c>
      <c r="N5" s="152">
        <f>M5/L5</f>
        <v>74.573427402440672</v>
      </c>
      <c r="O5" s="154">
        <f>L5-I5</f>
        <v>0</v>
      </c>
      <c r="P5" s="155">
        <f>N5-K5</f>
        <v>-8.759905930892657</v>
      </c>
      <c r="Q5" s="156">
        <f>N5/K5</f>
        <v>0.89488112882928816</v>
      </c>
      <c r="R5" s="289">
        <f>Q21</f>
        <v>0.90878934570244052</v>
      </c>
      <c r="S5" s="157">
        <v>0.25</v>
      </c>
      <c r="T5" s="158">
        <v>0.32695601851851852</v>
      </c>
      <c r="U5" s="159"/>
      <c r="V5" s="160">
        <v>110.83036260888686</v>
      </c>
      <c r="W5" s="181"/>
      <c r="X5" s="152"/>
      <c r="Y5" s="12"/>
      <c r="Z5" s="198"/>
      <c r="AA5" s="292"/>
      <c r="AB5" s="293"/>
      <c r="AC5" s="12">
        <v>4</v>
      </c>
      <c r="AD5" s="198"/>
      <c r="AE5" s="178">
        <f>M5-J5</f>
        <v>-210.23774234142388</v>
      </c>
      <c r="AF5" s="132">
        <f>M5/J5</f>
        <v>0.89488112882928805</v>
      </c>
      <c r="AG5" s="368">
        <f>AF21</f>
        <v>0.94830192595037266</v>
      </c>
    </row>
    <row r="6" spans="1:33" ht="15.75" customHeight="1">
      <c r="A6" s="298"/>
      <c r="B6" s="100" t="s">
        <v>175</v>
      </c>
      <c r="C6" s="364" t="s">
        <v>178</v>
      </c>
      <c r="D6" s="364"/>
      <c r="E6" s="101">
        <v>59.52</v>
      </c>
      <c r="F6" s="102">
        <v>4824</v>
      </c>
      <c r="G6" s="103">
        <f t="shared" si="0"/>
        <v>287124.48000000004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1792.8116725059642</v>
      </c>
      <c r="N6" s="106">
        <f>M6/L6</f>
        <v>74.700486354415176</v>
      </c>
      <c r="O6" s="108">
        <f>L6-I6</f>
        <v>0</v>
      </c>
      <c r="P6" s="109">
        <f>N6-K6</f>
        <v>-8.6328469789181526</v>
      </c>
      <c r="Q6" s="110">
        <f>N6/K6</f>
        <v>0.8964058362529822</v>
      </c>
      <c r="R6" s="290"/>
      <c r="S6" s="47">
        <v>0.3298611111111111</v>
      </c>
      <c r="T6" s="48">
        <v>0.44196759259259261</v>
      </c>
      <c r="U6" s="111">
        <v>5</v>
      </c>
      <c r="V6" s="112">
        <v>161.44473200323674</v>
      </c>
      <c r="W6" s="113">
        <v>0.44196759259259261</v>
      </c>
      <c r="X6" s="116">
        <v>0.48055555555555551</v>
      </c>
      <c r="Y6" s="12"/>
      <c r="Z6" s="198"/>
      <c r="AA6" s="281"/>
      <c r="AB6" s="282"/>
      <c r="AC6" s="12">
        <v>5</v>
      </c>
      <c r="AD6" s="198"/>
      <c r="AE6" s="117">
        <f>M6-J6</f>
        <v>-207.18832749403578</v>
      </c>
      <c r="AF6" s="110">
        <f>M6/J6</f>
        <v>0.89640583625298209</v>
      </c>
      <c r="AG6" s="362"/>
    </row>
    <row r="7" spans="1:33" ht="15.75" customHeight="1">
      <c r="A7" s="298"/>
      <c r="B7" s="100" t="s">
        <v>175</v>
      </c>
      <c r="C7" s="364" t="s">
        <v>176</v>
      </c>
      <c r="D7" s="364"/>
      <c r="E7" s="101">
        <v>77.34</v>
      </c>
      <c r="F7" s="102">
        <v>2317</v>
      </c>
      <c r="G7" s="103">
        <f t="shared" si="0"/>
        <v>179196.78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1788.0192297084659</v>
      </c>
      <c r="N7" s="106">
        <f>M7/L7</f>
        <v>77.739966509063734</v>
      </c>
      <c r="O7" s="108">
        <f>L7-I7</f>
        <v>0</v>
      </c>
      <c r="P7" s="109">
        <f>N7-K7</f>
        <v>-9.2165552300667031</v>
      </c>
      <c r="Q7" s="110">
        <f>N7/K7</f>
        <v>0.89400961485423291</v>
      </c>
      <c r="R7" s="290"/>
      <c r="S7" s="47">
        <v>0.48055555555555551</v>
      </c>
      <c r="T7" s="48">
        <v>0.53454861111111107</v>
      </c>
      <c r="U7" s="111">
        <v>55.566666666666585</v>
      </c>
      <c r="V7" s="112">
        <v>77.750841652115241</v>
      </c>
      <c r="W7" s="113"/>
      <c r="X7" s="116"/>
      <c r="Y7" s="12"/>
      <c r="Z7" s="198"/>
      <c r="AA7" s="281"/>
      <c r="AB7" s="282"/>
      <c r="AC7" s="12">
        <v>2</v>
      </c>
      <c r="AD7" s="198"/>
      <c r="AE7" s="117">
        <f>M7-J7</f>
        <v>-211.9807702915341</v>
      </c>
      <c r="AF7" s="110">
        <f>M7/J7</f>
        <v>0.89400961485423291</v>
      </c>
      <c r="AG7" s="362"/>
    </row>
    <row r="8" spans="1:33" ht="15.75" customHeight="1">
      <c r="A8" s="298"/>
      <c r="B8" s="100" t="s">
        <v>170</v>
      </c>
      <c r="C8" s="364" t="s">
        <v>171</v>
      </c>
      <c r="D8" s="364"/>
      <c r="E8" s="101">
        <v>29.97</v>
      </c>
      <c r="F8" s="102">
        <v>2646</v>
      </c>
      <c r="G8" s="103">
        <f t="shared" si="0"/>
        <v>79300.62</v>
      </c>
      <c r="H8" s="26"/>
      <c r="I8" s="104">
        <v>21</v>
      </c>
      <c r="J8" s="105">
        <v>2790</v>
      </c>
      <c r="K8" s="106">
        <f t="shared" si="1"/>
        <v>132.85714285714286</v>
      </c>
      <c r="L8" s="107">
        <v>25</v>
      </c>
      <c r="M8" s="105">
        <f>F8/V8*60</f>
        <v>2964.9807692307695</v>
      </c>
      <c r="N8" s="106">
        <f>M8/L8</f>
        <v>118.59923076923079</v>
      </c>
      <c r="O8" s="108">
        <f>L8-I8</f>
        <v>4</v>
      </c>
      <c r="P8" s="109">
        <f>N8-K8</f>
        <v>-14.257912087912075</v>
      </c>
      <c r="Q8" s="110">
        <f>N8/K8</f>
        <v>0.89268238213399509</v>
      </c>
      <c r="R8" s="290"/>
      <c r="S8" s="47">
        <v>0.53819444444444442</v>
      </c>
      <c r="T8" s="48">
        <v>0.57537037037037031</v>
      </c>
      <c r="U8" s="111">
        <v>5.2500000000000213</v>
      </c>
      <c r="V8" s="112">
        <v>53.545035316093632</v>
      </c>
      <c r="W8" s="113"/>
      <c r="X8" s="116"/>
      <c r="Y8" s="12"/>
      <c r="Z8" s="198"/>
      <c r="AA8" s="281"/>
      <c r="AB8" s="282"/>
      <c r="AC8" s="12">
        <v>1</v>
      </c>
      <c r="AD8" s="198"/>
      <c r="AE8" s="117">
        <f>M8-J8</f>
        <v>174.98076923076951</v>
      </c>
      <c r="AF8" s="110">
        <f>M8/J8</f>
        <v>1.0627171215880895</v>
      </c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07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</v>
      </c>
      <c r="J21" s="137">
        <f t="shared" si="2"/>
        <v>2197.5</v>
      </c>
      <c r="K21" s="138">
        <f t="shared" ref="K21" si="3">J21/I21</f>
        <v>95.543478260869563</v>
      </c>
      <c r="L21" s="136">
        <f t="shared" ref="L21:M21" si="4">AVERAGE(L5:L20)</f>
        <v>24</v>
      </c>
      <c r="M21" s="137">
        <f t="shared" si="4"/>
        <v>2083.8934822759438</v>
      </c>
      <c r="N21" s="138">
        <f t="shared" ref="N21:N26" si="5">M21/L21</f>
        <v>86.828895094830997</v>
      </c>
      <c r="O21" s="139">
        <f t="shared" ref="O21:O26" si="6">L21-I21</f>
        <v>1</v>
      </c>
      <c r="P21" s="140">
        <f t="shared" ref="P21:P26" si="7">N21-K21</f>
        <v>-8.7145831660385653</v>
      </c>
      <c r="Q21" s="141">
        <f t="shared" ref="Q21:Q26" si="8">N21/K21</f>
        <v>0.90878934570244052</v>
      </c>
      <c r="R21" s="291"/>
      <c r="S21" s="142">
        <v>0.25</v>
      </c>
      <c r="T21" s="143">
        <v>0.57537037037037031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12</v>
      </c>
      <c r="AD21" s="180">
        <f>SUM(AD5:AD20)</f>
        <v>0</v>
      </c>
      <c r="AE21" s="168">
        <f t="shared" ref="AE21:AE26" si="9">M21-J21</f>
        <v>-113.60651772405618</v>
      </c>
      <c r="AF21" s="141">
        <f t="shared" ref="AF21:AF26" si="10">M21/J21</f>
        <v>0.94830192595037266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2663</v>
      </c>
      <c r="G22" s="148">
        <f t="shared" ref="G22:G26" si="11">E22*F22</f>
        <v>143162.88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1788.5466606172172</v>
      </c>
      <c r="N22" s="152">
        <f t="shared" si="5"/>
        <v>89.427333030860865</v>
      </c>
      <c r="O22" s="154">
        <f t="shared" si="6"/>
        <v>0</v>
      </c>
      <c r="P22" s="155">
        <f t="shared" si="7"/>
        <v>-10.572666969139135</v>
      </c>
      <c r="Q22" s="156">
        <f t="shared" si="8"/>
        <v>0.89427333030860867</v>
      </c>
      <c r="R22" s="289">
        <f>Q38</f>
        <v>0.89461735717065127</v>
      </c>
      <c r="S22" s="157">
        <v>0.25</v>
      </c>
      <c r="T22" s="158">
        <v>0.31203703703703706</v>
      </c>
      <c r="U22" s="159"/>
      <c r="V22" s="160">
        <v>89.335102918064678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 t="shared" si="9"/>
        <v>-211.45333938278281</v>
      </c>
      <c r="AF22" s="156">
        <f t="shared" si="10"/>
        <v>0.89427333030860856</v>
      </c>
      <c r="AG22" s="361">
        <f>AF38</f>
        <v>0.89461735717065127</v>
      </c>
    </row>
    <row r="23" spans="1:33" ht="15.75" customHeight="1">
      <c r="A23" s="284"/>
      <c r="B23" s="163" t="s">
        <v>175</v>
      </c>
      <c r="C23" s="279" t="s">
        <v>237</v>
      </c>
      <c r="D23" s="280"/>
      <c r="E23" s="101">
        <v>61.09</v>
      </c>
      <c r="F23" s="111">
        <v>2442</v>
      </c>
      <c r="G23" s="103">
        <f t="shared" si="11"/>
        <v>149181.78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1791.1455858679708</v>
      </c>
      <c r="N23" s="106">
        <f t="shared" si="5"/>
        <v>89.557279293398537</v>
      </c>
      <c r="O23" s="108">
        <f t="shared" si="6"/>
        <v>0</v>
      </c>
      <c r="P23" s="109">
        <f t="shared" si="7"/>
        <v>-10.442720706601463</v>
      </c>
      <c r="Q23" s="110">
        <f t="shared" si="8"/>
        <v>0.8955727929339854</v>
      </c>
      <c r="R23" s="290"/>
      <c r="S23" s="47">
        <v>0.31527777777777777</v>
      </c>
      <c r="T23" s="48">
        <v>0.37208333333333332</v>
      </c>
      <c r="U23" s="111">
        <v>4.6666666666666234</v>
      </c>
      <c r="V23" s="112">
        <v>81.802395715922728</v>
      </c>
      <c r="W23" s="113"/>
      <c r="X23" s="116"/>
      <c r="Y23" s="12"/>
      <c r="Z23" s="198"/>
      <c r="AA23" s="281"/>
      <c r="AB23" s="282"/>
      <c r="AC23" s="12">
        <v>2</v>
      </c>
      <c r="AD23" s="198"/>
      <c r="AE23" s="117">
        <f t="shared" si="9"/>
        <v>-208.85441413202921</v>
      </c>
      <c r="AF23" s="110">
        <f t="shared" si="10"/>
        <v>0.8955727929339854</v>
      </c>
      <c r="AG23" s="362"/>
    </row>
    <row r="24" spans="1:33" ht="15.75" customHeight="1">
      <c r="A24" s="284"/>
      <c r="B24" s="163" t="s">
        <v>175</v>
      </c>
      <c r="C24" s="279" t="s">
        <v>182</v>
      </c>
      <c r="D24" s="280"/>
      <c r="E24" s="101">
        <v>47.37</v>
      </c>
      <c r="F24" s="111">
        <v>1557</v>
      </c>
      <c r="G24" s="103">
        <f t="shared" si="11"/>
        <v>73755.09</v>
      </c>
      <c r="H24" s="26"/>
      <c r="I24" s="107">
        <v>21</v>
      </c>
      <c r="J24" s="105">
        <v>2000</v>
      </c>
      <c r="K24" s="106">
        <f t="shared" si="1"/>
        <v>95.238095238095241</v>
      </c>
      <c r="L24" s="107">
        <v>21</v>
      </c>
      <c r="M24" s="105">
        <f>F24/V24*60</f>
        <v>1789.353518478362</v>
      </c>
      <c r="N24" s="106">
        <f t="shared" si="5"/>
        <v>85.207310403731526</v>
      </c>
      <c r="O24" s="108">
        <f t="shared" si="6"/>
        <v>0</v>
      </c>
      <c r="P24" s="109">
        <f t="shared" si="7"/>
        <v>-10.030784834363715</v>
      </c>
      <c r="Q24" s="110">
        <f t="shared" si="8"/>
        <v>0.894676759239181</v>
      </c>
      <c r="R24" s="290"/>
      <c r="S24" s="47">
        <v>0.37569444444444444</v>
      </c>
      <c r="T24" s="48">
        <v>0.41194444444444445</v>
      </c>
      <c r="U24" s="111">
        <v>5.2000000000000135</v>
      </c>
      <c r="V24" s="112">
        <v>52.208800013673589</v>
      </c>
      <c r="W24" s="113"/>
      <c r="X24" s="116"/>
      <c r="Y24" s="12"/>
      <c r="Z24" s="198"/>
      <c r="AA24" s="281"/>
      <c r="AB24" s="282"/>
      <c r="AC24" s="12">
        <v>1</v>
      </c>
      <c r="AD24" s="198"/>
      <c r="AE24" s="117">
        <f t="shared" si="9"/>
        <v>-210.64648152163795</v>
      </c>
      <c r="AF24" s="110">
        <f t="shared" si="10"/>
        <v>0.894676759239181</v>
      </c>
      <c r="AG24" s="362"/>
    </row>
    <row r="25" spans="1:33" ht="15.75" customHeight="1">
      <c r="A25" s="284"/>
      <c r="B25" s="163" t="s">
        <v>175</v>
      </c>
      <c r="C25" s="279" t="s">
        <v>185</v>
      </c>
      <c r="D25" s="280"/>
      <c r="E25" s="101">
        <v>71.55</v>
      </c>
      <c r="F25" s="111">
        <v>2296</v>
      </c>
      <c r="G25" s="103">
        <f t="shared" si="11"/>
        <v>164278.79999999999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1786.6462102904909</v>
      </c>
      <c r="N25" s="106">
        <f t="shared" si="5"/>
        <v>81.211191376840489</v>
      </c>
      <c r="O25" s="108">
        <f t="shared" si="6"/>
        <v>0</v>
      </c>
      <c r="P25" s="109">
        <f t="shared" si="7"/>
        <v>-9.6978995322504176</v>
      </c>
      <c r="Q25" s="110">
        <f t="shared" si="8"/>
        <v>0.89332310514524538</v>
      </c>
      <c r="R25" s="290"/>
      <c r="S25" s="47">
        <v>0.41597222222222219</v>
      </c>
      <c r="T25" s="48">
        <v>0.46951388888888884</v>
      </c>
      <c r="U25" s="111">
        <v>5.7999999999999474</v>
      </c>
      <c r="V25" s="112">
        <v>77.105360427010112</v>
      </c>
      <c r="W25" s="113">
        <v>0.46951388888888884</v>
      </c>
      <c r="X25" s="116">
        <v>0.5083333333333333</v>
      </c>
      <c r="Y25" s="12"/>
      <c r="Z25" s="198"/>
      <c r="AA25" s="281"/>
      <c r="AB25" s="282"/>
      <c r="AC25" s="12">
        <v>2</v>
      </c>
      <c r="AD25" s="198"/>
      <c r="AE25" s="117">
        <f t="shared" si="9"/>
        <v>-213.3537897095091</v>
      </c>
      <c r="AF25" s="110">
        <f t="shared" si="10"/>
        <v>0.89332310514524549</v>
      </c>
      <c r="AG25" s="362"/>
    </row>
    <row r="26" spans="1:33" ht="15.75" customHeight="1">
      <c r="A26" s="285"/>
      <c r="B26" s="163" t="s">
        <v>175</v>
      </c>
      <c r="C26" s="279" t="s">
        <v>183</v>
      </c>
      <c r="D26" s="280"/>
      <c r="E26" s="101">
        <v>59.54</v>
      </c>
      <c r="F26" s="111">
        <v>2732</v>
      </c>
      <c r="G26" s="103">
        <f t="shared" si="11"/>
        <v>162663.28</v>
      </c>
      <c r="H26" s="13"/>
      <c r="I26" s="118">
        <v>23</v>
      </c>
      <c r="J26" s="105">
        <v>2000</v>
      </c>
      <c r="K26" s="106">
        <f t="shared" si="1"/>
        <v>86.956521739130437</v>
      </c>
      <c r="L26" s="107">
        <v>23</v>
      </c>
      <c r="M26" s="105">
        <f>F26/V26*60</f>
        <v>1790.4815964524728</v>
      </c>
      <c r="N26" s="106">
        <f t="shared" si="5"/>
        <v>77.847025932716207</v>
      </c>
      <c r="O26" s="108">
        <f t="shared" si="6"/>
        <v>0</v>
      </c>
      <c r="P26" s="109">
        <f t="shared" si="7"/>
        <v>-9.1094958064142304</v>
      </c>
      <c r="Q26" s="110">
        <f t="shared" si="8"/>
        <v>0.89524079822623637</v>
      </c>
      <c r="R26" s="290"/>
      <c r="S26" s="47">
        <v>0.5083333333333333</v>
      </c>
      <c r="T26" s="48">
        <v>0.57190972222222225</v>
      </c>
      <c r="U26" s="111">
        <v>55.900000000000027</v>
      </c>
      <c r="V26" s="112">
        <v>91.550787410928379</v>
      </c>
      <c r="W26" s="113"/>
      <c r="X26" s="116"/>
      <c r="Y26" s="12"/>
      <c r="Z26" s="198"/>
      <c r="AA26" s="281"/>
      <c r="AB26" s="282"/>
      <c r="AC26" s="12">
        <v>3</v>
      </c>
      <c r="AD26" s="198"/>
      <c r="AE26" s="117">
        <f t="shared" si="9"/>
        <v>-209.51840354752721</v>
      </c>
      <c r="AF26" s="110">
        <f t="shared" si="10"/>
        <v>0.89524079822623637</v>
      </c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12">AVERAGE(I22:I37)</f>
        <v>21.2</v>
      </c>
      <c r="J38" s="137">
        <f t="shared" si="12"/>
        <v>2000</v>
      </c>
      <c r="K38" s="138">
        <f t="shared" ref="K38" si="13">J38/I38</f>
        <v>94.339622641509436</v>
      </c>
      <c r="L38" s="136">
        <f t="shared" ref="L38:M38" si="14">AVERAGE(L22:L37)</f>
        <v>21.2</v>
      </c>
      <c r="M38" s="137">
        <f t="shared" si="14"/>
        <v>1789.2347143413026</v>
      </c>
      <c r="N38" s="138">
        <f>M38/L38</f>
        <v>84.397863884023707</v>
      </c>
      <c r="O38" s="139">
        <f>L38-I38</f>
        <v>0</v>
      </c>
      <c r="P38" s="140">
        <f>N38-K38</f>
        <v>-9.9417587574857293</v>
      </c>
      <c r="Q38" s="141">
        <f>N38/K38</f>
        <v>0.89461735717065127</v>
      </c>
      <c r="R38" s="291"/>
      <c r="S38" s="142">
        <v>0.25</v>
      </c>
      <c r="T38" s="143">
        <v>0.57190972222222225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10</v>
      </c>
      <c r="AD38" s="180">
        <f>SUM(AD22:AD37)</f>
        <v>0</v>
      </c>
      <c r="AE38" s="168">
        <f>M38-J38</f>
        <v>-210.76528565869739</v>
      </c>
      <c r="AF38" s="141">
        <f>M38/J38</f>
        <v>0.89461735717065127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3723</v>
      </c>
      <c r="G39" s="148">
        <f t="shared" ref="G39:G42" si="15">E39*F39</f>
        <v>73343.099999999991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1078.7277035037916</v>
      </c>
      <c r="N39" s="152">
        <f>M39/L39</f>
        <v>82.979054115676277</v>
      </c>
      <c r="O39" s="154">
        <f>L39-I39</f>
        <v>0</v>
      </c>
      <c r="P39" s="155">
        <f>N39-K39</f>
        <v>-9.3286381920160295</v>
      </c>
      <c r="Q39" s="156">
        <f>N39/K39</f>
        <v>0.89893975291982631</v>
      </c>
      <c r="R39" s="289">
        <f>Q55</f>
        <v>0.89586515870435079</v>
      </c>
      <c r="S39" s="157">
        <v>0.20833333333333334</v>
      </c>
      <c r="T39" s="158">
        <v>0.35212962962962963</v>
      </c>
      <c r="U39" s="159"/>
      <c r="V39" s="160">
        <v>207.07728120307314</v>
      </c>
      <c r="W39" s="158"/>
      <c r="X39" s="169"/>
      <c r="Y39" s="12"/>
      <c r="Z39" s="198"/>
      <c r="AA39" s="292"/>
      <c r="AB39" s="293"/>
      <c r="AC39" s="12">
        <v>4</v>
      </c>
      <c r="AD39" s="198"/>
      <c r="AE39" s="115">
        <f>M39-J39</f>
        <v>-121.27229649620836</v>
      </c>
      <c r="AF39" s="156">
        <f>M39/J39</f>
        <v>0.89893975291982642</v>
      </c>
      <c r="AG39" s="294">
        <f>AF55</f>
        <v>0.89586515870435091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1477</v>
      </c>
      <c r="G40" s="103">
        <f t="shared" si="15"/>
        <v>114245.95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1792.1662025924161</v>
      </c>
      <c r="N40" s="106">
        <f>M40/L40</f>
        <v>68.929469330477545</v>
      </c>
      <c r="O40" s="108">
        <f>L40-I40</f>
        <v>0</v>
      </c>
      <c r="P40" s="109">
        <f>N40-K40</f>
        <v>-7.9936075925993748</v>
      </c>
      <c r="Q40" s="110">
        <f>N40/K40</f>
        <v>0.89608310129620816</v>
      </c>
      <c r="R40" s="290"/>
      <c r="S40" s="47">
        <v>0.35624999999999996</v>
      </c>
      <c r="T40" s="48">
        <v>0.39057870370370368</v>
      </c>
      <c r="U40" s="111">
        <v>5.933333333333275</v>
      </c>
      <c r="V40" s="112">
        <v>49.4485387972437</v>
      </c>
      <c r="W40" s="113"/>
      <c r="X40" s="116"/>
      <c r="Y40" s="12"/>
      <c r="Z40" s="198"/>
      <c r="AA40" s="281"/>
      <c r="AB40" s="282"/>
      <c r="AC40" s="12">
        <v>1</v>
      </c>
      <c r="AD40" s="198"/>
      <c r="AE40" s="117">
        <f>M40-J40</f>
        <v>-207.83379740758392</v>
      </c>
      <c r="AF40" s="110">
        <f>M40/J40</f>
        <v>0.89608310129620805</v>
      </c>
      <c r="AG40" s="295"/>
    </row>
    <row r="41" spans="1:33" ht="15.75" customHeight="1">
      <c r="A41" s="298"/>
      <c r="B41" s="163" t="s">
        <v>175</v>
      </c>
      <c r="C41" s="279" t="s">
        <v>177</v>
      </c>
      <c r="D41" s="280"/>
      <c r="E41" s="101">
        <v>58.67</v>
      </c>
      <c r="F41" s="102">
        <v>3870</v>
      </c>
      <c r="G41" s="103">
        <f t="shared" si="15"/>
        <v>227052.9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1788.3270052556109</v>
      </c>
      <c r="N41" s="106">
        <f>M41/L41</f>
        <v>77.753348054591783</v>
      </c>
      <c r="O41" s="108">
        <f>L41-I41</f>
        <v>0</v>
      </c>
      <c r="P41" s="109">
        <f>N41-K41</f>
        <v>-9.2031736845386547</v>
      </c>
      <c r="Q41" s="110">
        <f>N41/K41</f>
        <v>0.89416350262780553</v>
      </c>
      <c r="R41" s="290"/>
      <c r="S41" s="47">
        <v>0.39374999999999993</v>
      </c>
      <c r="T41" s="48">
        <v>0.483912037037037</v>
      </c>
      <c r="U41" s="111">
        <v>4.5666666666666078</v>
      </c>
      <c r="V41" s="112">
        <v>129.84202515401313</v>
      </c>
      <c r="W41" s="113">
        <v>0.483912037037037</v>
      </c>
      <c r="X41" s="116">
        <v>0.52222222222222214</v>
      </c>
      <c r="Y41" s="12"/>
      <c r="Z41" s="198"/>
      <c r="AA41" s="281"/>
      <c r="AB41" s="282"/>
      <c r="AC41" s="12">
        <v>4</v>
      </c>
      <c r="AD41" s="198"/>
      <c r="AE41" s="117">
        <f>M41-J41</f>
        <v>-211.67299474438914</v>
      </c>
      <c r="AF41" s="110">
        <f>M41/J41</f>
        <v>0.89416350262780542</v>
      </c>
      <c r="AG41" s="295"/>
    </row>
    <row r="42" spans="1:33" ht="15.75" customHeight="1">
      <c r="A42" s="298"/>
      <c r="B42" s="163" t="s">
        <v>175</v>
      </c>
      <c r="C42" s="279" t="s">
        <v>180</v>
      </c>
      <c r="D42" s="280"/>
      <c r="E42" s="101">
        <v>59.34</v>
      </c>
      <c r="F42" s="102">
        <v>1508</v>
      </c>
      <c r="G42" s="103">
        <f t="shared" si="15"/>
        <v>89484.72</v>
      </c>
      <c r="H42" s="26"/>
      <c r="I42" s="104">
        <v>24</v>
      </c>
      <c r="J42" s="105">
        <v>2000</v>
      </c>
      <c r="K42" s="106">
        <f t="shared" si="1"/>
        <v>83.333333333333329</v>
      </c>
      <c r="L42" s="107">
        <v>24</v>
      </c>
      <c r="M42" s="105">
        <f>F42/V42*60</f>
        <v>1791.008231319508</v>
      </c>
      <c r="N42" s="106">
        <f>M42/L42</f>
        <v>74.625342971646162</v>
      </c>
      <c r="O42" s="108">
        <f>L42-I42</f>
        <v>0</v>
      </c>
      <c r="P42" s="109">
        <f>N42-K42</f>
        <v>-8.7079903616871661</v>
      </c>
      <c r="Q42" s="110">
        <f>N42/K42</f>
        <v>0.89550411565975396</v>
      </c>
      <c r="R42" s="290"/>
      <c r="S42" s="47">
        <v>0.52222222222222214</v>
      </c>
      <c r="T42" s="48">
        <v>0.55730324074074067</v>
      </c>
      <c r="U42" s="111">
        <v>55.1666666666666</v>
      </c>
      <c r="V42" s="112">
        <v>50.519030799394891</v>
      </c>
      <c r="W42" s="113"/>
      <c r="X42" s="116"/>
      <c r="Y42" s="12"/>
      <c r="Z42" s="198"/>
      <c r="AA42" s="281"/>
      <c r="AB42" s="282"/>
      <c r="AC42" s="12">
        <v>1</v>
      </c>
      <c r="AD42" s="198"/>
      <c r="AE42" s="117">
        <f>M42-J42</f>
        <v>-208.99176868049199</v>
      </c>
      <c r="AF42" s="110">
        <f>M42/J42</f>
        <v>0.89550411565975396</v>
      </c>
      <c r="AG42" s="295"/>
    </row>
    <row r="43" spans="1:33" ht="15.75" customHeight="1">
      <c r="A43" s="298"/>
      <c r="B43" s="163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81"/>
      <c r="AB43" s="282"/>
      <c r="AC43" s="12"/>
      <c r="AD43" s="198"/>
      <c r="AE43" s="117"/>
      <c r="AF43" s="110"/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6">AVERAGE(I39:I54)</f>
        <v>21.5</v>
      </c>
      <c r="J55" s="137">
        <f t="shared" si="16"/>
        <v>1800</v>
      </c>
      <c r="K55" s="138">
        <f t="shared" ref="K55" si="17">J55/I55</f>
        <v>83.720930232558146</v>
      </c>
      <c r="L55" s="136">
        <f t="shared" ref="L55:M55" si="18">AVERAGE(L39:L54)</f>
        <v>21.5</v>
      </c>
      <c r="M55" s="137">
        <f t="shared" si="18"/>
        <v>1612.5572856678316</v>
      </c>
      <c r="N55" s="138">
        <f t="shared" ref="N55:N61" si="19">M55/L55</f>
        <v>75.002664449666582</v>
      </c>
      <c r="O55" s="139">
        <f t="shared" ref="O55:O61" si="20">L55-I55</f>
        <v>0</v>
      </c>
      <c r="P55" s="140">
        <f t="shared" ref="P55:P61" si="21">N55-K55</f>
        <v>-8.7182657828915637</v>
      </c>
      <c r="Q55" s="141">
        <f t="shared" ref="Q55:Q61" si="22">N55/K55</f>
        <v>0.89586515870435079</v>
      </c>
      <c r="R55" s="291"/>
      <c r="S55" s="142">
        <v>0.20833333333333334</v>
      </c>
      <c r="T55" s="143">
        <v>0.55730324074074067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10</v>
      </c>
      <c r="AD55" s="191">
        <f>SUM(AD39:AD54)</f>
        <v>0</v>
      </c>
      <c r="AE55" s="168">
        <f t="shared" ref="AE55:AE61" si="23">M55-J55</f>
        <v>-187.44271433216841</v>
      </c>
      <c r="AF55" s="141">
        <f t="shared" ref="AF55:AF61" si="24">M55/J55</f>
        <v>0.89586515870435091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2493</v>
      </c>
      <c r="G56" s="148">
        <f t="shared" ref="G56:G61" si="25">E56*F56</f>
        <v>71947.98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1" si="26">F56/V56*60</f>
        <v>3174.2632872441241</v>
      </c>
      <c r="N56" s="152">
        <f t="shared" si="19"/>
        <v>167.06648880232231</v>
      </c>
      <c r="O56" s="154">
        <f t="shared" si="20"/>
        <v>0</v>
      </c>
      <c r="P56" s="155">
        <f t="shared" si="21"/>
        <v>-22.407195408204018</v>
      </c>
      <c r="Q56" s="156">
        <f t="shared" si="22"/>
        <v>0.88173980201225655</v>
      </c>
      <c r="R56" s="289">
        <f>Q72</f>
        <v>0.8826809487897741</v>
      </c>
      <c r="S56" s="157">
        <v>0.20833333333333334</v>
      </c>
      <c r="T56" s="158">
        <v>0.24105324074074075</v>
      </c>
      <c r="U56" s="159"/>
      <c r="V56" s="160">
        <v>47.122745174003647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23"/>
        <v>-425.73671275587594</v>
      </c>
      <c r="AF56" s="156">
        <f t="shared" si="24"/>
        <v>0.88173980201225666</v>
      </c>
      <c r="AG56" s="294">
        <f>AF72</f>
        <v>0.88268094878977421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3260</v>
      </c>
      <c r="G57" s="103">
        <f t="shared" si="25"/>
        <v>101418.59999999999</v>
      </c>
      <c r="H57" s="26"/>
      <c r="I57" s="104">
        <v>19</v>
      </c>
      <c r="J57" s="105">
        <v>3600</v>
      </c>
      <c r="K57" s="106">
        <f t="shared" ref="K57:K91" si="27">J57/I57</f>
        <v>189.47368421052633</v>
      </c>
      <c r="L57" s="107">
        <v>19</v>
      </c>
      <c r="M57" s="105">
        <f t="shared" si="26"/>
        <v>3179.7970890825636</v>
      </c>
      <c r="N57" s="106">
        <f t="shared" si="19"/>
        <v>167.35774153066123</v>
      </c>
      <c r="O57" s="108">
        <f t="shared" si="20"/>
        <v>0</v>
      </c>
      <c r="P57" s="109">
        <f t="shared" si="21"/>
        <v>-22.1159426798651</v>
      </c>
      <c r="Q57" s="110">
        <f t="shared" si="22"/>
        <v>0.88327696918960086</v>
      </c>
      <c r="R57" s="290"/>
      <c r="S57" s="47">
        <v>0.24513888888888891</v>
      </c>
      <c r="T57" s="48">
        <v>0.28784722222222225</v>
      </c>
      <c r="U57" s="111">
        <v>5.8833333333333471</v>
      </c>
      <c r="V57" s="112">
        <v>61.513359035256741</v>
      </c>
      <c r="W57" s="113"/>
      <c r="X57" s="116"/>
      <c r="Y57" s="12"/>
      <c r="Z57" s="198"/>
      <c r="AA57" s="281"/>
      <c r="AB57" s="282"/>
      <c r="AC57" s="12">
        <v>1</v>
      </c>
      <c r="AD57" s="198"/>
      <c r="AE57" s="117">
        <f t="shared" si="23"/>
        <v>-420.20291091743638</v>
      </c>
      <c r="AF57" s="110">
        <f t="shared" si="24"/>
        <v>0.88327696918960097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2068</v>
      </c>
      <c r="G58" s="103">
        <f t="shared" si="25"/>
        <v>80631.320000000007</v>
      </c>
      <c r="H58" s="26"/>
      <c r="I58" s="104">
        <v>19</v>
      </c>
      <c r="J58" s="105">
        <v>3600</v>
      </c>
      <c r="K58" s="106">
        <f t="shared" si="27"/>
        <v>189.47368421052633</v>
      </c>
      <c r="L58" s="107">
        <v>19</v>
      </c>
      <c r="M58" s="105">
        <f t="shared" si="26"/>
        <v>3176.7102661467934</v>
      </c>
      <c r="N58" s="106">
        <f t="shared" si="19"/>
        <v>167.19527716562069</v>
      </c>
      <c r="O58" s="108">
        <f t="shared" si="20"/>
        <v>0</v>
      </c>
      <c r="P58" s="109">
        <f t="shared" si="21"/>
        <v>-22.278407044905634</v>
      </c>
      <c r="Q58" s="110">
        <f t="shared" si="22"/>
        <v>0.88241951837410915</v>
      </c>
      <c r="R58" s="290"/>
      <c r="S58" s="47">
        <v>0.29166666666666669</v>
      </c>
      <c r="T58" s="48">
        <v>0.31878472222222226</v>
      </c>
      <c r="U58" s="111">
        <v>5.4999999999999805</v>
      </c>
      <c r="V58" s="112">
        <v>39.059275037538583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23"/>
        <v>-423.2897338532066</v>
      </c>
      <c r="AF58" s="110">
        <f t="shared" si="24"/>
        <v>0.88241951837410926</v>
      </c>
      <c r="AG58" s="295"/>
    </row>
    <row r="59" spans="1:33" ht="15.75" customHeight="1">
      <c r="A59" s="284"/>
      <c r="B59" s="100" t="s">
        <v>212</v>
      </c>
      <c r="C59" s="364" t="s">
        <v>248</v>
      </c>
      <c r="D59" s="364"/>
      <c r="E59" s="101">
        <v>46.93</v>
      </c>
      <c r="F59" s="102">
        <v>3904</v>
      </c>
      <c r="G59" s="103">
        <f t="shared" si="25"/>
        <v>183214.72</v>
      </c>
      <c r="H59" s="26"/>
      <c r="I59" s="104">
        <v>24</v>
      </c>
      <c r="J59" s="105">
        <v>3600</v>
      </c>
      <c r="K59" s="106">
        <f t="shared" si="27"/>
        <v>150</v>
      </c>
      <c r="L59" s="107">
        <v>24</v>
      </c>
      <c r="M59" s="105">
        <f t="shared" si="26"/>
        <v>3031.2359999999999</v>
      </c>
      <c r="N59" s="106">
        <f t="shared" si="19"/>
        <v>126.30149999999999</v>
      </c>
      <c r="O59" s="108">
        <f t="shared" si="20"/>
        <v>0</v>
      </c>
      <c r="P59" s="109">
        <f t="shared" si="21"/>
        <v>-23.69850000000001</v>
      </c>
      <c r="Q59" s="110">
        <f t="shared" si="22"/>
        <v>0.84200999999999993</v>
      </c>
      <c r="R59" s="290"/>
      <c r="S59" s="47">
        <v>0.32291666666666669</v>
      </c>
      <c r="T59" s="48">
        <v>0.37657407407407412</v>
      </c>
      <c r="U59" s="111">
        <v>5.9499999999999709</v>
      </c>
      <c r="V59" s="112">
        <v>77.275408447247258</v>
      </c>
      <c r="W59" s="113"/>
      <c r="X59" s="116"/>
      <c r="Y59" s="12"/>
      <c r="Z59" s="198"/>
      <c r="AA59" s="281"/>
      <c r="AB59" s="282"/>
      <c r="AC59" s="12">
        <v>3</v>
      </c>
      <c r="AD59" s="198"/>
      <c r="AE59" s="199">
        <f t="shared" si="23"/>
        <v>-568.76400000000012</v>
      </c>
      <c r="AF59" s="200">
        <f t="shared" si="24"/>
        <v>0.84200999999999993</v>
      </c>
      <c r="AG59" s="295"/>
    </row>
    <row r="60" spans="1:33" ht="15.75" customHeight="1">
      <c r="A60" s="285"/>
      <c r="B60" s="100" t="s">
        <v>212</v>
      </c>
      <c r="C60" s="364" t="s">
        <v>214</v>
      </c>
      <c r="D60" s="364"/>
      <c r="E60" s="101">
        <v>38.479999999999997</v>
      </c>
      <c r="F60" s="105">
        <v>4997</v>
      </c>
      <c r="G60" s="103">
        <f t="shared" si="25"/>
        <v>192284.56</v>
      </c>
      <c r="H60" s="13"/>
      <c r="I60" s="104">
        <v>20</v>
      </c>
      <c r="J60" s="105">
        <v>3600</v>
      </c>
      <c r="K60" s="106">
        <f t="shared" si="27"/>
        <v>180</v>
      </c>
      <c r="L60" s="107">
        <v>20</v>
      </c>
      <c r="M60" s="105">
        <f t="shared" si="26"/>
        <v>3251.8894722802752</v>
      </c>
      <c r="N60" s="106">
        <f t="shared" si="19"/>
        <v>162.59447361401376</v>
      </c>
      <c r="O60" s="108">
        <f t="shared" si="20"/>
        <v>0</v>
      </c>
      <c r="P60" s="109">
        <f t="shared" si="21"/>
        <v>-17.405526385986235</v>
      </c>
      <c r="Q60" s="110">
        <f t="shared" si="22"/>
        <v>0.90330263118896537</v>
      </c>
      <c r="R60" s="290"/>
      <c r="S60" s="47">
        <v>0.38055555555555554</v>
      </c>
      <c r="T60" s="48">
        <v>0.44457175925925924</v>
      </c>
      <c r="U60" s="111">
        <v>5.7333333333332437</v>
      </c>
      <c r="V60" s="112">
        <v>92.198705569707315</v>
      </c>
      <c r="W60" s="113">
        <v>0.44457175925925924</v>
      </c>
      <c r="X60" s="116">
        <v>0.48263888888888884</v>
      </c>
      <c r="Y60" s="12"/>
      <c r="Z60" s="198"/>
      <c r="AA60" s="281"/>
      <c r="AB60" s="282"/>
      <c r="AC60" s="12">
        <v>3</v>
      </c>
      <c r="AD60" s="198"/>
      <c r="AE60" s="199">
        <f t="shared" si="23"/>
        <v>-348.11052771972481</v>
      </c>
      <c r="AF60" s="200">
        <f t="shared" si="24"/>
        <v>0.90330263118896537</v>
      </c>
      <c r="AG60" s="295"/>
    </row>
    <row r="61" spans="1:33" ht="15.75" customHeight="1">
      <c r="A61" s="285"/>
      <c r="B61" s="100" t="s">
        <v>212</v>
      </c>
      <c r="C61" s="364" t="s">
        <v>215</v>
      </c>
      <c r="D61" s="364"/>
      <c r="E61" s="101">
        <v>37.799999999999997</v>
      </c>
      <c r="F61" s="105">
        <v>6670</v>
      </c>
      <c r="G61" s="121">
        <f t="shared" si="25"/>
        <v>252125.99999999997</v>
      </c>
      <c r="H61" s="122"/>
      <c r="I61" s="104">
        <v>21</v>
      </c>
      <c r="J61" s="105">
        <v>3600</v>
      </c>
      <c r="K61" s="106">
        <f t="shared" si="27"/>
        <v>171.42857142857142</v>
      </c>
      <c r="L61" s="107">
        <v>21</v>
      </c>
      <c r="M61" s="105">
        <f t="shared" si="26"/>
        <v>3252.0123791053629</v>
      </c>
      <c r="N61" s="106">
        <f t="shared" si="19"/>
        <v>154.85773233835062</v>
      </c>
      <c r="O61" s="108">
        <f t="shared" si="20"/>
        <v>0</v>
      </c>
      <c r="P61" s="109">
        <f t="shared" si="21"/>
        <v>-16.570839090220801</v>
      </c>
      <c r="Q61" s="110">
        <f t="shared" si="22"/>
        <v>0.90333677197371198</v>
      </c>
      <c r="R61" s="290"/>
      <c r="S61" s="47">
        <v>0.48263888888888884</v>
      </c>
      <c r="T61" s="120">
        <v>0.56809027777777776</v>
      </c>
      <c r="U61" s="111">
        <v>54.816666666666627</v>
      </c>
      <c r="V61" s="112">
        <v>123.06226217690354</v>
      </c>
      <c r="W61" s="113"/>
      <c r="X61" s="116"/>
      <c r="Y61" s="12"/>
      <c r="Z61" s="198"/>
      <c r="AA61" s="281"/>
      <c r="AB61" s="282"/>
      <c r="AC61" s="12">
        <v>4</v>
      </c>
      <c r="AD61" s="198"/>
      <c r="AE61" s="199">
        <f t="shared" si="23"/>
        <v>-347.98762089463708</v>
      </c>
      <c r="AF61" s="200">
        <f t="shared" si="24"/>
        <v>0.90333677197371187</v>
      </c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8">AVERAGE(I56:I71)</f>
        <v>20.333333333333332</v>
      </c>
      <c r="J72" s="137">
        <f t="shared" si="28"/>
        <v>3600</v>
      </c>
      <c r="K72" s="138">
        <f t="shared" ref="K72:K75" si="29">J72/I72</f>
        <v>177.04918032786887</v>
      </c>
      <c r="L72" s="136">
        <f t="shared" ref="L72:M72" si="30">AVERAGE(L56:L71)</f>
        <v>20.333333333333332</v>
      </c>
      <c r="M72" s="137">
        <f t="shared" si="30"/>
        <v>3177.6514156431872</v>
      </c>
      <c r="N72" s="138">
        <f>M72/L72</f>
        <v>156.27793847425511</v>
      </c>
      <c r="O72" s="139">
        <f>L72-I72</f>
        <v>0</v>
      </c>
      <c r="P72" s="140">
        <f>N72-K72</f>
        <v>-20.771241853613759</v>
      </c>
      <c r="Q72" s="141">
        <f>N72/K72</f>
        <v>0.8826809487897741</v>
      </c>
      <c r="R72" s="291"/>
      <c r="S72" s="142">
        <v>0.20833333333333334</v>
      </c>
      <c r="T72" s="143">
        <v>0.56809027777777776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13</v>
      </c>
      <c r="AD72" s="191">
        <f>SUM(AD56:AD71)</f>
        <v>0</v>
      </c>
      <c r="AE72" s="168">
        <f>M72-J72</f>
        <v>-422.34858435681281</v>
      </c>
      <c r="AF72" s="141">
        <f>M72/J72</f>
        <v>0.88268094878977421</v>
      </c>
      <c r="AG72" s="296"/>
    </row>
    <row r="73" spans="1:33" ht="15.75" customHeight="1">
      <c r="A73" s="297" t="s">
        <v>116</v>
      </c>
      <c r="B73" s="100" t="s">
        <v>197</v>
      </c>
      <c r="C73" s="279" t="s">
        <v>216</v>
      </c>
      <c r="D73" s="280"/>
      <c r="E73" s="101">
        <v>23.19</v>
      </c>
      <c r="F73" s="102">
        <v>741</v>
      </c>
      <c r="G73" s="103">
        <f t="shared" ref="G73:G75" si="31">E73*F73</f>
        <v>17183.79</v>
      </c>
      <c r="H73" s="13"/>
      <c r="I73" s="104">
        <v>6</v>
      </c>
      <c r="J73" s="105">
        <v>2500</v>
      </c>
      <c r="K73" s="106">
        <f t="shared" si="29"/>
        <v>416.66666666666669</v>
      </c>
      <c r="L73" s="107">
        <v>6</v>
      </c>
      <c r="M73" s="105">
        <f>F73/V73*60</f>
        <v>2260.9998740968131</v>
      </c>
      <c r="N73" s="106">
        <f>M73/L73</f>
        <v>376.83331234946883</v>
      </c>
      <c r="O73" s="108">
        <f>L73-I73</f>
        <v>0</v>
      </c>
      <c r="P73" s="109">
        <f>N73-K73</f>
        <v>-39.833354317197859</v>
      </c>
      <c r="Q73" s="110">
        <f>N73/K73</f>
        <v>0.90439994963872516</v>
      </c>
      <c r="R73" s="289">
        <f>Q89</f>
        <v>0.87739222377460346</v>
      </c>
      <c r="S73" s="47">
        <v>0.36874999999999997</v>
      </c>
      <c r="T73" s="48">
        <v>0.38239583333333332</v>
      </c>
      <c r="U73" s="111">
        <v>5.4666666666666686</v>
      </c>
      <c r="V73" s="112">
        <v>19.6638666411957</v>
      </c>
      <c r="W73" s="113"/>
      <c r="X73" s="116"/>
      <c r="Y73" s="12"/>
      <c r="Z73" s="198"/>
      <c r="AA73" s="292"/>
      <c r="AB73" s="293"/>
      <c r="AC73" s="12">
        <v>1</v>
      </c>
      <c r="AD73" s="198"/>
      <c r="AE73" s="115">
        <f>M73-J73</f>
        <v>-239.00012590318693</v>
      </c>
      <c r="AF73" s="156">
        <f>M73/J73</f>
        <v>0.90439994963872528</v>
      </c>
      <c r="AG73" s="294">
        <f>AF89</f>
        <v>0.87739222377460346</v>
      </c>
    </row>
    <row r="74" spans="1:33" ht="15.75" customHeight="1">
      <c r="A74" s="298"/>
      <c r="B74" s="100" t="s">
        <v>197</v>
      </c>
      <c r="C74" s="279" t="s">
        <v>220</v>
      </c>
      <c r="D74" s="280"/>
      <c r="E74" s="101">
        <v>23.55</v>
      </c>
      <c r="F74" s="102">
        <v>1284</v>
      </c>
      <c r="G74" s="121">
        <f t="shared" si="31"/>
        <v>30238.2</v>
      </c>
      <c r="H74" s="122"/>
      <c r="I74" s="104">
        <v>6</v>
      </c>
      <c r="J74" s="105">
        <v>2500</v>
      </c>
      <c r="K74" s="106">
        <f t="shared" si="29"/>
        <v>416.66666666666669</v>
      </c>
      <c r="L74" s="107">
        <v>6</v>
      </c>
      <c r="M74" s="105">
        <f>F74/V74*60</f>
        <v>2259.4369310933939</v>
      </c>
      <c r="N74" s="106">
        <f>M74/L74</f>
        <v>376.57282184889897</v>
      </c>
      <c r="O74" s="108">
        <f>L74-I74</f>
        <v>0</v>
      </c>
      <c r="P74" s="109">
        <f>N74-K74</f>
        <v>-40.093844817767717</v>
      </c>
      <c r="Q74" s="110">
        <f>N74/K74</f>
        <v>0.90377477243735749</v>
      </c>
      <c r="R74" s="290"/>
      <c r="S74" s="47">
        <v>0.38611111111111107</v>
      </c>
      <c r="T74" s="120">
        <v>0.40978009259259257</v>
      </c>
      <c r="U74" s="111">
        <v>5.349999999999957</v>
      </c>
      <c r="V74" s="112">
        <v>34.096990688170507</v>
      </c>
      <c r="W74" s="113"/>
      <c r="X74" s="116"/>
      <c r="Y74" s="12"/>
      <c r="Z74" s="198"/>
      <c r="AA74" s="281"/>
      <c r="AB74" s="282"/>
      <c r="AC74" s="12">
        <v>1</v>
      </c>
      <c r="AD74" s="198"/>
      <c r="AE74" s="117">
        <f>M74-J74</f>
        <v>-240.56306890660608</v>
      </c>
      <c r="AF74" s="110">
        <f>M74/J74</f>
        <v>0.9037747724373576</v>
      </c>
      <c r="AG74" s="295"/>
    </row>
    <row r="75" spans="1:33" ht="15.75" customHeight="1">
      <c r="A75" s="298"/>
      <c r="B75" s="100" t="s">
        <v>197</v>
      </c>
      <c r="C75" s="279" t="s">
        <v>249</v>
      </c>
      <c r="D75" s="280"/>
      <c r="E75" s="101">
        <v>27.05</v>
      </c>
      <c r="F75" s="102">
        <v>4862</v>
      </c>
      <c r="G75" s="121">
        <f t="shared" si="31"/>
        <v>131517.1</v>
      </c>
      <c r="H75" s="62"/>
      <c r="I75" s="104">
        <v>6</v>
      </c>
      <c r="J75" s="105">
        <v>3273</v>
      </c>
      <c r="K75" s="106">
        <f t="shared" si="29"/>
        <v>545.5</v>
      </c>
      <c r="L75" s="107">
        <v>6</v>
      </c>
      <c r="M75" s="105">
        <f>F75/V75*60</f>
        <v>2738.2290620970871</v>
      </c>
      <c r="N75" s="106">
        <f>M75/L75</f>
        <v>456.37151034951449</v>
      </c>
      <c r="O75" s="123">
        <f>L75-I75</f>
        <v>0</v>
      </c>
      <c r="P75" s="124">
        <f>N75-K75</f>
        <v>-89.128489650485506</v>
      </c>
      <c r="Q75" s="125">
        <f>N75/K75</f>
        <v>0.83661138469205221</v>
      </c>
      <c r="R75" s="290"/>
      <c r="S75" s="47">
        <v>0.41388888888888886</v>
      </c>
      <c r="T75" s="120">
        <v>0.48787037037037034</v>
      </c>
      <c r="U75" s="111">
        <v>5.916666666666659</v>
      </c>
      <c r="V75" s="112">
        <v>106.53601045947001</v>
      </c>
      <c r="W75" s="113"/>
      <c r="X75" s="116"/>
      <c r="Y75" s="12"/>
      <c r="Z75" s="198"/>
      <c r="AA75" s="281"/>
      <c r="AB75" s="282"/>
      <c r="AC75" s="12">
        <v>2</v>
      </c>
      <c r="AD75" s="198"/>
      <c r="AE75" s="117">
        <f>M75-J75</f>
        <v>-534.77093790291292</v>
      </c>
      <c r="AF75" s="110">
        <f>M75/J75</f>
        <v>0.83661138469205232</v>
      </c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2757.6666666666665</v>
      </c>
      <c r="K89" s="138">
        <f t="shared" ref="K89" si="33">J89/I89</f>
        <v>459.61111111111109</v>
      </c>
      <c r="L89" s="136">
        <f t="shared" ref="L89:M89" si="34">AVERAGE(L73:L88)</f>
        <v>6</v>
      </c>
      <c r="M89" s="137">
        <f t="shared" si="34"/>
        <v>2419.5552890957647</v>
      </c>
      <c r="N89" s="138">
        <f>M89/L89</f>
        <v>403.2592148492941</v>
      </c>
      <c r="O89" s="139">
        <f>L89-I89</f>
        <v>0</v>
      </c>
      <c r="P89" s="140">
        <f>N89-K89</f>
        <v>-56.351896261816989</v>
      </c>
      <c r="Q89" s="141">
        <f>N89/K89</f>
        <v>0.87739222377460346</v>
      </c>
      <c r="R89" s="291"/>
      <c r="S89" s="142">
        <v>0.20833333333333334</v>
      </c>
      <c r="T89" s="143">
        <v>0.48787037037037034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4</v>
      </c>
      <c r="AD89" s="191">
        <f>SUM(AD73:AD88)</f>
        <v>0</v>
      </c>
      <c r="AE89" s="168">
        <f>M89-J89</f>
        <v>-338.11137757090182</v>
      </c>
      <c r="AF89" s="141">
        <f>M89/J89</f>
        <v>0.87739222377460346</v>
      </c>
      <c r="AG89" s="296"/>
    </row>
    <row r="90" spans="1:33" ht="15.75" customHeight="1">
      <c r="A90" s="283" t="s">
        <v>120</v>
      </c>
      <c r="B90" s="114" t="s">
        <v>197</v>
      </c>
      <c r="C90" s="287" t="s">
        <v>238</v>
      </c>
      <c r="D90" s="288"/>
      <c r="E90" s="147">
        <v>15.51</v>
      </c>
      <c r="F90" s="97">
        <v>2968</v>
      </c>
      <c r="G90" s="148">
        <f t="shared" ref="G90:G91" si="35">E90*F90</f>
        <v>46033.68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2352.7187562395397</v>
      </c>
      <c r="N90" s="152">
        <f>M90/L90</f>
        <v>392.11979270658998</v>
      </c>
      <c r="O90" s="154">
        <f>L90-I90</f>
        <v>0</v>
      </c>
      <c r="P90" s="155">
        <f>N90-K90</f>
        <v>-41.213540626743338</v>
      </c>
      <c r="Q90" s="156">
        <f>N90/K90</f>
        <v>0.90489182932290002</v>
      </c>
      <c r="R90" s="289">
        <f>Q106</f>
        <v>0.90484998354625223</v>
      </c>
      <c r="S90" s="157">
        <v>0.25</v>
      </c>
      <c r="T90" s="158">
        <v>0.30255787037037035</v>
      </c>
      <c r="U90" s="159"/>
      <c r="V90" s="160">
        <v>75.691154978775955</v>
      </c>
      <c r="W90" s="158"/>
      <c r="X90" s="169"/>
      <c r="Y90" s="12"/>
      <c r="Z90" s="198"/>
      <c r="AA90" s="292"/>
      <c r="AB90" s="293"/>
      <c r="AC90" s="12">
        <v>1</v>
      </c>
      <c r="AD90" s="198"/>
      <c r="AE90" s="115">
        <f>M90-J90</f>
        <v>-247.28124376046026</v>
      </c>
      <c r="AF90" s="156">
        <f>M90/J90</f>
        <v>0.90489182932289991</v>
      </c>
      <c r="AG90" s="294">
        <f>AF106</f>
        <v>0.90484998354625212</v>
      </c>
    </row>
    <row r="91" spans="1:33" ht="15.75" customHeight="1">
      <c r="A91" s="284"/>
      <c r="B91" s="100" t="s">
        <v>197</v>
      </c>
      <c r="C91" s="279" t="s">
        <v>239</v>
      </c>
      <c r="D91" s="280"/>
      <c r="E91" s="101">
        <v>15.01</v>
      </c>
      <c r="F91" s="102">
        <v>3523</v>
      </c>
      <c r="G91" s="103">
        <f t="shared" si="35"/>
        <v>52880.229999999996</v>
      </c>
      <c r="H91" s="26"/>
      <c r="I91" s="104">
        <v>6</v>
      </c>
      <c r="J91" s="105">
        <v>2600</v>
      </c>
      <c r="K91" s="106">
        <f t="shared" si="27"/>
        <v>433.33333333333331</v>
      </c>
      <c r="L91" s="107">
        <v>6</v>
      </c>
      <c r="M91" s="105">
        <f>F91/V91*60</f>
        <v>2352.501158200972</v>
      </c>
      <c r="N91" s="106">
        <f>M91/L91</f>
        <v>392.08352636682866</v>
      </c>
      <c r="O91" s="108">
        <f>L91-I91</f>
        <v>0</v>
      </c>
      <c r="P91" s="109">
        <f>N91-K91</f>
        <v>-41.24980696650465</v>
      </c>
      <c r="Q91" s="110">
        <f>N91/K91</f>
        <v>0.90480813776960467</v>
      </c>
      <c r="R91" s="290"/>
      <c r="S91" s="47">
        <v>0.30624999999999997</v>
      </c>
      <c r="T91" s="48">
        <v>0.36864583333333328</v>
      </c>
      <c r="U91" s="111">
        <v>5.3166666666666451</v>
      </c>
      <c r="V91" s="112">
        <v>89.853303265384397</v>
      </c>
      <c r="W91" s="113"/>
      <c r="X91" s="13"/>
      <c r="Y91" s="12"/>
      <c r="Z91" s="198"/>
      <c r="AA91" s="281"/>
      <c r="AB91" s="282"/>
      <c r="AC91" s="12">
        <v>3</v>
      </c>
      <c r="AD91" s="198"/>
      <c r="AE91" s="117">
        <f>M91-J91</f>
        <v>-247.49884179902801</v>
      </c>
      <c r="AF91" s="110">
        <f>M91/J91</f>
        <v>0.90480813776960456</v>
      </c>
      <c r="AG91" s="295"/>
    </row>
    <row r="92" spans="1:33" ht="15.75" customHeight="1">
      <c r="A92" s="284"/>
      <c r="B92" s="100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3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3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31"/>
      <c r="W98" s="113"/>
      <c r="X98" s="116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31"/>
      <c r="W99" s="126"/>
      <c r="X99" s="127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31"/>
      <c r="W100" s="126"/>
      <c r="X100" s="127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31"/>
      <c r="W101" s="126"/>
      <c r="X101" s="127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31"/>
      <c r="W102" s="126"/>
      <c r="X102" s="127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31"/>
      <c r="W103" s="126"/>
      <c r="X103" s="127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31"/>
      <c r="W104" s="126"/>
      <c r="X104" s="127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6">AVERAGE(I90:I105)</f>
        <v>6</v>
      </c>
      <c r="J106" s="137">
        <f t="shared" si="36"/>
        <v>2600</v>
      </c>
      <c r="K106" s="138">
        <f t="shared" ref="K106" si="37">J106/I106</f>
        <v>433.33333333333331</v>
      </c>
      <c r="L106" s="136">
        <f t="shared" ref="L106:M106" si="38">AVERAGE(L90:L105)</f>
        <v>6</v>
      </c>
      <c r="M106" s="137">
        <f t="shared" si="38"/>
        <v>2352.6099572202556</v>
      </c>
      <c r="N106" s="138">
        <f>M106/L106</f>
        <v>392.10165953670929</v>
      </c>
      <c r="O106" s="139">
        <f>L106-I106</f>
        <v>0</v>
      </c>
      <c r="P106" s="140">
        <f>N106-K106</f>
        <v>-41.231673796624023</v>
      </c>
      <c r="Q106" s="141">
        <f>N106/K106</f>
        <v>0.90484998354625223</v>
      </c>
      <c r="R106" s="291"/>
      <c r="S106" s="142">
        <v>0.25</v>
      </c>
      <c r="T106" s="143">
        <v>0.36864583333333328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277"/>
      <c r="AB106" s="278"/>
      <c r="AC106" s="179">
        <f>SUM(AC90:AC105)</f>
        <v>4</v>
      </c>
      <c r="AD106" s="191">
        <f>SUM(AD90:AD105)</f>
        <v>0</v>
      </c>
      <c r="AE106" s="168">
        <f>M106-J106</f>
        <v>-247.39004277974436</v>
      </c>
      <c r="AF106" s="141">
        <f>M106/J106</f>
        <v>0.90484998354625212</v>
      </c>
      <c r="AG106" s="296"/>
    </row>
    <row r="107" spans="1:33" ht="15.75" customHeight="1">
      <c r="A107" s="297" t="s">
        <v>199</v>
      </c>
      <c r="B107" s="146" t="s">
        <v>173</v>
      </c>
      <c r="C107" s="287" t="s">
        <v>200</v>
      </c>
      <c r="D107" s="288"/>
      <c r="E107" s="147">
        <v>44.98</v>
      </c>
      <c r="F107" s="97">
        <v>1457</v>
      </c>
      <c r="G107" s="148">
        <f t="shared" ref="G107:G109" si="39">E107*F107</f>
        <v>65535.859999999993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1609.4350640683083</v>
      </c>
      <c r="N107" s="152">
        <f>M107/L107</f>
        <v>76.639764955633723</v>
      </c>
      <c r="O107" s="154">
        <f>L107-I107</f>
        <v>0</v>
      </c>
      <c r="P107" s="155">
        <f>N107-K107</f>
        <v>-9.0745207586519854</v>
      </c>
      <c r="Q107" s="156">
        <f>N107/K107</f>
        <v>0.89413059114906013</v>
      </c>
      <c r="R107" s="289">
        <f>Q123</f>
        <v>0.92541037138545135</v>
      </c>
      <c r="S107" s="157">
        <v>0.70833333333333337</v>
      </c>
      <c r="T107" s="158">
        <v>0.74605324074074075</v>
      </c>
      <c r="U107" s="159"/>
      <c r="V107" s="160">
        <v>54.317196109186845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-190.56493593169171</v>
      </c>
      <c r="AF107" s="156">
        <f>M107/J107</f>
        <v>0.89413059114906013</v>
      </c>
      <c r="AG107" s="294">
        <f>AF123</f>
        <v>0.89404052828763936</v>
      </c>
    </row>
    <row r="108" spans="1:33" ht="15.75" customHeight="1">
      <c r="A108" s="298"/>
      <c r="B108" s="163" t="s">
        <v>173</v>
      </c>
      <c r="C108" s="279" t="s">
        <v>201</v>
      </c>
      <c r="D108" s="280"/>
      <c r="E108" s="101">
        <v>50.67</v>
      </c>
      <c r="F108" s="102">
        <v>1732</v>
      </c>
      <c r="G108" s="103">
        <f t="shared" si="39"/>
        <v>87760.44</v>
      </c>
      <c r="H108" s="26"/>
      <c r="I108" s="104">
        <v>20</v>
      </c>
      <c r="J108" s="105">
        <v>2000</v>
      </c>
      <c r="K108" s="106">
        <f t="shared" ref="K108:K109" si="40">J108/I108</f>
        <v>100</v>
      </c>
      <c r="L108" s="118">
        <v>19</v>
      </c>
      <c r="M108" s="105">
        <f>F108/V108*60</f>
        <v>1788</v>
      </c>
      <c r="N108" s="106">
        <f>M108/L108</f>
        <v>94.10526315789474</v>
      </c>
      <c r="O108" s="108">
        <f>L108-I108</f>
        <v>-1</v>
      </c>
      <c r="P108" s="109">
        <f>N108-K108</f>
        <v>-5.8947368421052602</v>
      </c>
      <c r="Q108" s="110">
        <f>N108/K108</f>
        <v>0.94105263157894736</v>
      </c>
      <c r="R108" s="290"/>
      <c r="S108" s="47">
        <v>0.75</v>
      </c>
      <c r="T108" s="48">
        <v>0.79035879629629635</v>
      </c>
      <c r="U108" s="111">
        <v>5.6833333333333158</v>
      </c>
      <c r="V108" s="112">
        <v>58.120805369127517</v>
      </c>
      <c r="W108" s="113"/>
      <c r="X108" s="116"/>
      <c r="Y108" s="12"/>
      <c r="Z108" s="198"/>
      <c r="AA108" s="281"/>
      <c r="AB108" s="282"/>
      <c r="AC108" s="12">
        <v>3</v>
      </c>
      <c r="AD108" s="198"/>
      <c r="AE108" s="117">
        <f>M108-J108</f>
        <v>-212</v>
      </c>
      <c r="AF108" s="110">
        <f>M108/J108</f>
        <v>0.89400000000000002</v>
      </c>
      <c r="AG108" s="295"/>
    </row>
    <row r="109" spans="1:33" ht="15.75" customHeight="1">
      <c r="A109" s="298"/>
      <c r="B109" s="163" t="s">
        <v>173</v>
      </c>
      <c r="C109" s="279" t="s">
        <v>234</v>
      </c>
      <c r="D109" s="280"/>
      <c r="E109" s="101">
        <v>58.17</v>
      </c>
      <c r="F109" s="102">
        <v>3105</v>
      </c>
      <c r="G109" s="103">
        <f t="shared" si="39"/>
        <v>180617.85</v>
      </c>
      <c r="H109" s="26"/>
      <c r="I109" s="104">
        <v>18</v>
      </c>
      <c r="J109" s="105">
        <v>2000</v>
      </c>
      <c r="K109" s="106">
        <f t="shared" si="40"/>
        <v>111.11111111111111</v>
      </c>
      <c r="L109" s="118">
        <v>17</v>
      </c>
      <c r="M109" s="105">
        <f>F109/V109*60</f>
        <v>1788</v>
      </c>
      <c r="N109" s="106">
        <f>M109/L109</f>
        <v>105.17647058823529</v>
      </c>
      <c r="O109" s="108">
        <f>L109-I109</f>
        <v>-1</v>
      </c>
      <c r="P109" s="109">
        <f>N109-K109</f>
        <v>-5.9346405228758243</v>
      </c>
      <c r="Q109" s="110">
        <f>N109/K109</f>
        <v>0.94658823529411762</v>
      </c>
      <c r="R109" s="290"/>
      <c r="S109" s="47">
        <v>0.7944444444444444</v>
      </c>
      <c r="T109" s="48">
        <v>0.86679398148148146</v>
      </c>
      <c r="U109" s="111">
        <v>5.8833333333331872</v>
      </c>
      <c r="V109" s="112">
        <v>104.19463087248322</v>
      </c>
      <c r="W109" s="113"/>
      <c r="X109" s="116"/>
      <c r="Y109" s="12"/>
      <c r="Z109" s="198"/>
      <c r="AA109" s="281"/>
      <c r="AB109" s="282"/>
      <c r="AC109" s="12">
        <v>3</v>
      </c>
      <c r="AD109" s="198"/>
      <c r="AE109" s="117">
        <f>M109-J109</f>
        <v>-212</v>
      </c>
      <c r="AF109" s="110">
        <f>M109/J109</f>
        <v>0.89400000000000002</v>
      </c>
      <c r="AG109" s="295"/>
    </row>
    <row r="110" spans="1:33" ht="15.75" customHeight="1">
      <c r="A110" s="298"/>
      <c r="B110" s="163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295"/>
    </row>
    <row r="111" spans="1:33" ht="15.75" customHeight="1">
      <c r="A111" s="298"/>
      <c r="B111" s="163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295"/>
    </row>
    <row r="112" spans="1:33" ht="15.75" customHeight="1">
      <c r="A112" s="298"/>
      <c r="B112" s="163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295"/>
    </row>
    <row r="113" spans="1:33" ht="15.75" customHeight="1">
      <c r="A113" s="298"/>
      <c r="B113" s="163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81"/>
      <c r="AB113" s="282"/>
      <c r="AC113" s="12"/>
      <c r="AD113" s="198"/>
      <c r="AE113" s="117"/>
      <c r="AF113" s="110"/>
      <c r="AG113" s="295"/>
    </row>
    <row r="114" spans="1:33" ht="15.75" customHeight="1">
      <c r="A114" s="298"/>
      <c r="B114" s="163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81"/>
      <c r="AB114" s="282"/>
      <c r="AC114" s="12"/>
      <c r="AD114" s="198"/>
      <c r="AE114" s="117"/>
      <c r="AF114" s="110"/>
      <c r="AG114" s="295"/>
    </row>
    <row r="115" spans="1:33" ht="15.75" customHeight="1">
      <c r="A115" s="298"/>
      <c r="B115" s="163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81"/>
      <c r="AB115" s="282"/>
      <c r="AC115" s="12"/>
      <c r="AD115" s="198"/>
      <c r="AE115" s="117"/>
      <c r="AF115" s="110"/>
      <c r="AG115" s="295"/>
    </row>
    <row r="116" spans="1:33" ht="15.75" customHeight="1">
      <c r="A116" s="298"/>
      <c r="B116" s="163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81"/>
      <c r="AB116" s="282"/>
      <c r="AC116" s="12"/>
      <c r="AD116" s="198"/>
      <c r="AE116" s="117"/>
      <c r="AF116" s="110"/>
      <c r="AG116" s="295"/>
    </row>
    <row r="117" spans="1:33" ht="15.75" customHeight="1">
      <c r="A117" s="298"/>
      <c r="B117" s="163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81"/>
      <c r="AB117" s="282"/>
      <c r="AC117" s="12"/>
      <c r="AD117" s="198"/>
      <c r="AE117" s="117"/>
      <c r="AF117" s="110"/>
      <c r="AG117" s="295"/>
    </row>
    <row r="118" spans="1:33" ht="15.75" customHeight="1">
      <c r="A118" s="298"/>
      <c r="B118" s="163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81"/>
      <c r="AB118" s="282"/>
      <c r="AC118" s="12"/>
      <c r="AD118" s="198"/>
      <c r="AE118" s="117"/>
      <c r="AF118" s="110"/>
      <c r="AG118" s="295"/>
    </row>
    <row r="119" spans="1:33" ht="15.75" customHeight="1">
      <c r="A119" s="298"/>
      <c r="B119" s="163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81"/>
      <c r="AB119" s="282"/>
      <c r="AC119" s="12"/>
      <c r="AD119" s="198"/>
      <c r="AE119" s="117"/>
      <c r="AF119" s="110"/>
      <c r="AG119" s="295"/>
    </row>
    <row r="120" spans="1:33" ht="15.75" customHeight="1">
      <c r="A120" s="298"/>
      <c r="B120" s="163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81"/>
      <c r="AB120" s="282"/>
      <c r="AC120" s="12"/>
      <c r="AD120" s="198"/>
      <c r="AE120" s="117"/>
      <c r="AF120" s="110"/>
      <c r="AG120" s="295"/>
    </row>
    <row r="121" spans="1:33" ht="15.75" customHeight="1">
      <c r="A121" s="298"/>
      <c r="B121" s="163"/>
      <c r="C121" s="279"/>
      <c r="D121" s="280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81"/>
      <c r="AB121" s="282"/>
      <c r="AC121" s="12"/>
      <c r="AD121" s="198"/>
      <c r="AE121" s="117"/>
      <c r="AF121" s="110"/>
      <c r="AG121" s="295"/>
    </row>
    <row r="122" spans="1:33" ht="15.75" customHeight="1">
      <c r="A122" s="298"/>
      <c r="B122" s="163"/>
      <c r="C122" s="279"/>
      <c r="D122" s="280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81"/>
      <c r="AB122" s="282"/>
      <c r="AC122" s="12"/>
      <c r="AD122" s="198"/>
      <c r="AE122" s="165"/>
      <c r="AF122" s="125"/>
      <c r="AG122" s="295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41">AVERAGE(I107:I122)</f>
        <v>19.666666666666668</v>
      </c>
      <c r="J123" s="137">
        <f t="shared" si="41"/>
        <v>1933.3333333333333</v>
      </c>
      <c r="K123" s="138">
        <f t="shared" ref="K123" si="42">J123/I123</f>
        <v>98.305084745762699</v>
      </c>
      <c r="L123" s="136">
        <f t="shared" ref="L123:M123" si="43">AVERAGE(L107:L122)</f>
        <v>19</v>
      </c>
      <c r="M123" s="137">
        <f t="shared" si="43"/>
        <v>1728.4783546894359</v>
      </c>
      <c r="N123" s="138">
        <f>M123/L123</f>
        <v>90.972544983654529</v>
      </c>
      <c r="O123" s="139">
        <f>L123-I123</f>
        <v>-0.66666666666666785</v>
      </c>
      <c r="P123" s="140">
        <f>N123-K123</f>
        <v>-7.3325397621081692</v>
      </c>
      <c r="Q123" s="141">
        <f>N123/K123</f>
        <v>0.92541037138545135</v>
      </c>
      <c r="R123" s="291"/>
      <c r="S123" s="142">
        <v>0.70833333333333337</v>
      </c>
      <c r="T123" s="143">
        <v>0.86679398148148146</v>
      </c>
      <c r="U123" s="144"/>
      <c r="V123" s="166"/>
      <c r="W123" s="167"/>
      <c r="X123" s="138"/>
      <c r="Y123" s="179">
        <f t="shared" ref="Y123:Z123" si="44">SUM(Y107:Y122)</f>
        <v>0</v>
      </c>
      <c r="Z123" s="180">
        <f t="shared" si="44"/>
        <v>0</v>
      </c>
      <c r="AA123" s="277"/>
      <c r="AB123" s="278"/>
      <c r="AC123" s="179">
        <f t="shared" ref="AC123" si="45">SUM(AC107:AC122)</f>
        <v>7</v>
      </c>
      <c r="AD123" s="180">
        <f t="shared" ref="AD123" si="46">SUM(AD107:AD122)</f>
        <v>0</v>
      </c>
      <c r="AE123" s="168">
        <f>M123-J123</f>
        <v>-204.85497864389731</v>
      </c>
      <c r="AF123" s="141">
        <f>M123/J123</f>
        <v>0.89404052828763936</v>
      </c>
      <c r="AG123" s="296"/>
    </row>
    <row r="124" spans="1:33" ht="15.75" customHeight="1">
      <c r="A124" s="283" t="s">
        <v>225</v>
      </c>
      <c r="B124" s="146" t="s">
        <v>173</v>
      </c>
      <c r="C124" s="287" t="s">
        <v>189</v>
      </c>
      <c r="D124" s="288"/>
      <c r="E124" s="147">
        <v>47.6</v>
      </c>
      <c r="F124" s="97">
        <v>1546</v>
      </c>
      <c r="G124" s="148">
        <f t="shared" ref="G124:G126" si="47">E124*F124</f>
        <v>73589.600000000006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1786.3999999999994</v>
      </c>
      <c r="N124" s="152">
        <f>M124/L124</f>
        <v>77.66956521739128</v>
      </c>
      <c r="O124" s="154">
        <f>L124-I124</f>
        <v>0</v>
      </c>
      <c r="P124" s="155">
        <f>N124-K124</f>
        <v>-9.2869565217391568</v>
      </c>
      <c r="Q124" s="156">
        <f>N124/K124</f>
        <v>0.89319999999999966</v>
      </c>
      <c r="R124" s="289">
        <f>Q140</f>
        <v>0.89379346019010897</v>
      </c>
      <c r="S124" s="157">
        <v>0.70833333333333337</v>
      </c>
      <c r="T124" s="158">
        <v>0.74438657407407416</v>
      </c>
      <c r="U124" s="159"/>
      <c r="V124" s="160">
        <v>51.925660546350223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-213.60000000000059</v>
      </c>
      <c r="AF124" s="156">
        <f>M124/J124</f>
        <v>0.89319999999999966</v>
      </c>
      <c r="AG124" s="294">
        <f>AF140</f>
        <v>0.89379346019010897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02">
        <v>1323</v>
      </c>
      <c r="G125" s="103">
        <f t="shared" si="47"/>
        <v>75239.009999999995</v>
      </c>
      <c r="H125" s="26"/>
      <c r="I125" s="104">
        <v>23</v>
      </c>
      <c r="J125" s="105">
        <v>2000</v>
      </c>
      <c r="K125" s="106">
        <f t="shared" ref="K125:K126" si="48">J125/I125</f>
        <v>86.956521739130437</v>
      </c>
      <c r="L125" s="107">
        <v>23</v>
      </c>
      <c r="M125" s="105">
        <f>F125/V125*60</f>
        <v>1787.5607611406558</v>
      </c>
      <c r="N125" s="106">
        <f>M125/L125</f>
        <v>77.72003309307199</v>
      </c>
      <c r="O125" s="108">
        <f>L125-I125</f>
        <v>0</v>
      </c>
      <c r="P125" s="109">
        <f>N125-K125</f>
        <v>-9.2364886460584472</v>
      </c>
      <c r="Q125" s="110">
        <f>N125/K125</f>
        <v>0.89378038057032783</v>
      </c>
      <c r="R125" s="290"/>
      <c r="S125" s="47">
        <v>0.74722222222222223</v>
      </c>
      <c r="T125" s="48">
        <v>0.77805555555555561</v>
      </c>
      <c r="U125" s="111">
        <v>5</v>
      </c>
      <c r="V125" s="112">
        <v>44.406882118707415</v>
      </c>
      <c r="W125" s="113"/>
      <c r="X125" s="116"/>
      <c r="Y125" s="12"/>
      <c r="Z125" s="198"/>
      <c r="AA125" s="281"/>
      <c r="AB125" s="282"/>
      <c r="AC125" s="12">
        <v>1</v>
      </c>
      <c r="AD125" s="198"/>
      <c r="AE125" s="117">
        <f>M125-J125</f>
        <v>-212.43923885934419</v>
      </c>
      <c r="AF125" s="110">
        <f>M125/J125</f>
        <v>0.89378038057032794</v>
      </c>
      <c r="AG125" s="295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02">
        <v>1693</v>
      </c>
      <c r="G126" s="103">
        <f t="shared" si="47"/>
        <v>96145.47</v>
      </c>
      <c r="H126" s="26"/>
      <c r="I126" s="104">
        <v>23</v>
      </c>
      <c r="J126" s="105">
        <v>2000</v>
      </c>
      <c r="K126" s="106">
        <f t="shared" si="48"/>
        <v>86.956521739130437</v>
      </c>
      <c r="L126" s="107">
        <v>23</v>
      </c>
      <c r="M126" s="105">
        <f>F126/V126*60</f>
        <v>1788.7999999999981</v>
      </c>
      <c r="N126" s="106">
        <f>M126/L126</f>
        <v>77.773913043478174</v>
      </c>
      <c r="O126" s="108">
        <f>L126-I126</f>
        <v>0</v>
      </c>
      <c r="P126" s="109">
        <f>N126-K126</f>
        <v>-9.182608695652263</v>
      </c>
      <c r="Q126" s="110">
        <f>N126/K126</f>
        <v>0.89439999999999897</v>
      </c>
      <c r="R126" s="290"/>
      <c r="S126" s="47">
        <v>0.78194444444444444</v>
      </c>
      <c r="T126" s="48">
        <v>0.8213773148148148</v>
      </c>
      <c r="U126" s="111">
        <v>5.5999999999999162</v>
      </c>
      <c r="V126" s="112">
        <v>56.78667262969595</v>
      </c>
      <c r="W126" s="113"/>
      <c r="X126" s="116"/>
      <c r="Y126" s="12"/>
      <c r="Z126" s="198"/>
      <c r="AA126" s="281"/>
      <c r="AB126" s="282"/>
      <c r="AC126" s="12">
        <v>2</v>
      </c>
      <c r="AD126" s="198"/>
      <c r="AE126" s="117">
        <f>M126-J126</f>
        <v>-211.20000000000186</v>
      </c>
      <c r="AF126" s="110">
        <f>M126/J126</f>
        <v>0.89439999999999908</v>
      </c>
      <c r="AG126" s="295"/>
    </row>
    <row r="127" spans="1:33" ht="15.75" customHeight="1">
      <c r="A127" s="284"/>
      <c r="B127" s="163"/>
      <c r="C127" s="279"/>
      <c r="D127" s="280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295"/>
    </row>
    <row r="128" spans="1:33" ht="15.75" customHeight="1">
      <c r="A128" s="285"/>
      <c r="B128" s="163"/>
      <c r="C128" s="279"/>
      <c r="D128" s="280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295"/>
    </row>
    <row r="129" spans="1:33" ht="15.75" customHeight="1">
      <c r="A129" s="285"/>
      <c r="B129" s="163"/>
      <c r="C129" s="279"/>
      <c r="D129" s="280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295"/>
    </row>
    <row r="130" spans="1:33" ht="15.75" customHeight="1">
      <c r="A130" s="285"/>
      <c r="B130" s="163"/>
      <c r="C130" s="279"/>
      <c r="D130" s="280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81"/>
      <c r="AB130" s="282"/>
      <c r="AC130" s="12"/>
      <c r="AD130" s="198"/>
      <c r="AE130" s="117"/>
      <c r="AF130" s="110"/>
      <c r="AG130" s="295"/>
    </row>
    <row r="131" spans="1:33" ht="15.75" customHeight="1">
      <c r="A131" s="285"/>
      <c r="B131" s="163"/>
      <c r="C131" s="279"/>
      <c r="D131" s="280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81"/>
      <c r="AB131" s="282"/>
      <c r="AC131" s="12"/>
      <c r="AD131" s="198"/>
      <c r="AE131" s="117"/>
      <c r="AF131" s="110"/>
      <c r="AG131" s="295"/>
    </row>
    <row r="132" spans="1:33" ht="15.75" customHeight="1">
      <c r="A132" s="285"/>
      <c r="B132" s="163"/>
      <c r="C132" s="279"/>
      <c r="D132" s="280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81"/>
      <c r="AB132" s="282"/>
      <c r="AC132" s="12"/>
      <c r="AD132" s="198"/>
      <c r="AE132" s="117"/>
      <c r="AF132" s="110"/>
      <c r="AG132" s="295"/>
    </row>
    <row r="133" spans="1:33" ht="15.75" customHeight="1">
      <c r="A133" s="285"/>
      <c r="B133" s="163"/>
      <c r="C133" s="279"/>
      <c r="D133" s="280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81"/>
      <c r="AB133" s="282"/>
      <c r="AC133" s="12"/>
      <c r="AD133" s="198"/>
      <c r="AE133" s="117"/>
      <c r="AF133" s="110"/>
      <c r="AG133" s="295"/>
    </row>
    <row r="134" spans="1:33" ht="15.75" customHeight="1">
      <c r="A134" s="285"/>
      <c r="B134" s="163"/>
      <c r="C134" s="279"/>
      <c r="D134" s="280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81"/>
      <c r="AB134" s="282"/>
      <c r="AC134" s="12"/>
      <c r="AD134" s="198"/>
      <c r="AE134" s="117"/>
      <c r="AF134" s="110"/>
      <c r="AG134" s="295"/>
    </row>
    <row r="135" spans="1:33" ht="15.75" customHeight="1">
      <c r="A135" s="285"/>
      <c r="B135" s="163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81"/>
      <c r="AB135" s="282"/>
      <c r="AC135" s="12"/>
      <c r="AD135" s="198"/>
      <c r="AE135" s="117"/>
      <c r="AF135" s="110"/>
      <c r="AG135" s="295"/>
    </row>
    <row r="136" spans="1:33" ht="15.75" customHeight="1">
      <c r="A136" s="285"/>
      <c r="B136" s="163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81"/>
      <c r="AB136" s="282"/>
      <c r="AC136" s="12"/>
      <c r="AD136" s="198"/>
      <c r="AE136" s="117"/>
      <c r="AF136" s="110"/>
      <c r="AG136" s="295"/>
    </row>
    <row r="137" spans="1:33" ht="15.75" customHeight="1">
      <c r="A137" s="285"/>
      <c r="B137" s="163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81"/>
      <c r="AB137" s="282"/>
      <c r="AC137" s="12"/>
      <c r="AD137" s="198"/>
      <c r="AE137" s="117"/>
      <c r="AF137" s="110"/>
      <c r="AG137" s="295"/>
    </row>
    <row r="138" spans="1:33" ht="15.75" customHeight="1">
      <c r="A138" s="285"/>
      <c r="B138" s="163"/>
      <c r="C138" s="279"/>
      <c r="D138" s="280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81"/>
      <c r="AB138" s="282"/>
      <c r="AC138" s="12"/>
      <c r="AD138" s="198"/>
      <c r="AE138" s="117"/>
      <c r="AF138" s="110"/>
      <c r="AG138" s="295"/>
    </row>
    <row r="139" spans="1:33" ht="15.75" customHeight="1">
      <c r="A139" s="285"/>
      <c r="B139" s="163"/>
      <c r="C139" s="279"/>
      <c r="D139" s="280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81"/>
      <c r="AB139" s="282"/>
      <c r="AC139" s="12"/>
      <c r="AD139" s="198"/>
      <c r="AE139" s="165"/>
      <c r="AF139" s="125"/>
      <c r="AG139" s="295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49">AVERAGE(I124:I139)</f>
        <v>23</v>
      </c>
      <c r="J140" s="137">
        <f t="shared" si="49"/>
        <v>2000</v>
      </c>
      <c r="K140" s="138">
        <f t="shared" ref="K140" si="50">J140/I140</f>
        <v>86.956521739130437</v>
      </c>
      <c r="L140" s="136">
        <f t="shared" ref="L140:M140" si="51">AVERAGE(L124:L139)</f>
        <v>23</v>
      </c>
      <c r="M140" s="137">
        <f t="shared" si="51"/>
        <v>1787.5869203802179</v>
      </c>
      <c r="N140" s="138">
        <f>M140/L140</f>
        <v>77.721170451313824</v>
      </c>
      <c r="O140" s="139">
        <f>L140-I140</f>
        <v>0</v>
      </c>
      <c r="P140" s="140">
        <f>N140-K140</f>
        <v>-9.2353512878166129</v>
      </c>
      <c r="Q140" s="141">
        <f>N140/K140</f>
        <v>0.89379346019010897</v>
      </c>
      <c r="R140" s="291"/>
      <c r="S140" s="142">
        <v>0.70833333333333337</v>
      </c>
      <c r="T140" s="143">
        <v>0.8213773148148148</v>
      </c>
      <c r="U140" s="144"/>
      <c r="V140" s="166"/>
      <c r="W140" s="167"/>
      <c r="X140" s="138"/>
      <c r="Y140" s="179">
        <f t="shared" ref="Y140:Z140" si="52">SUM(Y124:Y139)</f>
        <v>0</v>
      </c>
      <c r="Z140" s="180">
        <f t="shared" si="52"/>
        <v>0</v>
      </c>
      <c r="AA140" s="277"/>
      <c r="AB140" s="278"/>
      <c r="AC140" s="179">
        <f t="shared" ref="AC140" si="53">SUM(AC124:AC139)</f>
        <v>4</v>
      </c>
      <c r="AD140" s="180">
        <f t="shared" ref="AD140" si="54">SUM(AD124:AD139)</f>
        <v>0</v>
      </c>
      <c r="AE140" s="168">
        <f>M140-J140</f>
        <v>-212.41307961978214</v>
      </c>
      <c r="AF140" s="141">
        <f>M140/J140</f>
        <v>0.89379346019010897</v>
      </c>
      <c r="AG140" s="296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456" priority="2" operator="greaterThan">
      <formula>0</formula>
    </cfRule>
  </conditionalFormatting>
  <conditionalFormatting sqref="P5:P140 AE5:AE140">
    <cfRule type="cellIs" dxfId="455" priority="5" operator="lessThan">
      <formula>0</formula>
    </cfRule>
  </conditionalFormatting>
  <conditionalFormatting sqref="Q5:Q140 AF5:AF140">
    <cfRule type="cellIs" dxfId="454" priority="3" operator="greaterThan">
      <formula>1</formula>
    </cfRule>
    <cfRule type="cellIs" dxfId="453" priority="4" operator="lessThan">
      <formula>0.8</formula>
    </cfRule>
  </conditionalFormatting>
  <conditionalFormatting sqref="AG5 R5:R140">
    <cfRule type="cellIs" dxfId="452" priority="6" operator="lessThan">
      <formula>0.8</formula>
    </cfRule>
  </conditionalFormatting>
  <conditionalFormatting sqref="AG22">
    <cfRule type="cellIs" dxfId="451" priority="11" operator="lessThan">
      <formula>0.8</formula>
    </cfRule>
  </conditionalFormatting>
  <conditionalFormatting sqref="AG37">
    <cfRule type="cellIs" dxfId="450" priority="10" operator="lessThan">
      <formula>0.8</formula>
    </cfRule>
  </conditionalFormatting>
  <conditionalFormatting sqref="AG39:AG74">
    <cfRule type="cellIs" dxfId="449" priority="8" operator="lessThan">
      <formula>0.8</formula>
    </cfRule>
  </conditionalFormatting>
  <conditionalFormatting sqref="AG80:AG88">
    <cfRule type="cellIs" dxfId="448" priority="9" operator="lessThan">
      <formula>0.8</formula>
    </cfRule>
  </conditionalFormatting>
  <conditionalFormatting sqref="AG90:AG95">
    <cfRule type="cellIs" dxfId="447" priority="7" operator="lessThan">
      <formula>0.8</formula>
    </cfRule>
  </conditionalFormatting>
  <conditionalFormatting sqref="AG107:AG140">
    <cfRule type="cellIs" dxfId="446" priority="1" operator="lessThan">
      <formula>0.8</formula>
    </cfRule>
  </conditionalFormatting>
  <dataValidations count="1">
    <dataValidation type="list" allowBlank="1" showInputMessage="1" showErrorMessage="1" sqref="AA5:AB140" xr:uid="{B2E04492-E334-4BC5-9BDB-EE6D1D822FCB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962B-0F44-433F-8FB4-96997926FDA8}">
  <sheetPr>
    <tabColor theme="8" tint="0.59999389629810485"/>
  </sheetPr>
  <dimension ref="B1:AR42"/>
  <sheetViews>
    <sheetView zoomScale="70" zoomScaleNormal="70" workbookViewId="0">
      <selection activeCell="R21" sqref="R2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246</v>
      </c>
      <c r="D3" s="265"/>
      <c r="E3" s="3" t="s">
        <v>2</v>
      </c>
      <c r="F3" s="266">
        <f>'0519(18度C)'!D1+'0519(4度C)'!D1</f>
        <v>228237</v>
      </c>
      <c r="G3" s="267"/>
      <c r="H3" s="3" t="s">
        <v>3</v>
      </c>
      <c r="I3" s="268">
        <f>'0519(18度C)'!F1+'0519(4度C)'!F1</f>
        <v>6835923.040000001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480.68557678019783</v>
      </c>
      <c r="F6" s="241" t="e">
        <f>AVERAGE(#REF!,D14:K14)</f>
        <v>#REF!</v>
      </c>
      <c r="G6" s="242">
        <f>AVERAGE(D14:K14)</f>
        <v>227.27949964514573</v>
      </c>
      <c r="H6" s="243"/>
      <c r="I6" s="242">
        <f>AVERAGE(L14:O14)</f>
        <v>92.630803242446575</v>
      </c>
      <c r="J6" s="243"/>
      <c r="K6" s="242">
        <f>AVERAGE(D32:O32)</f>
        <v>809.84237536656883</v>
      </c>
      <c r="L6" s="243"/>
      <c r="M6" s="242">
        <f>AVERAGE(P32:X32)</f>
        <v>725.66528066528065</v>
      </c>
      <c r="N6" s="243"/>
      <c r="O6" s="231">
        <f>'0519(4度C)'!Y2</f>
        <v>0</v>
      </c>
      <c r="P6" s="231">
        <f>'0519(4度C)'!Z2</f>
        <v>0</v>
      </c>
      <c r="Q6" s="231">
        <f>'0519(4度C)'!AC2</f>
        <v>80</v>
      </c>
      <c r="R6" s="231">
        <f>'0519(4度C)'!AD2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428.03467024110449</v>
      </c>
      <c r="F7" s="237" t="e">
        <f>AVERAGE(#REF!,D15:K15)</f>
        <v>#REF!</v>
      </c>
      <c r="G7" s="238">
        <f>AVERAGE(D15:K15)</f>
        <v>200.68562365462697</v>
      </c>
      <c r="H7" s="239"/>
      <c r="I7" s="238">
        <f>AVERAGE(L15:O15)</f>
        <v>84.350274956233221</v>
      </c>
      <c r="J7" s="239"/>
      <c r="K7" s="238">
        <f>AVERAGE(D33:O33)</f>
        <v>720.61521295419379</v>
      </c>
      <c r="L7" s="239"/>
      <c r="M7" s="238">
        <f>AVERAGE(P33:X33)</f>
        <v>648.31989505016691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0.89236712920401295</v>
      </c>
      <c r="F8" s="245" t="e">
        <f>AVERAGE(D16:K16,#REF!)</f>
        <v>#REF!</v>
      </c>
      <c r="G8" s="224">
        <f>AVERAGE(D16:K16)</f>
        <v>0.88953208873507361</v>
      </c>
      <c r="H8" s="225"/>
      <c r="I8" s="224">
        <f>AVERAGE(L16:O16)</f>
        <v>0.90963282927840317</v>
      </c>
      <c r="J8" s="225"/>
      <c r="K8" s="224">
        <f>AVERAGE(D34:O34)</f>
        <v>0.88691174103273318</v>
      </c>
      <c r="L8" s="225"/>
      <c r="M8" s="224">
        <f>AVERAGE(P34:X34)</f>
        <v>0.89344222804150686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84.507042253521121</v>
      </c>
      <c r="F14" s="28">
        <v>94.339622641509436</v>
      </c>
      <c r="G14" s="28">
        <v>93.36448598130842</v>
      </c>
      <c r="H14" s="28">
        <v>177.04918032786887</v>
      </c>
      <c r="I14" s="28">
        <v>481.08333333333331</v>
      </c>
      <c r="J14" s="28">
        <v>433.33333333333331</v>
      </c>
      <c r="K14" s="29" t="s">
        <v>42</v>
      </c>
      <c r="L14" s="27" t="s">
        <v>42</v>
      </c>
      <c r="M14" s="30">
        <v>98.305084745762699</v>
      </c>
      <c r="N14" s="28" t="s">
        <v>42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75.644974082718392</v>
      </c>
      <c r="F15" s="35">
        <v>84.378995959495398</v>
      </c>
      <c r="G15" s="35">
        <v>84.742504484634622</v>
      </c>
      <c r="H15" s="35">
        <v>155.78485650704195</v>
      </c>
      <c r="I15" s="35">
        <v>411.61347327053448</v>
      </c>
      <c r="J15" s="35">
        <v>391.94893762333686</v>
      </c>
      <c r="K15" s="36" t="s">
        <v>42</v>
      </c>
      <c r="L15" s="34" t="s">
        <v>42</v>
      </c>
      <c r="M15" s="37">
        <v>90.985176562601893</v>
      </c>
      <c r="N15" s="35" t="s">
        <v>42</v>
      </c>
      <c r="O15" s="38">
        <v>77.715373349864535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J16" si="0">E15/E14</f>
        <v>0.89513219331216765</v>
      </c>
      <c r="F16" s="43">
        <f t="shared" si="0"/>
        <v>0.89441735717065118</v>
      </c>
      <c r="G16" s="43">
        <f t="shared" si="0"/>
        <v>0.90765245043602638</v>
      </c>
      <c r="H16" s="43">
        <f t="shared" si="0"/>
        <v>0.87989594878977395</v>
      </c>
      <c r="I16" s="43">
        <f t="shared" si="0"/>
        <v>0.85559703434027612</v>
      </c>
      <c r="J16" s="43">
        <f t="shared" si="0"/>
        <v>0.90449754836154661</v>
      </c>
      <c r="K16" s="44" t="s">
        <v>42</v>
      </c>
      <c r="L16" s="42" t="s">
        <v>42</v>
      </c>
      <c r="M16" s="45">
        <f t="shared" ref="M16:O16" si="1">M15/M14</f>
        <v>0.92553886503336424</v>
      </c>
      <c r="N16" s="43" t="s">
        <v>42</v>
      </c>
      <c r="O16" s="46">
        <f t="shared" si="1"/>
        <v>0.89372679352344209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0.25</v>
      </c>
      <c r="F17" s="48">
        <v>0.20833333333333334</v>
      </c>
      <c r="G17" s="48">
        <v>0.20833333333333334</v>
      </c>
      <c r="H17" s="48">
        <v>0.20833333333333334</v>
      </c>
      <c r="I17" s="48">
        <v>0.20833333333333334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 t="s">
        <v>42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0.57052083333333337</v>
      </c>
      <c r="F18" s="48">
        <v>0.56482638888888881</v>
      </c>
      <c r="G18" s="48">
        <v>0.59438657407407403</v>
      </c>
      <c r="H18" s="48">
        <v>0.59317129629629628</v>
      </c>
      <c r="I18" s="48">
        <v>0.59249999999999992</v>
      </c>
      <c r="J18" s="48">
        <v>0.37160879629629628</v>
      </c>
      <c r="K18" s="48" t="s">
        <v>42</v>
      </c>
      <c r="L18" s="47" t="s">
        <v>42</v>
      </c>
      <c r="M18" s="49">
        <v>0.88164351851851841</v>
      </c>
      <c r="N18" s="48" t="s">
        <v>42</v>
      </c>
      <c r="O18" s="50">
        <v>0.84490740740740733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10</v>
      </c>
      <c r="F21" s="52">
        <v>15</v>
      </c>
      <c r="G21" s="52">
        <v>12</v>
      </c>
      <c r="H21" s="52">
        <v>14</v>
      </c>
      <c r="I21" s="52">
        <v>8</v>
      </c>
      <c r="J21" s="52">
        <v>8</v>
      </c>
      <c r="K21" s="53"/>
      <c r="L21" s="54"/>
      <c r="M21" s="55">
        <v>7</v>
      </c>
      <c r="N21" s="52"/>
      <c r="O21" s="56">
        <v>6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23.666666666666668</v>
      </c>
      <c r="F23" s="58">
        <v>21.2</v>
      </c>
      <c r="G23" s="58">
        <v>21.8</v>
      </c>
      <c r="H23" s="58">
        <v>20.333333333333332</v>
      </c>
      <c r="I23" s="58">
        <v>6</v>
      </c>
      <c r="J23" s="58">
        <v>6</v>
      </c>
      <c r="K23" s="59" t="s">
        <v>42</v>
      </c>
      <c r="L23" s="57" t="s">
        <v>42</v>
      </c>
      <c r="M23" s="60">
        <v>19</v>
      </c>
      <c r="N23" s="58" t="s">
        <v>42</v>
      </c>
      <c r="O23" s="61">
        <v>23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987.0967741935483</v>
      </c>
      <c r="O32" s="28">
        <v>825.00000000000011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1005</v>
      </c>
      <c r="X32" s="31">
        <v>830.76923076923083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286.62707779574231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992.78339843540709</v>
      </c>
      <c r="N33" s="35">
        <v>873.04857532266726</v>
      </c>
      <c r="O33" s="35">
        <v>730.00180026295845</v>
      </c>
      <c r="P33" s="34">
        <v>260.56669148188678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699.35103762720939</v>
      </c>
      <c r="W33" s="35">
        <v>897.96084553589708</v>
      </c>
      <c r="X33" s="38">
        <v>735.4010055556746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0.87580495993143492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0.9025303622140064</v>
      </c>
      <c r="N34" s="43">
        <f>N33/N32</f>
        <v>0.8844609750000878</v>
      </c>
      <c r="O34" s="43">
        <f>O33/O32</f>
        <v>0.88485066698540404</v>
      </c>
      <c r="P34" s="42">
        <f>P33/P32</f>
        <v>0.8926821837805381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0.90238843564801208</v>
      </c>
      <c r="W34" s="43">
        <f>W33/W32</f>
        <v>0.89349337864268363</v>
      </c>
      <c r="X34" s="46">
        <f>X33/X32</f>
        <v>0.8852049140947934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0.20833333333333334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0.39583333333333331</v>
      </c>
      <c r="N35" s="48">
        <v>0.22916666666666666</v>
      </c>
      <c r="O35" s="48">
        <v>0.22916666666666666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0.59249999999999992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0.44034722222222222</v>
      </c>
      <c r="N36" s="48">
        <v>0.69800925925925927</v>
      </c>
      <c r="O36" s="48">
        <v>0.68262731481481476</v>
      </c>
      <c r="P36" s="47">
        <v>0.75878472222222226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0.80097222222222231</v>
      </c>
      <c r="W36" s="48">
        <v>1.206481481481481</v>
      </c>
      <c r="X36" s="50">
        <v>1.190833333333333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3.4444444444444446</v>
      </c>
      <c r="O37" s="58">
        <v>4.3636363636363633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3.3333333333333335</v>
      </c>
      <c r="X37" s="61">
        <v>4.333333333333333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E93CB-1E88-466C-97B6-6769CBAA6B4B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S27" sqref="S27"/>
      <selection pane="bottomLeft" activeCell="S31" sqref="S3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134264</v>
      </c>
      <c r="E1" s="88" t="s">
        <v>3</v>
      </c>
      <c r="F1" s="89">
        <f>SUM(G5:G140)</f>
        <v>2672068.8500000006</v>
      </c>
      <c r="G1" s="90" t="s">
        <v>84</v>
      </c>
      <c r="H1" s="91">
        <f>L21+L38+L55+L72+L89+L106+L123+L140</f>
        <v>45.80808080808081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46161</v>
      </c>
      <c r="B2" s="335"/>
      <c r="C2" s="92" t="s">
        <v>40</v>
      </c>
      <c r="D2" s="93">
        <f>AVERAGE(N21,N38,N55,N72,N89,N106,N123,N140)</f>
        <v>684.46755400218035</v>
      </c>
      <c r="E2" s="93" t="s">
        <v>91</v>
      </c>
      <c r="F2" s="94">
        <f>F1/D1</f>
        <v>19.901603184770309</v>
      </c>
      <c r="G2" s="95" t="s">
        <v>92</v>
      </c>
      <c r="H2" s="96">
        <f>COUNT(H5:H140)</f>
        <v>17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1751</v>
      </c>
      <c r="G5" s="148">
        <f t="shared" ref="G5:G8" si="0">E5*F5</f>
        <v>44895.64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3190.4463008830667</v>
      </c>
      <c r="N5" s="152">
        <f>M5/L5</f>
        <v>319.04463008830669</v>
      </c>
      <c r="O5" s="154">
        <f>L5-I5</f>
        <v>0</v>
      </c>
      <c r="P5" s="155">
        <f>N5-K5</f>
        <v>-40.95536991169331</v>
      </c>
      <c r="Q5" s="156">
        <f>N5/K5</f>
        <v>0.88623508357862968</v>
      </c>
      <c r="R5" s="289">
        <f>Q21</f>
        <v>0.87580495993143492</v>
      </c>
      <c r="S5" s="157">
        <v>0.20833333333333334</v>
      </c>
      <c r="T5" s="158">
        <v>0.23119212962962965</v>
      </c>
      <c r="U5" s="159"/>
      <c r="V5" s="160">
        <v>32.929562227993308</v>
      </c>
      <c r="W5" s="161"/>
      <c r="X5" s="162"/>
      <c r="Y5" s="292"/>
      <c r="Z5" s="293"/>
      <c r="AA5" s="115">
        <f>M5-J5</f>
        <v>-409.55369911693333</v>
      </c>
      <c r="AB5" s="156">
        <f>M5/J5</f>
        <v>0.88623508357862968</v>
      </c>
      <c r="AC5" s="294">
        <f>AB21</f>
        <v>0.87580495993143481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3269</v>
      </c>
      <c r="G6" s="103">
        <f t="shared" si="0"/>
        <v>96500.88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3152.1179899710605</v>
      </c>
      <c r="N6" s="106">
        <f>M6/L6</f>
        <v>286.55618090646004</v>
      </c>
      <c r="O6" s="108">
        <f>L6-I6</f>
        <v>0</v>
      </c>
      <c r="P6" s="109">
        <f>N6-K6</f>
        <v>-40.71654636626721</v>
      </c>
      <c r="Q6" s="110">
        <f>N6/K6</f>
        <v>0.87558833054751684</v>
      </c>
      <c r="R6" s="290"/>
      <c r="S6" s="47">
        <v>0.23402777777777778</v>
      </c>
      <c r="T6" s="48">
        <v>0.2772337962962963</v>
      </c>
      <c r="U6" s="111">
        <v>5</v>
      </c>
      <c r="V6" s="112">
        <v>62.224828075614248</v>
      </c>
      <c r="W6" s="113"/>
      <c r="X6" s="116"/>
      <c r="Y6" s="281"/>
      <c r="Z6" s="282"/>
      <c r="AA6" s="117">
        <f>M6-J6</f>
        <v>-447.88201002893948</v>
      </c>
      <c r="AB6" s="110">
        <f>M6/J6</f>
        <v>0.87558833054751684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3713</v>
      </c>
      <c r="G7" s="103">
        <f t="shared" si="0"/>
        <v>110833.05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3152.8635951957367</v>
      </c>
      <c r="N7" s="106">
        <f>M7/L7</f>
        <v>286.62396319961243</v>
      </c>
      <c r="O7" s="108">
        <f>L7-I7</f>
        <v>0</v>
      </c>
      <c r="P7" s="109">
        <f>N7-K7</f>
        <v>-40.648764073114819</v>
      </c>
      <c r="Q7" s="110">
        <f>N7/K7</f>
        <v>0.87579544310992696</v>
      </c>
      <c r="R7" s="290"/>
      <c r="S7" s="47">
        <v>0.28125</v>
      </c>
      <c r="T7" s="48">
        <v>0.33031250000000001</v>
      </c>
      <c r="U7" s="111">
        <v>5.7833333333333314</v>
      </c>
      <c r="V7" s="112">
        <v>70.659574470480493</v>
      </c>
      <c r="W7" s="113"/>
      <c r="X7" s="116"/>
      <c r="Y7" s="281"/>
      <c r="Z7" s="282"/>
      <c r="AA7" s="117">
        <f>M7-J7</f>
        <v>-447.13640480426329</v>
      </c>
      <c r="AB7" s="110">
        <f>M7/J7</f>
        <v>0.87579544310992685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2348</v>
      </c>
      <c r="G8" s="103">
        <f t="shared" si="0"/>
        <v>67082.36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3116.1635369627979</v>
      </c>
      <c r="N8" s="106">
        <f>M8/L8</f>
        <v>259.68029474689985</v>
      </c>
      <c r="O8" s="108">
        <f>L8-I8</f>
        <v>0</v>
      </c>
      <c r="P8" s="109">
        <f>N8-K8</f>
        <v>-40.319705253100153</v>
      </c>
      <c r="Q8" s="110">
        <f>N8/K8</f>
        <v>0.8656009824896661</v>
      </c>
      <c r="R8" s="290"/>
      <c r="S8" s="47">
        <v>0.33402777777777776</v>
      </c>
      <c r="T8" s="48">
        <v>0.36541666666666667</v>
      </c>
      <c r="U8" s="111">
        <v>5.349999999999957</v>
      </c>
      <c r="V8" s="112">
        <v>45.209437286885851</v>
      </c>
      <c r="W8" s="113"/>
      <c r="X8" s="116"/>
      <c r="Y8" s="281"/>
      <c r="Z8" s="282"/>
      <c r="AA8" s="117">
        <f>M8-J8</f>
        <v>-483.83646303720207</v>
      </c>
      <c r="AB8" s="110">
        <f>M8/J8</f>
        <v>0.8656009824896661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3152.8978557531655</v>
      </c>
      <c r="N21" s="138">
        <f>M21/L21</f>
        <v>286.62707779574231</v>
      </c>
      <c r="O21" s="139">
        <f>L21-I21</f>
        <v>0</v>
      </c>
      <c r="P21" s="140">
        <f>N21-K21</f>
        <v>-40.645649476984943</v>
      </c>
      <c r="Q21" s="141">
        <f>N21/K21</f>
        <v>0.87580495993143492</v>
      </c>
      <c r="R21" s="291"/>
      <c r="S21" s="142">
        <v>0.20833333333333334</v>
      </c>
      <c r="T21" s="143">
        <v>0.59249999999999992</v>
      </c>
      <c r="U21" s="144"/>
      <c r="V21" s="166"/>
      <c r="W21" s="167"/>
      <c r="X21" s="138"/>
      <c r="Y21" s="277"/>
      <c r="Z21" s="278"/>
      <c r="AA21" s="168">
        <f>M21-J21</f>
        <v>-447.10214424683454</v>
      </c>
      <c r="AB21" s="141">
        <f>M21/J21</f>
        <v>0.87580495993143481</v>
      </c>
      <c r="AC21" s="296"/>
    </row>
    <row r="22" spans="1:29" ht="15.75" customHeight="1">
      <c r="A22" s="283" t="s">
        <v>123</v>
      </c>
      <c r="B22" s="114" t="s">
        <v>118</v>
      </c>
      <c r="C22" s="287" t="s">
        <v>191</v>
      </c>
      <c r="D22" s="288"/>
      <c r="E22" s="147">
        <v>18.53</v>
      </c>
      <c r="F22" s="97">
        <v>3182</v>
      </c>
      <c r="G22" s="148">
        <f t="shared" ref="G22" si="5">E22*F22</f>
        <v>58962.460000000006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2978.3501953062214</v>
      </c>
      <c r="N22" s="152">
        <f>M22/L22</f>
        <v>992.78339843540709</v>
      </c>
      <c r="O22" s="154">
        <f>L22-I22</f>
        <v>0</v>
      </c>
      <c r="P22" s="155">
        <f>N22-K22</f>
        <v>-107.21660156459291</v>
      </c>
      <c r="Q22" s="156">
        <f>N22/K22</f>
        <v>0.9025303622140064</v>
      </c>
      <c r="R22" s="289">
        <f>Q38</f>
        <v>0.9025303622140064</v>
      </c>
      <c r="S22" s="157">
        <v>0.39583333333333331</v>
      </c>
      <c r="T22" s="158">
        <v>0.44034722222222222</v>
      </c>
      <c r="U22" s="159"/>
      <c r="V22" s="112">
        <v>64.102602944705239</v>
      </c>
      <c r="W22" s="161"/>
      <c r="X22" s="162"/>
      <c r="Y22" s="292"/>
      <c r="Z22" s="293"/>
      <c r="AA22" s="115">
        <f>M22-J22</f>
        <v>-321.64980469377861</v>
      </c>
      <c r="AB22" s="156">
        <f>M22/J22</f>
        <v>0.90253036221400651</v>
      </c>
      <c r="AC22" s="294">
        <f>AB38</f>
        <v>0.90253036221400651</v>
      </c>
    </row>
    <row r="23" spans="1:29" ht="15.75" customHeight="1">
      <c r="A23" s="284"/>
      <c r="B23" s="100"/>
      <c r="C23" s="279"/>
      <c r="D23" s="280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290"/>
      <c r="S23" s="47"/>
      <c r="T23" s="48"/>
      <c r="U23" s="111"/>
      <c r="V23" s="112"/>
      <c r="W23" s="113"/>
      <c r="X23" s="116"/>
      <c r="Y23" s="281"/>
      <c r="Z23" s="282"/>
      <c r="AA23" s="117"/>
      <c r="AB23" s="110"/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16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13"/>
      <c r="X35" s="116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13"/>
      <c r="X36" s="116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2978.3501953062214</v>
      </c>
      <c r="N38" s="138">
        <f t="shared" ref="N38:N47" si="9">M38/L38</f>
        <v>992.78339843540709</v>
      </c>
      <c r="O38" s="139">
        <f t="shared" ref="O38:O47" si="10">L38-I38</f>
        <v>0</v>
      </c>
      <c r="P38" s="140">
        <f t="shared" ref="P38:P47" si="11">N38-K38</f>
        <v>-107.21660156459291</v>
      </c>
      <c r="Q38" s="141">
        <f t="shared" ref="Q38:Q47" si="12">N38/K38</f>
        <v>0.9025303622140064</v>
      </c>
      <c r="R38" s="291"/>
      <c r="S38" s="142">
        <v>0.39583333333333331</v>
      </c>
      <c r="T38" s="143">
        <v>0.44034722222222222</v>
      </c>
      <c r="U38" s="144"/>
      <c r="V38" s="166"/>
      <c r="W38" s="99"/>
      <c r="X38" s="69"/>
      <c r="Y38" s="277"/>
      <c r="Z38" s="278"/>
      <c r="AA38" s="168">
        <f t="shared" ref="AA38:AA47" si="13">M38-J38</f>
        <v>-321.64980469377861</v>
      </c>
      <c r="AB38" s="141">
        <f t="shared" ref="AB38:AB47" si="14">M38/J38</f>
        <v>0.90253036221400651</v>
      </c>
      <c r="AC38" s="296"/>
    </row>
    <row r="39" spans="1:29" ht="15.75" customHeight="1">
      <c r="A39" s="297" t="s">
        <v>71</v>
      </c>
      <c r="B39" s="114" t="s">
        <v>118</v>
      </c>
      <c r="C39" s="287" t="s">
        <v>128</v>
      </c>
      <c r="D39" s="288"/>
      <c r="E39" s="147">
        <v>14.03</v>
      </c>
      <c r="F39" s="97">
        <v>1588</v>
      </c>
      <c r="G39" s="148">
        <f t="shared" ref="G39:G47" si="15">E39*F39</f>
        <v>22279.64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2705.8178845319649</v>
      </c>
      <c r="N39" s="152">
        <f t="shared" si="9"/>
        <v>901.93929484398825</v>
      </c>
      <c r="O39" s="154">
        <f t="shared" si="10"/>
        <v>0</v>
      </c>
      <c r="P39" s="155">
        <f t="shared" si="11"/>
        <v>-98.06070515601175</v>
      </c>
      <c r="Q39" s="156">
        <f t="shared" si="12"/>
        <v>0.90193929484398827</v>
      </c>
      <c r="R39" s="289">
        <f>Q55</f>
        <v>0.8844609750000878</v>
      </c>
      <c r="S39" s="157">
        <v>0.22916666666666666</v>
      </c>
      <c r="T39" s="158">
        <v>0.25361111111111112</v>
      </c>
      <c r="U39" s="159"/>
      <c r="V39" s="160">
        <v>35.21301287299346</v>
      </c>
      <c r="W39" s="161"/>
      <c r="X39" s="162"/>
      <c r="Y39" s="292"/>
      <c r="Z39" s="293"/>
      <c r="AA39" s="115">
        <f t="shared" si="13"/>
        <v>-294.18211546803514</v>
      </c>
      <c r="AB39" s="156">
        <f t="shared" si="14"/>
        <v>0.90193929484398827</v>
      </c>
      <c r="AC39" s="294">
        <f>AB55</f>
        <v>0.8844609750000878</v>
      </c>
    </row>
    <row r="40" spans="1:29" ht="15.75" customHeight="1">
      <c r="A40" s="298"/>
      <c r="B40" s="100" t="s">
        <v>118</v>
      </c>
      <c r="C40" s="279" t="s">
        <v>130</v>
      </c>
      <c r="D40" s="280"/>
      <c r="E40" s="101">
        <v>14.28</v>
      </c>
      <c r="F40" s="102">
        <v>2343</v>
      </c>
      <c r="G40" s="103">
        <f t="shared" si="15"/>
        <v>33458.04</v>
      </c>
      <c r="H40" s="26">
        <v>2</v>
      </c>
      <c r="I40" s="104">
        <v>3</v>
      </c>
      <c r="J40" s="105">
        <v>3600</v>
      </c>
      <c r="K40" s="106">
        <f t="shared" ref="K40:K75" si="17">J40/I40</f>
        <v>1200</v>
      </c>
      <c r="L40" s="107">
        <v>3</v>
      </c>
      <c r="M40" s="105">
        <f t="shared" si="16"/>
        <v>3187.4367953082469</v>
      </c>
      <c r="N40" s="106">
        <f t="shared" si="9"/>
        <v>1062.4789317694156</v>
      </c>
      <c r="O40" s="108">
        <f t="shared" si="10"/>
        <v>0</v>
      </c>
      <c r="P40" s="109">
        <f t="shared" si="11"/>
        <v>-137.52106823058443</v>
      </c>
      <c r="Q40" s="110">
        <f t="shared" si="12"/>
        <v>0.88539910980784631</v>
      </c>
      <c r="R40" s="290"/>
      <c r="S40" s="47">
        <v>0.2638888888888889</v>
      </c>
      <c r="T40" s="48">
        <v>0.29451388888888891</v>
      </c>
      <c r="U40" s="111">
        <v>14.799999999999995</v>
      </c>
      <c r="V40" s="112">
        <v>44.104403954590403</v>
      </c>
      <c r="W40" s="113"/>
      <c r="X40" s="116"/>
      <c r="Y40" s="281"/>
      <c r="Z40" s="282"/>
      <c r="AA40" s="117">
        <f t="shared" si="13"/>
        <v>-412.56320469175307</v>
      </c>
      <c r="AB40" s="110">
        <f t="shared" si="14"/>
        <v>0.88539910980784642</v>
      </c>
      <c r="AC40" s="295"/>
    </row>
    <row r="41" spans="1:29" ht="15.75" customHeight="1">
      <c r="A41" s="298"/>
      <c r="B41" s="100" t="s">
        <v>118</v>
      </c>
      <c r="C41" s="279" t="s">
        <v>127</v>
      </c>
      <c r="D41" s="280"/>
      <c r="E41" s="101">
        <v>18.18</v>
      </c>
      <c r="F41" s="102">
        <v>1289</v>
      </c>
      <c r="G41" s="103">
        <f t="shared" si="15"/>
        <v>23434.02</v>
      </c>
      <c r="H41" s="26"/>
      <c r="I41" s="104">
        <v>3</v>
      </c>
      <c r="J41" s="105">
        <v>3600</v>
      </c>
      <c r="K41" s="106">
        <f t="shared" si="17"/>
        <v>1200</v>
      </c>
      <c r="L41" s="107">
        <v>3</v>
      </c>
      <c r="M41" s="105">
        <f t="shared" si="16"/>
        <v>3187.705907357175</v>
      </c>
      <c r="N41" s="106">
        <f t="shared" si="9"/>
        <v>1062.5686357857251</v>
      </c>
      <c r="O41" s="108">
        <f t="shared" si="10"/>
        <v>0</v>
      </c>
      <c r="P41" s="109">
        <f t="shared" si="11"/>
        <v>-137.43136421427494</v>
      </c>
      <c r="Q41" s="110">
        <f t="shared" si="12"/>
        <v>0.88547386315477083</v>
      </c>
      <c r="R41" s="290"/>
      <c r="S41" s="47">
        <v>0.30486111111111114</v>
      </c>
      <c r="T41" s="48">
        <v>0.32170138888888894</v>
      </c>
      <c r="U41" s="111">
        <v>14.900000000000011</v>
      </c>
      <c r="V41" s="112">
        <v>24.261962128156334</v>
      </c>
      <c r="W41" s="113"/>
      <c r="X41" s="116"/>
      <c r="Y41" s="281"/>
      <c r="Z41" s="282"/>
      <c r="AA41" s="117">
        <f t="shared" si="13"/>
        <v>-412.29409264282503</v>
      </c>
      <c r="AB41" s="110">
        <f t="shared" si="14"/>
        <v>0.88547386315477083</v>
      </c>
      <c r="AC41" s="295"/>
    </row>
    <row r="42" spans="1:29" ht="15.75" customHeight="1">
      <c r="A42" s="298"/>
      <c r="B42" s="100" t="s">
        <v>118</v>
      </c>
      <c r="C42" s="279" t="s">
        <v>131</v>
      </c>
      <c r="D42" s="280"/>
      <c r="E42" s="101">
        <v>25.03</v>
      </c>
      <c r="F42" s="102">
        <v>1744</v>
      </c>
      <c r="G42" s="103">
        <f t="shared" si="15"/>
        <v>43652.32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3187.4220141427159</v>
      </c>
      <c r="N42" s="106">
        <f t="shared" si="9"/>
        <v>637.48440282854312</v>
      </c>
      <c r="O42" s="108">
        <f t="shared" si="10"/>
        <v>0</v>
      </c>
      <c r="P42" s="109">
        <f t="shared" si="11"/>
        <v>-82.515597171456875</v>
      </c>
      <c r="Q42" s="110">
        <f t="shared" si="12"/>
        <v>0.8853950039285321</v>
      </c>
      <c r="R42" s="290"/>
      <c r="S42" s="47">
        <v>0.33194444444444449</v>
      </c>
      <c r="T42" s="48">
        <v>0.35473379629629631</v>
      </c>
      <c r="U42" s="111">
        <v>14.749999999999988</v>
      </c>
      <c r="V42" s="112">
        <v>32.829038494340644</v>
      </c>
      <c r="W42" s="113"/>
      <c r="X42" s="116"/>
      <c r="Y42" s="281"/>
      <c r="Z42" s="282"/>
      <c r="AA42" s="117">
        <f t="shared" si="13"/>
        <v>-412.57798585728415</v>
      </c>
      <c r="AB42" s="110">
        <f t="shared" si="14"/>
        <v>0.88539500392853221</v>
      </c>
      <c r="AC42" s="295"/>
    </row>
    <row r="43" spans="1:29" ht="15.75" customHeight="1">
      <c r="A43" s="298"/>
      <c r="B43" s="100" t="s">
        <v>118</v>
      </c>
      <c r="C43" s="279" t="s">
        <v>124</v>
      </c>
      <c r="D43" s="280"/>
      <c r="E43" s="101">
        <v>22.28</v>
      </c>
      <c r="F43" s="102">
        <v>1214</v>
      </c>
      <c r="G43" s="103">
        <f t="shared" si="15"/>
        <v>27047.920000000002</v>
      </c>
      <c r="H43" s="13"/>
      <c r="I43" s="104">
        <v>5</v>
      </c>
      <c r="J43" s="105">
        <v>3300</v>
      </c>
      <c r="K43" s="106">
        <f t="shared" si="17"/>
        <v>660</v>
      </c>
      <c r="L43" s="107">
        <v>5</v>
      </c>
      <c r="M43" s="105">
        <f t="shared" si="16"/>
        <v>2978.5465094569067</v>
      </c>
      <c r="N43" s="106">
        <f t="shared" si="9"/>
        <v>595.7093018913813</v>
      </c>
      <c r="O43" s="108">
        <f t="shared" si="10"/>
        <v>0</v>
      </c>
      <c r="P43" s="109">
        <f t="shared" si="11"/>
        <v>-64.290698108618699</v>
      </c>
      <c r="Q43" s="110">
        <f t="shared" si="12"/>
        <v>0.90258985135057768</v>
      </c>
      <c r="R43" s="290"/>
      <c r="S43" s="47">
        <v>0.36458333333333337</v>
      </c>
      <c r="T43" s="48">
        <v>0.38156250000000003</v>
      </c>
      <c r="U43" s="111">
        <v>15</v>
      </c>
      <c r="V43" s="112">
        <v>24.454880851694767</v>
      </c>
      <c r="W43" s="113"/>
      <c r="X43" s="116"/>
      <c r="Y43" s="281"/>
      <c r="Z43" s="282"/>
      <c r="AA43" s="117">
        <f t="shared" si="13"/>
        <v>-321.45349054309327</v>
      </c>
      <c r="AB43" s="110">
        <f t="shared" si="14"/>
        <v>0.90258985135057779</v>
      </c>
      <c r="AC43" s="295"/>
    </row>
    <row r="44" spans="1:29" ht="15.75" customHeight="1">
      <c r="A44" s="298"/>
      <c r="B44" s="100" t="s">
        <v>118</v>
      </c>
      <c r="C44" s="279" t="s">
        <v>247</v>
      </c>
      <c r="D44" s="280"/>
      <c r="E44" s="101">
        <v>20.72</v>
      </c>
      <c r="F44" s="102">
        <v>5740</v>
      </c>
      <c r="G44" s="121">
        <f t="shared" si="15"/>
        <v>118932.79999999999</v>
      </c>
      <c r="H44" s="122"/>
      <c r="I44" s="104">
        <v>3</v>
      </c>
      <c r="J44" s="105">
        <v>3600</v>
      </c>
      <c r="K44" s="106">
        <f t="shared" si="17"/>
        <v>1200</v>
      </c>
      <c r="L44" s="107">
        <v>3</v>
      </c>
      <c r="M44" s="105">
        <f t="shared" si="16"/>
        <v>2951.9999999999995</v>
      </c>
      <c r="N44" s="106">
        <f t="shared" si="9"/>
        <v>983.99999999999989</v>
      </c>
      <c r="O44" s="108">
        <f t="shared" si="10"/>
        <v>0</v>
      </c>
      <c r="P44" s="109">
        <f t="shared" si="11"/>
        <v>-216.00000000000011</v>
      </c>
      <c r="Q44" s="110">
        <f t="shared" si="12"/>
        <v>0.82</v>
      </c>
      <c r="R44" s="290"/>
      <c r="S44" s="47">
        <v>0.39166666666666672</v>
      </c>
      <c r="T44" s="120">
        <v>0.47268518518518521</v>
      </c>
      <c r="U44" s="111">
        <v>14.550000000000036</v>
      </c>
      <c r="V44" s="112">
        <v>116.66666666666667</v>
      </c>
      <c r="W44" s="113"/>
      <c r="X44" s="116"/>
      <c r="Y44" s="281"/>
      <c r="Z44" s="282"/>
      <c r="AA44" s="117">
        <f t="shared" si="13"/>
        <v>-648.00000000000045</v>
      </c>
      <c r="AB44" s="110">
        <f t="shared" si="14"/>
        <v>0.81999999999999984</v>
      </c>
      <c r="AC44" s="295"/>
    </row>
    <row r="45" spans="1:29" ht="15.75" customHeight="1">
      <c r="A45" s="298"/>
      <c r="B45" s="100" t="s">
        <v>118</v>
      </c>
      <c r="C45" s="279" t="s">
        <v>236</v>
      </c>
      <c r="D45" s="280"/>
      <c r="E45" s="101">
        <v>17.07</v>
      </c>
      <c r="F45" s="102">
        <v>5077</v>
      </c>
      <c r="G45" s="121">
        <f t="shared" si="15"/>
        <v>86664.39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2977.5631111858002</v>
      </c>
      <c r="N45" s="106">
        <f t="shared" si="9"/>
        <v>992.52103706193338</v>
      </c>
      <c r="O45" s="123">
        <f t="shared" si="10"/>
        <v>0</v>
      </c>
      <c r="P45" s="124">
        <f t="shared" si="11"/>
        <v>-107.47896293806662</v>
      </c>
      <c r="Q45" s="125">
        <f t="shared" si="12"/>
        <v>0.90229185187448491</v>
      </c>
      <c r="R45" s="290"/>
      <c r="S45" s="47">
        <v>0.48263888888888895</v>
      </c>
      <c r="T45" s="120">
        <v>0.55368055555555562</v>
      </c>
      <c r="U45" s="111">
        <v>15</v>
      </c>
      <c r="V45" s="112">
        <v>102.30513632293307</v>
      </c>
      <c r="W45" s="113"/>
      <c r="X45" s="116"/>
      <c r="Y45" s="281"/>
      <c r="Z45" s="282"/>
      <c r="AA45" s="117">
        <f t="shared" si="13"/>
        <v>-322.43688881419985</v>
      </c>
      <c r="AB45" s="110">
        <f t="shared" si="14"/>
        <v>0.90229185187448491</v>
      </c>
      <c r="AC45" s="295"/>
    </row>
    <row r="46" spans="1:29" ht="15.75" customHeight="1">
      <c r="A46" s="298"/>
      <c r="B46" s="100" t="s">
        <v>118</v>
      </c>
      <c r="C46" s="279" t="s">
        <v>128</v>
      </c>
      <c r="D46" s="280"/>
      <c r="E46" s="101">
        <v>14.03</v>
      </c>
      <c r="F46" s="102">
        <v>3475</v>
      </c>
      <c r="G46" s="121">
        <f t="shared" si="15"/>
        <v>48754.25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2705.8178845319644</v>
      </c>
      <c r="N46" s="106">
        <f t="shared" si="9"/>
        <v>901.93929484398814</v>
      </c>
      <c r="O46" s="123">
        <f t="shared" si="10"/>
        <v>0</v>
      </c>
      <c r="P46" s="124">
        <f t="shared" si="11"/>
        <v>-98.060705156011863</v>
      </c>
      <c r="Q46" s="125">
        <f t="shared" si="12"/>
        <v>0.90193929484398816</v>
      </c>
      <c r="R46" s="290"/>
      <c r="S46" s="47">
        <v>0.56388888888888888</v>
      </c>
      <c r="T46" s="120">
        <v>0.61739583333333337</v>
      </c>
      <c r="U46" s="111">
        <v>14.6999999999999</v>
      </c>
      <c r="V46" s="112">
        <v>77.056183711367936</v>
      </c>
      <c r="W46" s="113"/>
      <c r="X46" s="116"/>
      <c r="Y46" s="281"/>
      <c r="Z46" s="282"/>
      <c r="AA46" s="117">
        <f t="shared" si="13"/>
        <v>-294.18211546803559</v>
      </c>
      <c r="AB46" s="110">
        <f t="shared" si="14"/>
        <v>0.90193929484398816</v>
      </c>
      <c r="AC46" s="295"/>
    </row>
    <row r="47" spans="1:29" ht="15.75" customHeight="1">
      <c r="A47" s="298"/>
      <c r="B47" s="100" t="s">
        <v>118</v>
      </c>
      <c r="C47" s="279" t="s">
        <v>130</v>
      </c>
      <c r="D47" s="280"/>
      <c r="E47" s="101">
        <v>14.28</v>
      </c>
      <c r="F47" s="102">
        <v>5364</v>
      </c>
      <c r="G47" s="121">
        <f t="shared" si="15"/>
        <v>76597.919999999998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3182.1957284879149</v>
      </c>
      <c r="N47" s="106">
        <f t="shared" si="9"/>
        <v>1060.7319094959716</v>
      </c>
      <c r="O47" s="123">
        <f t="shared" si="10"/>
        <v>0</v>
      </c>
      <c r="P47" s="124">
        <f t="shared" si="11"/>
        <v>-139.26809050402835</v>
      </c>
      <c r="Q47" s="125">
        <f t="shared" si="12"/>
        <v>0.88394325791330974</v>
      </c>
      <c r="R47" s="290"/>
      <c r="S47" s="47">
        <v>0.62777777777777777</v>
      </c>
      <c r="T47" s="120">
        <v>0.69800925925925927</v>
      </c>
      <c r="U47" s="111">
        <v>14.949999999999939</v>
      </c>
      <c r="V47" s="112">
        <v>101.137713534965</v>
      </c>
      <c r="W47" s="113"/>
      <c r="X47" s="116"/>
      <c r="Y47" s="281"/>
      <c r="Z47" s="282"/>
      <c r="AA47" s="117">
        <f t="shared" si="13"/>
        <v>-417.80427151208505</v>
      </c>
      <c r="AB47" s="110">
        <f t="shared" si="14"/>
        <v>0.88394325791330974</v>
      </c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26"/>
      <c r="X49" s="127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26"/>
      <c r="X50" s="127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26"/>
      <c r="X51" s="127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26"/>
      <c r="X52" s="127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26"/>
      <c r="X53" s="127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8">AVERAGE(I39:I54)</f>
        <v>3.4444444444444446</v>
      </c>
      <c r="J55" s="137">
        <f t="shared" si="18"/>
        <v>3400</v>
      </c>
      <c r="K55" s="138">
        <f t="shared" ref="K55" si="19">J55/I55</f>
        <v>987.0967741935483</v>
      </c>
      <c r="L55" s="136">
        <f t="shared" ref="L55:M55" si="20">AVERAGE(L39:L54)</f>
        <v>3.4444444444444446</v>
      </c>
      <c r="M55" s="137">
        <f t="shared" si="20"/>
        <v>3007.1673150002985</v>
      </c>
      <c r="N55" s="138">
        <f t="shared" ref="N55:N66" si="21">M55/L55</f>
        <v>873.04857532266726</v>
      </c>
      <c r="O55" s="139">
        <f t="shared" ref="O55:O66" si="22">L55-I55</f>
        <v>0</v>
      </c>
      <c r="P55" s="140">
        <f t="shared" ref="P55:P66" si="23">N55-K55</f>
        <v>-114.04819887088104</v>
      </c>
      <c r="Q55" s="141">
        <f t="shared" ref="Q55:Q66" si="24">N55/K55</f>
        <v>0.8844609750000878</v>
      </c>
      <c r="R55" s="291"/>
      <c r="S55" s="142">
        <v>0.22916666666666666</v>
      </c>
      <c r="T55" s="143">
        <v>0.69800925925925927</v>
      </c>
      <c r="U55" s="144"/>
      <c r="V55" s="166"/>
      <c r="W55" s="99"/>
      <c r="X55" s="69"/>
      <c r="Y55" s="277"/>
      <c r="Z55" s="278"/>
      <c r="AA55" s="168">
        <f t="shared" ref="AA55:AA66" si="25">M55-J55</f>
        <v>-392.83268499970154</v>
      </c>
      <c r="AB55" s="141">
        <f t="shared" ref="AB55:AB66" si="26">M55/J55</f>
        <v>0.8844609750000878</v>
      </c>
      <c r="AC55" s="296"/>
    </row>
    <row r="56" spans="1:29" ht="15.75" customHeight="1">
      <c r="A56" s="283" t="s">
        <v>78</v>
      </c>
      <c r="B56" s="114" t="s">
        <v>118</v>
      </c>
      <c r="C56" s="287" t="s">
        <v>125</v>
      </c>
      <c r="D56" s="288"/>
      <c r="E56" s="147">
        <v>17.89</v>
      </c>
      <c r="F56" s="97">
        <v>1094</v>
      </c>
      <c r="G56" s="148">
        <f t="shared" ref="G56:G66" si="27">E56*F56</f>
        <v>19571.66</v>
      </c>
      <c r="H56" s="149">
        <v>2</v>
      </c>
      <c r="I56" s="150">
        <v>4</v>
      </c>
      <c r="J56" s="151">
        <v>3600</v>
      </c>
      <c r="K56" s="152">
        <f>J56/I56</f>
        <v>900</v>
      </c>
      <c r="L56" s="153">
        <v>4</v>
      </c>
      <c r="M56" s="151">
        <f t="shared" ref="M56:M66" si="28">F56/V56*60</f>
        <v>3181.0141608717904</v>
      </c>
      <c r="N56" s="152">
        <f t="shared" si="21"/>
        <v>795.2535402179476</v>
      </c>
      <c r="O56" s="154">
        <f t="shared" si="22"/>
        <v>0</v>
      </c>
      <c r="P56" s="155">
        <f t="shared" si="23"/>
        <v>-104.7464597820524</v>
      </c>
      <c r="Q56" s="156">
        <f t="shared" si="24"/>
        <v>0.88361504468660845</v>
      </c>
      <c r="R56" s="289">
        <f>Q72</f>
        <v>0.88485066698540404</v>
      </c>
      <c r="S56" s="157">
        <v>0.22916666666666666</v>
      </c>
      <c r="T56" s="158">
        <v>0.24349537037037036</v>
      </c>
      <c r="U56" s="159"/>
      <c r="V56" s="160">
        <v>20.634928573222908</v>
      </c>
      <c r="W56" s="158"/>
      <c r="X56" s="169"/>
      <c r="Y56" s="292"/>
      <c r="Z56" s="293"/>
      <c r="AA56" s="115">
        <f t="shared" si="25"/>
        <v>-418.98583912820959</v>
      </c>
      <c r="AB56" s="156">
        <f t="shared" si="26"/>
        <v>0.88361504468660845</v>
      </c>
      <c r="AC56" s="294">
        <f>AB72</f>
        <v>0.88485066698540416</v>
      </c>
    </row>
    <row r="57" spans="1:29" ht="15.75" customHeight="1">
      <c r="A57" s="284"/>
      <c r="B57" s="100" t="s">
        <v>118</v>
      </c>
      <c r="C57" s="279" t="s">
        <v>210</v>
      </c>
      <c r="D57" s="280"/>
      <c r="E57" s="101">
        <v>27.48</v>
      </c>
      <c r="F57" s="102">
        <v>1201</v>
      </c>
      <c r="G57" s="103">
        <f t="shared" si="27"/>
        <v>33003.480000000003</v>
      </c>
      <c r="H57" s="26">
        <v>2</v>
      </c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3188.2560533891988</v>
      </c>
      <c r="N57" s="106">
        <f t="shared" si="21"/>
        <v>637.6512106778398</v>
      </c>
      <c r="O57" s="108">
        <f t="shared" si="22"/>
        <v>0</v>
      </c>
      <c r="P57" s="109">
        <f t="shared" si="23"/>
        <v>-82.348789322160201</v>
      </c>
      <c r="Q57" s="110">
        <f t="shared" si="24"/>
        <v>0.88562668149699975</v>
      </c>
      <c r="R57" s="290"/>
      <c r="S57" s="47">
        <v>0.25347222222222221</v>
      </c>
      <c r="T57" s="48">
        <v>0.26916666666666667</v>
      </c>
      <c r="U57" s="111">
        <v>15</v>
      </c>
      <c r="V57" s="112">
        <v>22.601697854034764</v>
      </c>
      <c r="W57" s="113"/>
      <c r="X57" s="13"/>
      <c r="Y57" s="281"/>
      <c r="Z57" s="282"/>
      <c r="AA57" s="117">
        <f t="shared" si="25"/>
        <v>-411.74394661080123</v>
      </c>
      <c r="AB57" s="110">
        <f t="shared" si="26"/>
        <v>0.88562668149699963</v>
      </c>
      <c r="AC57" s="295"/>
    </row>
    <row r="58" spans="1:29" ht="15.75" customHeight="1">
      <c r="A58" s="284"/>
      <c r="B58" s="100" t="s">
        <v>118</v>
      </c>
      <c r="C58" s="279" t="s">
        <v>126</v>
      </c>
      <c r="D58" s="280"/>
      <c r="E58" s="101">
        <v>16.66</v>
      </c>
      <c r="F58" s="102">
        <v>1995</v>
      </c>
      <c r="G58" s="103">
        <f t="shared" si="27"/>
        <v>33236.699999999997</v>
      </c>
      <c r="H58" s="26">
        <v>2</v>
      </c>
      <c r="I58" s="104">
        <v>5</v>
      </c>
      <c r="J58" s="105">
        <v>3600</v>
      </c>
      <c r="K58" s="106">
        <f t="shared" si="17"/>
        <v>720</v>
      </c>
      <c r="L58" s="107">
        <v>5</v>
      </c>
      <c r="M58" s="105">
        <f t="shared" si="28"/>
        <v>3188.6558276693368</v>
      </c>
      <c r="N58" s="106">
        <f t="shared" si="21"/>
        <v>637.7311655338674</v>
      </c>
      <c r="O58" s="108">
        <f t="shared" si="22"/>
        <v>0</v>
      </c>
      <c r="P58" s="109">
        <f t="shared" si="23"/>
        <v>-82.268834466132603</v>
      </c>
      <c r="Q58" s="110">
        <f t="shared" si="24"/>
        <v>0.88573772990814914</v>
      </c>
      <c r="R58" s="290"/>
      <c r="S58" s="47">
        <v>0.27916666666666667</v>
      </c>
      <c r="T58" s="48">
        <v>0.30523148148148149</v>
      </c>
      <c r="U58" s="111">
        <v>15</v>
      </c>
      <c r="V58" s="112">
        <v>37.539328942719898</v>
      </c>
      <c r="W58" s="113"/>
      <c r="X58" s="13"/>
      <c r="Y58" s="281"/>
      <c r="Z58" s="282"/>
      <c r="AA58" s="117">
        <f t="shared" si="25"/>
        <v>-411.34417233066324</v>
      </c>
      <c r="AB58" s="110">
        <f t="shared" si="26"/>
        <v>0.88573772990814914</v>
      </c>
      <c r="AC58" s="295"/>
    </row>
    <row r="59" spans="1:29" ht="15.75" customHeight="1">
      <c r="A59" s="284"/>
      <c r="B59" s="100" t="s">
        <v>118</v>
      </c>
      <c r="C59" s="279" t="s">
        <v>132</v>
      </c>
      <c r="D59" s="280"/>
      <c r="E59" s="101">
        <v>24.82</v>
      </c>
      <c r="F59" s="102">
        <v>2101</v>
      </c>
      <c r="G59" s="103">
        <f t="shared" si="27"/>
        <v>52146.82</v>
      </c>
      <c r="H59" s="26"/>
      <c r="I59" s="104">
        <v>5</v>
      </c>
      <c r="J59" s="105">
        <v>3600</v>
      </c>
      <c r="K59" s="106">
        <f t="shared" si="17"/>
        <v>720</v>
      </c>
      <c r="L59" s="107">
        <v>5</v>
      </c>
      <c r="M59" s="105">
        <f t="shared" si="28"/>
        <v>3185.9918373929463</v>
      </c>
      <c r="N59" s="106">
        <f t="shared" si="21"/>
        <v>637.19836747858926</v>
      </c>
      <c r="O59" s="108">
        <f t="shared" si="22"/>
        <v>0</v>
      </c>
      <c r="P59" s="109">
        <f t="shared" si="23"/>
        <v>-82.801632521410738</v>
      </c>
      <c r="Q59" s="110">
        <f t="shared" si="24"/>
        <v>0.88499773260915171</v>
      </c>
      <c r="R59" s="290"/>
      <c r="S59" s="47">
        <v>0.31527777777777782</v>
      </c>
      <c r="T59" s="48">
        <v>0.34275462962962966</v>
      </c>
      <c r="U59" s="111">
        <v>15</v>
      </c>
      <c r="V59" s="112">
        <v>39.566956362058093</v>
      </c>
      <c r="W59" s="113"/>
      <c r="X59" s="116"/>
      <c r="Y59" s="281"/>
      <c r="Z59" s="282"/>
      <c r="AA59" s="117">
        <f t="shared" si="25"/>
        <v>-414.00816260705369</v>
      </c>
      <c r="AB59" s="110">
        <f t="shared" si="26"/>
        <v>0.88499773260915171</v>
      </c>
      <c r="AC59" s="295"/>
    </row>
    <row r="60" spans="1:29" ht="15.75" customHeight="1">
      <c r="A60" s="285"/>
      <c r="B60" s="100" t="s">
        <v>118</v>
      </c>
      <c r="C60" s="279" t="s">
        <v>129</v>
      </c>
      <c r="D60" s="280"/>
      <c r="E60" s="101">
        <v>18.18</v>
      </c>
      <c r="F60" s="102">
        <v>2456</v>
      </c>
      <c r="G60" s="103">
        <f t="shared" si="27"/>
        <v>44650.080000000002</v>
      </c>
      <c r="H60" s="13"/>
      <c r="I60" s="104">
        <v>3</v>
      </c>
      <c r="J60" s="105">
        <v>3600</v>
      </c>
      <c r="K60" s="106">
        <f t="shared" si="17"/>
        <v>1200</v>
      </c>
      <c r="L60" s="107">
        <v>3</v>
      </c>
      <c r="M60" s="105">
        <f t="shared" si="28"/>
        <v>3187.3182864460005</v>
      </c>
      <c r="N60" s="106">
        <f t="shared" si="21"/>
        <v>1062.4394288153335</v>
      </c>
      <c r="O60" s="108">
        <f t="shared" si="22"/>
        <v>0</v>
      </c>
      <c r="P60" s="109">
        <f t="shared" si="23"/>
        <v>-137.56057118466651</v>
      </c>
      <c r="Q60" s="110">
        <f t="shared" si="24"/>
        <v>0.88536619067944455</v>
      </c>
      <c r="R60" s="290"/>
      <c r="S60" s="47">
        <v>0.35277777777777786</v>
      </c>
      <c r="T60" s="48">
        <v>0.38487268518518525</v>
      </c>
      <c r="U60" s="111">
        <v>15</v>
      </c>
      <c r="V60" s="112">
        <v>46.233223906958116</v>
      </c>
      <c r="W60" s="113"/>
      <c r="X60" s="116"/>
      <c r="Y60" s="281"/>
      <c r="Z60" s="282"/>
      <c r="AA60" s="117">
        <f t="shared" si="25"/>
        <v>-412.68171355399954</v>
      </c>
      <c r="AB60" s="110">
        <f t="shared" si="26"/>
        <v>0.88536619067944455</v>
      </c>
      <c r="AC60" s="295"/>
    </row>
    <row r="61" spans="1:29" ht="15.75" customHeight="1">
      <c r="A61" s="285"/>
      <c r="B61" s="100" t="s">
        <v>118</v>
      </c>
      <c r="C61" s="279" t="s">
        <v>133</v>
      </c>
      <c r="D61" s="280"/>
      <c r="E61" s="101">
        <v>30</v>
      </c>
      <c r="F61" s="102">
        <v>2920</v>
      </c>
      <c r="G61" s="121">
        <f t="shared" si="27"/>
        <v>87600</v>
      </c>
      <c r="H61" s="122"/>
      <c r="I61" s="104">
        <v>4</v>
      </c>
      <c r="J61" s="105">
        <v>3600</v>
      </c>
      <c r="K61" s="106">
        <f t="shared" si="17"/>
        <v>900</v>
      </c>
      <c r="L61" s="107">
        <v>4</v>
      </c>
      <c r="M61" s="105">
        <f t="shared" si="28"/>
        <v>3185.280000000002</v>
      </c>
      <c r="N61" s="106">
        <f t="shared" si="21"/>
        <v>796.3200000000005</v>
      </c>
      <c r="O61" s="108">
        <f t="shared" si="22"/>
        <v>0</v>
      </c>
      <c r="P61" s="109">
        <f t="shared" si="23"/>
        <v>-103.6799999999995</v>
      </c>
      <c r="Q61" s="110">
        <f t="shared" si="24"/>
        <v>0.88480000000000059</v>
      </c>
      <c r="R61" s="290"/>
      <c r="S61" s="47">
        <v>0.39513888888888898</v>
      </c>
      <c r="T61" s="120">
        <v>0.43333333333333346</v>
      </c>
      <c r="U61" s="111">
        <v>14.783333333333379</v>
      </c>
      <c r="V61" s="112">
        <v>55.003013863773319</v>
      </c>
      <c r="W61" s="113"/>
      <c r="X61" s="50"/>
      <c r="Y61" s="281"/>
      <c r="Z61" s="282"/>
      <c r="AA61" s="117">
        <f t="shared" si="25"/>
        <v>-414.71999999999798</v>
      </c>
      <c r="AB61" s="110">
        <f t="shared" si="26"/>
        <v>0.88480000000000059</v>
      </c>
      <c r="AC61" s="295"/>
    </row>
    <row r="62" spans="1:29" ht="15.75" customHeight="1">
      <c r="A62" s="285"/>
      <c r="B62" s="100" t="s">
        <v>118</v>
      </c>
      <c r="C62" s="279" t="s">
        <v>218</v>
      </c>
      <c r="D62" s="280"/>
      <c r="E62" s="101">
        <v>25.2</v>
      </c>
      <c r="F62" s="102">
        <v>2807</v>
      </c>
      <c r="G62" s="121">
        <f t="shared" si="27"/>
        <v>70736.399999999994</v>
      </c>
      <c r="H62" s="62"/>
      <c r="I62" s="104">
        <v>3</v>
      </c>
      <c r="J62" s="105">
        <v>3600</v>
      </c>
      <c r="K62" s="106">
        <f t="shared" si="17"/>
        <v>1200</v>
      </c>
      <c r="L62" s="107">
        <v>3</v>
      </c>
      <c r="M62" s="105">
        <f t="shared" si="28"/>
        <v>3183.1497134796209</v>
      </c>
      <c r="N62" s="106">
        <f t="shared" si="21"/>
        <v>1061.0499044932069</v>
      </c>
      <c r="O62" s="123">
        <f t="shared" si="22"/>
        <v>0</v>
      </c>
      <c r="P62" s="124">
        <f t="shared" si="23"/>
        <v>-138.9500955067931</v>
      </c>
      <c r="Q62" s="125">
        <f t="shared" si="24"/>
        <v>0.88420825374433909</v>
      </c>
      <c r="R62" s="290"/>
      <c r="S62" s="47">
        <v>0.44375000000000014</v>
      </c>
      <c r="T62" s="120">
        <v>0.48048611111111128</v>
      </c>
      <c r="U62" s="111">
        <v>15.000000000000027</v>
      </c>
      <c r="V62" s="112">
        <v>52.909858209557399</v>
      </c>
      <c r="W62" s="113"/>
      <c r="X62" s="116"/>
      <c r="Y62" s="281"/>
      <c r="Z62" s="282"/>
      <c r="AA62" s="117">
        <f t="shared" si="25"/>
        <v>-416.85028652037909</v>
      </c>
      <c r="AB62" s="110">
        <f t="shared" si="26"/>
        <v>0.88420825374433909</v>
      </c>
      <c r="AC62" s="295"/>
    </row>
    <row r="63" spans="1:29" ht="15.75" customHeight="1">
      <c r="A63" s="285"/>
      <c r="B63" s="100" t="s">
        <v>118</v>
      </c>
      <c r="C63" s="279" t="s">
        <v>211</v>
      </c>
      <c r="D63" s="280"/>
      <c r="E63" s="101">
        <v>23.72</v>
      </c>
      <c r="F63" s="102">
        <v>2904</v>
      </c>
      <c r="G63" s="121">
        <f t="shared" si="27"/>
        <v>68882.87999999999</v>
      </c>
      <c r="H63" s="62"/>
      <c r="I63" s="104">
        <v>5</v>
      </c>
      <c r="J63" s="105">
        <v>3600</v>
      </c>
      <c r="K63" s="106">
        <f t="shared" si="17"/>
        <v>720</v>
      </c>
      <c r="L63" s="118">
        <v>5</v>
      </c>
      <c r="M63" s="105">
        <f t="shared" si="28"/>
        <v>3182.4944914427829</v>
      </c>
      <c r="N63" s="106">
        <f t="shared" si="21"/>
        <v>636.49889828855657</v>
      </c>
      <c r="O63" s="123">
        <f t="shared" si="22"/>
        <v>0</v>
      </c>
      <c r="P63" s="124">
        <f t="shared" si="23"/>
        <v>-83.501101711443425</v>
      </c>
      <c r="Q63" s="125">
        <f t="shared" si="24"/>
        <v>0.8840262476229952</v>
      </c>
      <c r="R63" s="290"/>
      <c r="S63" s="47">
        <v>0.49027777777777792</v>
      </c>
      <c r="T63" s="120">
        <v>0.52828703703703717</v>
      </c>
      <c r="U63" s="111">
        <v>15</v>
      </c>
      <c r="V63" s="112">
        <v>54.74950560590235</v>
      </c>
      <c r="W63" s="113"/>
      <c r="X63" s="116"/>
      <c r="Y63" s="281"/>
      <c r="Z63" s="282"/>
      <c r="AA63" s="117">
        <f t="shared" si="25"/>
        <v>-417.50550855721713</v>
      </c>
      <c r="AB63" s="110">
        <f t="shared" si="26"/>
        <v>0.8840262476229952</v>
      </c>
      <c r="AC63" s="295"/>
    </row>
    <row r="64" spans="1:29" ht="15.75" customHeight="1">
      <c r="A64" s="285"/>
      <c r="B64" s="100" t="s">
        <v>118</v>
      </c>
      <c r="C64" s="279" t="s">
        <v>125</v>
      </c>
      <c r="D64" s="280"/>
      <c r="E64" s="101">
        <v>17.89</v>
      </c>
      <c r="F64" s="102">
        <v>2373</v>
      </c>
      <c r="G64" s="121">
        <f t="shared" si="27"/>
        <v>42452.97</v>
      </c>
      <c r="H64" s="62"/>
      <c r="I64" s="104">
        <v>4</v>
      </c>
      <c r="J64" s="105">
        <v>3600</v>
      </c>
      <c r="K64" s="106">
        <f t="shared" si="17"/>
        <v>900</v>
      </c>
      <c r="L64" s="118">
        <v>4</v>
      </c>
      <c r="M64" s="105">
        <f t="shared" si="28"/>
        <v>3181.01416087179</v>
      </c>
      <c r="N64" s="106">
        <f t="shared" si="21"/>
        <v>795.25354021794749</v>
      </c>
      <c r="O64" s="123">
        <f t="shared" si="22"/>
        <v>0</v>
      </c>
      <c r="P64" s="124">
        <f t="shared" si="23"/>
        <v>-104.74645978205251</v>
      </c>
      <c r="Q64" s="125">
        <f t="shared" si="24"/>
        <v>0.88361504468660834</v>
      </c>
      <c r="R64" s="290"/>
      <c r="S64" s="47">
        <v>0.53819444444444453</v>
      </c>
      <c r="T64" s="120">
        <v>0.56927083333333339</v>
      </c>
      <c r="U64" s="111">
        <v>15</v>
      </c>
      <c r="V64" s="112">
        <v>44.75931033295975</v>
      </c>
      <c r="W64" s="126"/>
      <c r="X64" s="127"/>
      <c r="Y64" s="281"/>
      <c r="Z64" s="282"/>
      <c r="AA64" s="117">
        <f t="shared" si="25"/>
        <v>-418.98583912821005</v>
      </c>
      <c r="AB64" s="110">
        <f t="shared" si="26"/>
        <v>0.88361504468660834</v>
      </c>
      <c r="AC64" s="295"/>
    </row>
    <row r="65" spans="1:29" ht="15.75" customHeight="1">
      <c r="A65" s="285"/>
      <c r="B65" s="100" t="s">
        <v>118</v>
      </c>
      <c r="C65" s="279" t="s">
        <v>210</v>
      </c>
      <c r="D65" s="280"/>
      <c r="E65" s="101">
        <v>27.48</v>
      </c>
      <c r="F65" s="102">
        <v>2922</v>
      </c>
      <c r="G65" s="121">
        <f t="shared" si="27"/>
        <v>80296.56</v>
      </c>
      <c r="H65" s="62"/>
      <c r="I65" s="104">
        <v>5</v>
      </c>
      <c r="J65" s="105">
        <v>3600</v>
      </c>
      <c r="K65" s="106">
        <f t="shared" si="17"/>
        <v>720</v>
      </c>
      <c r="L65" s="118">
        <v>5</v>
      </c>
      <c r="M65" s="105">
        <f t="shared" si="28"/>
        <v>3188.2560533891988</v>
      </c>
      <c r="N65" s="106">
        <f t="shared" si="21"/>
        <v>637.6512106778398</v>
      </c>
      <c r="O65" s="123">
        <f t="shared" si="22"/>
        <v>0</v>
      </c>
      <c r="P65" s="124">
        <f t="shared" si="23"/>
        <v>-82.348789322160201</v>
      </c>
      <c r="Q65" s="125">
        <f t="shared" si="24"/>
        <v>0.88562668149699975</v>
      </c>
      <c r="R65" s="290"/>
      <c r="S65" s="47">
        <v>0.57916666666666672</v>
      </c>
      <c r="T65" s="120">
        <v>0.6173495370370371</v>
      </c>
      <c r="U65" s="111">
        <v>15</v>
      </c>
      <c r="V65" s="112">
        <v>54.9893098496999</v>
      </c>
      <c r="W65" s="126"/>
      <c r="X65" s="127"/>
      <c r="Y65" s="281"/>
      <c r="Z65" s="282"/>
      <c r="AA65" s="117">
        <f t="shared" si="25"/>
        <v>-411.74394661080123</v>
      </c>
      <c r="AB65" s="110">
        <f t="shared" si="26"/>
        <v>0.88562668149699963</v>
      </c>
      <c r="AC65" s="295"/>
    </row>
    <row r="66" spans="1:29" ht="15.75" customHeight="1">
      <c r="A66" s="285"/>
      <c r="B66" s="100" t="s">
        <v>118</v>
      </c>
      <c r="C66" s="279" t="s">
        <v>126</v>
      </c>
      <c r="D66" s="280"/>
      <c r="E66" s="101">
        <v>16.66</v>
      </c>
      <c r="F66" s="102">
        <v>4251</v>
      </c>
      <c r="G66" s="121">
        <f t="shared" si="27"/>
        <v>70821.66</v>
      </c>
      <c r="H66" s="62"/>
      <c r="I66" s="104">
        <v>5</v>
      </c>
      <c r="J66" s="105">
        <v>3600</v>
      </c>
      <c r="K66" s="106">
        <f t="shared" si="17"/>
        <v>720</v>
      </c>
      <c r="L66" s="118">
        <v>5</v>
      </c>
      <c r="M66" s="105">
        <f t="shared" si="28"/>
        <v>3188.6558276693368</v>
      </c>
      <c r="N66" s="106">
        <f t="shared" si="21"/>
        <v>637.7311655338674</v>
      </c>
      <c r="O66" s="123">
        <f t="shared" si="22"/>
        <v>0</v>
      </c>
      <c r="P66" s="124">
        <f t="shared" si="23"/>
        <v>-82.268834466132603</v>
      </c>
      <c r="Q66" s="125">
        <f t="shared" si="24"/>
        <v>0.88573772990814914</v>
      </c>
      <c r="R66" s="290"/>
      <c r="S66" s="47">
        <v>0.62708333333333333</v>
      </c>
      <c r="T66" s="120">
        <v>0.68262731481481476</v>
      </c>
      <c r="U66" s="111">
        <v>15</v>
      </c>
      <c r="V66" s="112">
        <v>79.989818213284352</v>
      </c>
      <c r="W66" s="126"/>
      <c r="X66" s="127"/>
      <c r="Y66" s="281"/>
      <c r="Z66" s="282"/>
      <c r="AA66" s="117">
        <f t="shared" si="25"/>
        <v>-411.34417233066324</v>
      </c>
      <c r="AB66" s="110">
        <f t="shared" si="26"/>
        <v>0.88573772990814914</v>
      </c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9">AVERAGE(I56:I71)</f>
        <v>4.3636363636363633</v>
      </c>
      <c r="J72" s="137">
        <f t="shared" si="29"/>
        <v>3600</v>
      </c>
      <c r="K72" s="138">
        <f t="shared" ref="K72" si="30">J72/I72</f>
        <v>825.00000000000011</v>
      </c>
      <c r="L72" s="136">
        <f t="shared" ref="L72:M72" si="31">AVERAGE(L56:L71)</f>
        <v>4.3636363636363633</v>
      </c>
      <c r="M72" s="137">
        <f t="shared" si="31"/>
        <v>3185.4624011474548</v>
      </c>
      <c r="N72" s="138">
        <f>M72/L72</f>
        <v>730.00180026295845</v>
      </c>
      <c r="O72" s="139">
        <f>L72-I72</f>
        <v>0</v>
      </c>
      <c r="P72" s="140">
        <f>N72-K72</f>
        <v>-94.998199737041659</v>
      </c>
      <c r="Q72" s="141">
        <f>N72/K72</f>
        <v>0.88485066698540404</v>
      </c>
      <c r="R72" s="291"/>
      <c r="S72" s="142">
        <v>0.22916666666666666</v>
      </c>
      <c r="T72" s="143">
        <v>0.68262731481481476</v>
      </c>
      <c r="U72" s="144"/>
      <c r="V72" s="166"/>
      <c r="W72" s="167"/>
      <c r="X72" s="138"/>
      <c r="Y72" s="277"/>
      <c r="Z72" s="278"/>
      <c r="AA72" s="168">
        <f>M72-J72</f>
        <v>-414.53759885254522</v>
      </c>
      <c r="AB72" s="141">
        <f>M72/J72</f>
        <v>0.88485066698540416</v>
      </c>
      <c r="AC72" s="296"/>
    </row>
    <row r="73" spans="1:29" ht="15.75" customHeight="1">
      <c r="A73" s="297" t="s">
        <v>134</v>
      </c>
      <c r="B73" s="114" t="s">
        <v>118</v>
      </c>
      <c r="C73" s="287" t="s">
        <v>135</v>
      </c>
      <c r="D73" s="288"/>
      <c r="E73" s="147">
        <v>28.57</v>
      </c>
      <c r="F73" s="97">
        <v>2078</v>
      </c>
      <c r="G73" s="148">
        <f t="shared" ref="G73:G75" si="32">E73*F73</f>
        <v>59368.46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3116.802929074071</v>
      </c>
      <c r="N73" s="152">
        <f>M73/L73</f>
        <v>259.73357742283923</v>
      </c>
      <c r="O73" s="154">
        <f>L73-I73</f>
        <v>0</v>
      </c>
      <c r="P73" s="155">
        <f>N73-K73</f>
        <v>-40.266422577160768</v>
      </c>
      <c r="Q73" s="156">
        <f>N73/K73</f>
        <v>0.86577859140946412</v>
      </c>
      <c r="R73" s="289">
        <f>Q89</f>
        <v>0.8926821837805381</v>
      </c>
      <c r="S73" s="157">
        <v>0.70833333333333337</v>
      </c>
      <c r="T73" s="158">
        <v>0.73611111111111116</v>
      </c>
      <c r="U73" s="159"/>
      <c r="V73" s="160">
        <v>40.002529141949793</v>
      </c>
      <c r="W73" s="158"/>
      <c r="X73" s="169"/>
      <c r="Y73" s="292"/>
      <c r="Z73" s="293"/>
      <c r="AA73" s="115">
        <f>M73-J73</f>
        <v>-483.19707092592898</v>
      </c>
      <c r="AB73" s="156">
        <f>M73/J73</f>
        <v>0.86577859140946423</v>
      </c>
      <c r="AC73" s="294">
        <f>AB89</f>
        <v>0.89268218378053799</v>
      </c>
    </row>
    <row r="74" spans="1:29" ht="15.75" customHeight="1">
      <c r="A74" s="298"/>
      <c r="B74" s="100" t="s">
        <v>118</v>
      </c>
      <c r="C74" s="279" t="s">
        <v>202</v>
      </c>
      <c r="D74" s="280"/>
      <c r="E74" s="101">
        <v>20.170000000000002</v>
      </c>
      <c r="F74" s="102">
        <v>112</v>
      </c>
      <c r="G74" s="103">
        <f t="shared" si="32"/>
        <v>2259.04</v>
      </c>
      <c r="H74" s="26"/>
      <c r="I74" s="104">
        <v>12</v>
      </c>
      <c r="J74" s="105">
        <v>3600</v>
      </c>
      <c r="K74" s="106">
        <f t="shared" si="17"/>
        <v>300</v>
      </c>
      <c r="L74" s="107">
        <v>12</v>
      </c>
      <c r="M74" s="105">
        <f>F74/V74*60</f>
        <v>3262.1941458530641</v>
      </c>
      <c r="N74" s="106">
        <f>M74/L74</f>
        <v>271.84951215442203</v>
      </c>
      <c r="O74" s="108">
        <f>L74-I74</f>
        <v>0</v>
      </c>
      <c r="P74" s="109">
        <f>N74-K74</f>
        <v>-28.15048784557797</v>
      </c>
      <c r="Q74" s="110">
        <f>N74/K74</f>
        <v>0.90616504051474012</v>
      </c>
      <c r="R74" s="290"/>
      <c r="S74" s="47">
        <v>0.73958333333333337</v>
      </c>
      <c r="T74" s="48">
        <v>0.74100694444444448</v>
      </c>
      <c r="U74" s="111">
        <v>4.9999999999999822</v>
      </c>
      <c r="V74" s="112">
        <v>2.0599632331946078</v>
      </c>
      <c r="W74" s="113"/>
      <c r="X74" s="13"/>
      <c r="Y74" s="281"/>
      <c r="Z74" s="282"/>
      <c r="AA74" s="117">
        <f>M74-J74</f>
        <v>-337.80585414693587</v>
      </c>
      <c r="AB74" s="110">
        <f>M74/J74</f>
        <v>0.90616504051474001</v>
      </c>
      <c r="AC74" s="295"/>
    </row>
    <row r="75" spans="1:29" ht="15.75" customHeight="1">
      <c r="A75" s="298"/>
      <c r="B75" s="100" t="s">
        <v>118</v>
      </c>
      <c r="C75" s="279" t="s">
        <v>203</v>
      </c>
      <c r="D75" s="280"/>
      <c r="E75" s="101">
        <v>20.420000000000002</v>
      </c>
      <c r="F75" s="102">
        <v>1123</v>
      </c>
      <c r="G75" s="103">
        <f t="shared" si="32"/>
        <v>22931.660000000003</v>
      </c>
      <c r="H75" s="26"/>
      <c r="I75" s="104">
        <v>13</v>
      </c>
      <c r="J75" s="105">
        <v>3600</v>
      </c>
      <c r="K75" s="106">
        <f t="shared" si="17"/>
        <v>276.92307692307691</v>
      </c>
      <c r="L75" s="107">
        <v>13</v>
      </c>
      <c r="M75" s="105">
        <f>F75/V75*60</f>
        <v>3261.9705099026746</v>
      </c>
      <c r="N75" s="106">
        <f>M75/L75</f>
        <v>250.92080845405189</v>
      </c>
      <c r="O75" s="108">
        <f>L75-I75</f>
        <v>0</v>
      </c>
      <c r="P75" s="109">
        <f>N75-K75</f>
        <v>-26.002268469025012</v>
      </c>
      <c r="Q75" s="110">
        <f>N75/K75</f>
        <v>0.90610291941740972</v>
      </c>
      <c r="R75" s="290"/>
      <c r="S75" s="47">
        <v>0.74444444444444446</v>
      </c>
      <c r="T75" s="48">
        <v>0.75878472222222226</v>
      </c>
      <c r="U75" s="111">
        <v>4.9499999999999744</v>
      </c>
      <c r="V75" s="112">
        <v>20.656225982254629</v>
      </c>
      <c r="W75" s="113"/>
      <c r="X75" s="13"/>
      <c r="Y75" s="281"/>
      <c r="Z75" s="282"/>
      <c r="AA75" s="117">
        <f>M75-J75</f>
        <v>-338.02949009732538</v>
      </c>
      <c r="AB75" s="110">
        <f>M75/J75</f>
        <v>0.90610291941740961</v>
      </c>
      <c r="AC75" s="295"/>
    </row>
    <row r="76" spans="1:29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81"/>
      <c r="Z76" s="282"/>
      <c r="AA76" s="117"/>
      <c r="AB76" s="110"/>
      <c r="AC76" s="295"/>
    </row>
    <row r="77" spans="1:29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81"/>
      <c r="Z77" s="282"/>
      <c r="AA77" s="117"/>
      <c r="AB77" s="110"/>
      <c r="AC77" s="295"/>
    </row>
    <row r="78" spans="1:29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50"/>
      <c r="Y78" s="281"/>
      <c r="Z78" s="282"/>
      <c r="AA78" s="117"/>
      <c r="AB78" s="110"/>
      <c r="AC78" s="295"/>
    </row>
    <row r="79" spans="1:29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281"/>
      <c r="Z79" s="282"/>
      <c r="AA79" s="117"/>
      <c r="AB79" s="110"/>
      <c r="AC79" s="295"/>
    </row>
    <row r="80" spans="1:29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281"/>
      <c r="Z80" s="282"/>
      <c r="AA80" s="117"/>
      <c r="AB80" s="110"/>
      <c r="AC80" s="295"/>
    </row>
    <row r="81" spans="1:29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26"/>
      <c r="X81" s="127"/>
      <c r="Y81" s="281"/>
      <c r="Z81" s="282"/>
      <c r="AA81" s="117"/>
      <c r="AB81" s="110"/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12.333333333333334</v>
      </c>
      <c r="J89" s="137">
        <f t="shared" si="33"/>
        <v>3600</v>
      </c>
      <c r="K89" s="138">
        <f t="shared" ref="K89" si="34">J89/I89</f>
        <v>291.89189189189187</v>
      </c>
      <c r="L89" s="136">
        <f t="shared" ref="L89:M89" si="35">AVERAGE(L73:L88)</f>
        <v>12.333333333333334</v>
      </c>
      <c r="M89" s="137">
        <f t="shared" si="35"/>
        <v>3213.6558616099369</v>
      </c>
      <c r="N89" s="138">
        <f>M89/L89</f>
        <v>260.56669148188678</v>
      </c>
      <c r="O89" s="139">
        <f>L89-I89</f>
        <v>0</v>
      </c>
      <c r="P89" s="140">
        <f>N89-K89</f>
        <v>-31.325200410005095</v>
      </c>
      <c r="Q89" s="141">
        <f>N89/K89</f>
        <v>0.8926821837805381</v>
      </c>
      <c r="R89" s="291"/>
      <c r="S89" s="142">
        <v>0.70833333333333337</v>
      </c>
      <c r="T89" s="143">
        <v>0.75878472222222226</v>
      </c>
      <c r="U89" s="144"/>
      <c r="V89" s="166"/>
      <c r="W89" s="167"/>
      <c r="X89" s="138"/>
      <c r="Y89" s="277"/>
      <c r="Z89" s="278"/>
      <c r="AA89" s="168">
        <f>M89-J89</f>
        <v>-386.34413839006311</v>
      </c>
      <c r="AB89" s="141">
        <f>M89/J89</f>
        <v>0.89268218378053799</v>
      </c>
      <c r="AC89" s="296"/>
    </row>
    <row r="90" spans="1:29" ht="15.75" customHeight="1">
      <c r="A90" s="283" t="s">
        <v>139</v>
      </c>
      <c r="B90" s="114" t="s">
        <v>118</v>
      </c>
      <c r="C90" s="287" t="s">
        <v>208</v>
      </c>
      <c r="D90" s="288"/>
      <c r="E90" s="147">
        <v>17.22</v>
      </c>
      <c r="F90" s="97">
        <v>1913</v>
      </c>
      <c r="G90" s="148">
        <f t="shared" ref="G90:G92" si="36">E90*F90</f>
        <v>32941.86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2980.3008047833382</v>
      </c>
      <c r="N90" s="152">
        <f>M90/L90</f>
        <v>993.43360159444603</v>
      </c>
      <c r="O90" s="154">
        <f>L90-I90</f>
        <v>0</v>
      </c>
      <c r="P90" s="155">
        <f>N90-K90</f>
        <v>-106.56639840555397</v>
      </c>
      <c r="Q90" s="156">
        <f>N90/K90</f>
        <v>0.90312145599495097</v>
      </c>
      <c r="R90" s="289">
        <f>Q106</f>
        <v>0.90238843564801208</v>
      </c>
      <c r="S90" s="157">
        <v>0.70833333333333337</v>
      </c>
      <c r="T90" s="158">
        <v>0.73506944444444444</v>
      </c>
      <c r="U90" s="159"/>
      <c r="V90" s="160">
        <v>38.512890985963502</v>
      </c>
      <c r="W90" s="161"/>
      <c r="X90" s="162"/>
      <c r="Y90" s="292"/>
      <c r="Z90" s="293"/>
      <c r="AA90" s="115">
        <f>M90-J90</f>
        <v>-319.69919521666179</v>
      </c>
      <c r="AB90" s="156">
        <f>M90/J90</f>
        <v>0.90312145599495097</v>
      </c>
      <c r="AC90" s="294">
        <f>AB106</f>
        <v>0.90238843564801208</v>
      </c>
    </row>
    <row r="91" spans="1:29" ht="15.75" customHeight="1">
      <c r="A91" s="284"/>
      <c r="B91" s="100" t="s">
        <v>118</v>
      </c>
      <c r="C91" s="279" t="s">
        <v>138</v>
      </c>
      <c r="D91" s="280"/>
      <c r="E91" s="101">
        <v>24.54</v>
      </c>
      <c r="F91" s="102">
        <v>1884</v>
      </c>
      <c r="G91" s="103">
        <f t="shared" si="36"/>
        <v>46233.36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2705.3198985605477</v>
      </c>
      <c r="N91" s="106">
        <f>M91/L91</f>
        <v>676.32997464013692</v>
      </c>
      <c r="O91" s="108">
        <f>L91-I91</f>
        <v>0</v>
      </c>
      <c r="P91" s="109">
        <f>N91-K91</f>
        <v>-73.670025359863075</v>
      </c>
      <c r="Q91" s="110">
        <f>N91/K91</f>
        <v>0.90177329952018259</v>
      </c>
      <c r="R91" s="290"/>
      <c r="S91" s="47">
        <v>0.73888888888888893</v>
      </c>
      <c r="T91" s="48">
        <v>0.76790509259259265</v>
      </c>
      <c r="U91" s="111">
        <v>5.5000000000000604</v>
      </c>
      <c r="V91" s="112">
        <v>41.784337615727651</v>
      </c>
      <c r="W91" s="113"/>
      <c r="X91" s="116"/>
      <c r="Y91" s="281"/>
      <c r="Z91" s="282"/>
      <c r="AA91" s="117">
        <f>M91-J91</f>
        <v>-294.6801014394523</v>
      </c>
      <c r="AB91" s="110">
        <f>M91/J91</f>
        <v>0.90177329952018259</v>
      </c>
      <c r="AC91" s="295"/>
    </row>
    <row r="92" spans="1:29" ht="15.75" customHeight="1">
      <c r="A92" s="284"/>
      <c r="B92" s="100" t="s">
        <v>118</v>
      </c>
      <c r="C92" s="279" t="s">
        <v>205</v>
      </c>
      <c r="D92" s="280"/>
      <c r="E92" s="101">
        <v>23.27</v>
      </c>
      <c r="F92" s="102">
        <v>1913</v>
      </c>
      <c r="G92" s="103">
        <f t="shared" si="36"/>
        <v>44515.51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2706.5917481826268</v>
      </c>
      <c r="N92" s="106">
        <f>M92/L92</f>
        <v>541.31834963652534</v>
      </c>
      <c r="O92" s="108">
        <f>L92-I92</f>
        <v>0</v>
      </c>
      <c r="P92" s="109">
        <f>N92-K92</f>
        <v>-58.68165036347466</v>
      </c>
      <c r="Q92" s="110">
        <f>N92/K92</f>
        <v>0.90219724939420887</v>
      </c>
      <c r="R92" s="290"/>
      <c r="S92" s="47">
        <v>0.77152777777777781</v>
      </c>
      <c r="T92" s="48">
        <v>0.80097222222222231</v>
      </c>
      <c r="U92" s="111">
        <v>5.2166666666666295</v>
      </c>
      <c r="V92" s="112">
        <v>42.407577750530862</v>
      </c>
      <c r="W92" s="113"/>
      <c r="X92" s="116"/>
      <c r="Y92" s="281"/>
      <c r="Z92" s="282"/>
      <c r="AA92" s="117">
        <f>M92-J92</f>
        <v>-293.40825181737318</v>
      </c>
      <c r="AB92" s="110">
        <f>M92/J92</f>
        <v>0.90219724939420898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13"/>
      <c r="X98" s="116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13"/>
      <c r="X99" s="116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2797.4041505088376</v>
      </c>
      <c r="N106" s="138">
        <f t="shared" ref="N106:N118" si="41">M106/L106</f>
        <v>699.35103762720939</v>
      </c>
      <c r="O106" s="139">
        <f t="shared" ref="O106:O118" si="42">L106-I106</f>
        <v>0</v>
      </c>
      <c r="P106" s="140">
        <f t="shared" ref="P106:P118" si="43">N106-K106</f>
        <v>-75.648962372790606</v>
      </c>
      <c r="Q106" s="141">
        <f t="shared" ref="Q106:Q118" si="44">N106/K106</f>
        <v>0.90238843564801208</v>
      </c>
      <c r="R106" s="291"/>
      <c r="S106" s="142">
        <v>0.70833333333333337</v>
      </c>
      <c r="T106" s="143">
        <v>0.80097222222222231</v>
      </c>
      <c r="U106" s="144"/>
      <c r="V106" s="166"/>
      <c r="W106" s="99"/>
      <c r="X106" s="69"/>
      <c r="Y106" s="277"/>
      <c r="Z106" s="278"/>
      <c r="AA106" s="168">
        <f t="shared" ref="AA106:AA118" si="45">M106-J106</f>
        <v>-302.59584949116243</v>
      </c>
      <c r="AB106" s="141">
        <f t="shared" ref="AB106:AB118" si="46">M106/J106</f>
        <v>0.90238843564801208</v>
      </c>
      <c r="AC106" s="296"/>
    </row>
    <row r="107" spans="1:29" ht="15.75" customHeight="1">
      <c r="A107" s="297" t="s">
        <v>142</v>
      </c>
      <c r="B107" s="114" t="s">
        <v>118</v>
      </c>
      <c r="C107" s="287" t="s">
        <v>137</v>
      </c>
      <c r="D107" s="288"/>
      <c r="E107" s="147">
        <v>22.28</v>
      </c>
      <c r="F107" s="97">
        <v>501</v>
      </c>
      <c r="G107" s="148">
        <f t="shared" ref="G107:G118" si="47">E107*F107</f>
        <v>11162.28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2976.984754340077</v>
      </c>
      <c r="N107" s="152">
        <f t="shared" si="41"/>
        <v>595.39695086801544</v>
      </c>
      <c r="O107" s="154">
        <f t="shared" si="42"/>
        <v>0</v>
      </c>
      <c r="P107" s="155">
        <f t="shared" si="43"/>
        <v>-64.603049131984562</v>
      </c>
      <c r="Q107" s="156">
        <f t="shared" si="44"/>
        <v>0.90211659222426577</v>
      </c>
      <c r="R107" s="289">
        <f>Q123</f>
        <v>0.89349337864268363</v>
      </c>
      <c r="S107" s="157">
        <v>0.70833333333333337</v>
      </c>
      <c r="T107" s="158">
        <v>0.71533564814814821</v>
      </c>
      <c r="U107" s="159"/>
      <c r="V107" s="160">
        <v>10.09746521414872</v>
      </c>
      <c r="W107" s="161"/>
      <c r="X107" s="162"/>
      <c r="Y107" s="292"/>
      <c r="Z107" s="293"/>
      <c r="AA107" s="115">
        <f t="shared" si="45"/>
        <v>-323.01524565992304</v>
      </c>
      <c r="AB107" s="156">
        <f t="shared" si="46"/>
        <v>0.90211659222426577</v>
      </c>
      <c r="AC107" s="294">
        <f>AB123</f>
        <v>0.89349337864268374</v>
      </c>
    </row>
    <row r="108" spans="1:29" ht="15.75" customHeight="1">
      <c r="A108" s="298"/>
      <c r="B108" s="100" t="s">
        <v>118</v>
      </c>
      <c r="C108" s="279" t="s">
        <v>136</v>
      </c>
      <c r="D108" s="280"/>
      <c r="E108" s="101">
        <v>16.7</v>
      </c>
      <c r="F108" s="102">
        <v>455</v>
      </c>
      <c r="G108" s="103">
        <f t="shared" si="47"/>
        <v>7598.5</v>
      </c>
      <c r="H108" s="26">
        <v>2</v>
      </c>
      <c r="I108" s="104">
        <v>3</v>
      </c>
      <c r="J108" s="105">
        <v>3600</v>
      </c>
      <c r="K108" s="106">
        <f t="shared" si="37"/>
        <v>1200</v>
      </c>
      <c r="L108" s="107">
        <v>3</v>
      </c>
      <c r="M108" s="105">
        <f t="shared" si="48"/>
        <v>3194.0023507222027</v>
      </c>
      <c r="N108" s="106">
        <f t="shared" si="41"/>
        <v>1064.6674502407343</v>
      </c>
      <c r="O108" s="108">
        <f t="shared" si="42"/>
        <v>0</v>
      </c>
      <c r="P108" s="109">
        <f t="shared" si="43"/>
        <v>-135.3325497592657</v>
      </c>
      <c r="Q108" s="110">
        <f t="shared" si="44"/>
        <v>0.88722287520061194</v>
      </c>
      <c r="R108" s="290"/>
      <c r="S108" s="47">
        <v>0.72569444444444442</v>
      </c>
      <c r="T108" s="48">
        <v>0.73162037037037031</v>
      </c>
      <c r="U108" s="111">
        <v>14.916666666666547</v>
      </c>
      <c r="V108" s="112">
        <v>8.5472698521424508</v>
      </c>
      <c r="W108" s="113"/>
      <c r="X108" s="116"/>
      <c r="Y108" s="281"/>
      <c r="Z108" s="282"/>
      <c r="AA108" s="117">
        <f t="shared" si="45"/>
        <v>-405.99764927779734</v>
      </c>
      <c r="AB108" s="110">
        <f t="shared" si="46"/>
        <v>0.88722287520061183</v>
      </c>
      <c r="AC108" s="295"/>
    </row>
    <row r="109" spans="1:29" ht="15.75" customHeight="1">
      <c r="A109" s="298"/>
      <c r="B109" s="100" t="s">
        <v>118</v>
      </c>
      <c r="C109" s="279" t="s">
        <v>148</v>
      </c>
      <c r="D109" s="280"/>
      <c r="E109" s="101">
        <v>18.18</v>
      </c>
      <c r="F109" s="102">
        <v>425</v>
      </c>
      <c r="G109" s="103">
        <f t="shared" si="47"/>
        <v>7726.5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3189.8360598015242</v>
      </c>
      <c r="N109" s="106">
        <f t="shared" si="41"/>
        <v>1063.2786866005081</v>
      </c>
      <c r="O109" s="108">
        <f t="shared" si="42"/>
        <v>0</v>
      </c>
      <c r="P109" s="109">
        <f t="shared" si="43"/>
        <v>-136.72131339949192</v>
      </c>
      <c r="Q109" s="110">
        <f t="shared" si="44"/>
        <v>0.88606557216709003</v>
      </c>
      <c r="R109" s="290"/>
      <c r="S109" s="47">
        <v>0.74166666666666659</v>
      </c>
      <c r="T109" s="48">
        <v>0.74721064814814808</v>
      </c>
      <c r="U109" s="111">
        <v>15</v>
      </c>
      <c r="V109" s="112">
        <v>7.9941412417247051</v>
      </c>
      <c r="W109" s="113"/>
      <c r="X109" s="116"/>
      <c r="Y109" s="281"/>
      <c r="Z109" s="282"/>
      <c r="AA109" s="117">
        <f t="shared" si="45"/>
        <v>-410.16394019847576</v>
      </c>
      <c r="AB109" s="110">
        <f t="shared" si="46"/>
        <v>0.88606557216709003</v>
      </c>
      <c r="AC109" s="295"/>
    </row>
    <row r="110" spans="1:29" ht="15.75" customHeight="1">
      <c r="A110" s="298"/>
      <c r="B110" s="100" t="s">
        <v>118</v>
      </c>
      <c r="C110" s="279" t="s">
        <v>144</v>
      </c>
      <c r="D110" s="280"/>
      <c r="E110" s="101">
        <v>18.18</v>
      </c>
      <c r="F110" s="102">
        <v>622</v>
      </c>
      <c r="G110" s="103">
        <f t="shared" si="47"/>
        <v>11307.96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2707.5417673468291</v>
      </c>
      <c r="N110" s="106">
        <f t="shared" si="41"/>
        <v>902.51392244894305</v>
      </c>
      <c r="O110" s="108">
        <f t="shared" si="42"/>
        <v>0</v>
      </c>
      <c r="P110" s="109">
        <f t="shared" si="43"/>
        <v>-97.486077551056951</v>
      </c>
      <c r="Q110" s="110">
        <f t="shared" si="44"/>
        <v>0.90251392244894302</v>
      </c>
      <c r="R110" s="290"/>
      <c r="S110" s="47">
        <v>0.75694444444444431</v>
      </c>
      <c r="T110" s="48">
        <v>0.76651620370370355</v>
      </c>
      <c r="U110" s="111">
        <v>15</v>
      </c>
      <c r="V110" s="112">
        <v>13.783720882936024</v>
      </c>
      <c r="W110" s="113"/>
      <c r="X110" s="116"/>
      <c r="Y110" s="281"/>
      <c r="Z110" s="282"/>
      <c r="AA110" s="117">
        <f t="shared" si="45"/>
        <v>-292.45823265317085</v>
      </c>
      <c r="AB110" s="110">
        <f t="shared" si="46"/>
        <v>0.90251392244894302</v>
      </c>
      <c r="AC110" s="295"/>
    </row>
    <row r="111" spans="1:29" ht="15.75" customHeight="1">
      <c r="A111" s="298"/>
      <c r="B111" s="100" t="s">
        <v>118</v>
      </c>
      <c r="C111" s="279" t="s">
        <v>143</v>
      </c>
      <c r="D111" s="280"/>
      <c r="E111" s="101">
        <v>14.03</v>
      </c>
      <c r="F111" s="102">
        <v>2488</v>
      </c>
      <c r="G111" s="103">
        <f t="shared" si="47"/>
        <v>34906.639999999999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2709.0250361065096</v>
      </c>
      <c r="N111" s="106">
        <f t="shared" si="41"/>
        <v>903.00834536883656</v>
      </c>
      <c r="O111" s="108">
        <f t="shared" si="42"/>
        <v>0</v>
      </c>
      <c r="P111" s="109">
        <f t="shared" si="43"/>
        <v>-96.991654631163442</v>
      </c>
      <c r="Q111" s="110">
        <f t="shared" si="44"/>
        <v>0.90300834536883656</v>
      </c>
      <c r="R111" s="290"/>
      <c r="S111" s="47">
        <v>0.77638888888888868</v>
      </c>
      <c r="T111" s="48">
        <v>0.81465277777777756</v>
      </c>
      <c r="U111" s="111">
        <v>15</v>
      </c>
      <c r="V111" s="112">
        <v>55.104695604640703</v>
      </c>
      <c r="W111" s="113"/>
      <c r="X111" s="116"/>
      <c r="Y111" s="281"/>
      <c r="Z111" s="282"/>
      <c r="AA111" s="117">
        <f t="shared" si="45"/>
        <v>-290.97496389349044</v>
      </c>
      <c r="AB111" s="110">
        <f t="shared" si="46"/>
        <v>0.90300834536883656</v>
      </c>
      <c r="AC111" s="295"/>
    </row>
    <row r="112" spans="1:29" ht="15.75" customHeight="1">
      <c r="A112" s="298"/>
      <c r="B112" s="100" t="s">
        <v>118</v>
      </c>
      <c r="C112" s="279" t="s">
        <v>145</v>
      </c>
      <c r="D112" s="280"/>
      <c r="E112" s="101">
        <v>14.28</v>
      </c>
      <c r="F112" s="102">
        <v>3277</v>
      </c>
      <c r="G112" s="121">
        <f t="shared" si="47"/>
        <v>46795.56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3183.3244846451676</v>
      </c>
      <c r="N112" s="106">
        <f t="shared" si="41"/>
        <v>1061.1081615483893</v>
      </c>
      <c r="O112" s="108">
        <f t="shared" si="42"/>
        <v>0</v>
      </c>
      <c r="P112" s="109">
        <f t="shared" si="43"/>
        <v>-138.89183845161074</v>
      </c>
      <c r="Q112" s="110">
        <f t="shared" si="44"/>
        <v>0.88425680129032436</v>
      </c>
      <c r="R112" s="290"/>
      <c r="S112" s="47">
        <v>0.82499999999999973</v>
      </c>
      <c r="T112" s="120">
        <v>0.86788194444444422</v>
      </c>
      <c r="U112" s="111">
        <v>14.899999999999931</v>
      </c>
      <c r="V112" s="112">
        <v>61.765616715606811</v>
      </c>
      <c r="W112" s="113"/>
      <c r="X112" s="116"/>
      <c r="Y112" s="281"/>
      <c r="Z112" s="282"/>
      <c r="AA112" s="117">
        <f t="shared" si="45"/>
        <v>-416.67551535483244</v>
      </c>
      <c r="AB112" s="110">
        <f t="shared" si="46"/>
        <v>0.88425680129032436</v>
      </c>
      <c r="AC112" s="295"/>
    </row>
    <row r="113" spans="1:29" ht="15.75" customHeight="1">
      <c r="A113" s="298"/>
      <c r="B113" s="100" t="s">
        <v>118</v>
      </c>
      <c r="C113" s="279" t="s">
        <v>137</v>
      </c>
      <c r="D113" s="280"/>
      <c r="E113" s="101">
        <v>22.28</v>
      </c>
      <c r="F113" s="102">
        <v>1409</v>
      </c>
      <c r="G113" s="121">
        <f t="shared" si="47"/>
        <v>31392.52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2976.9847543400774</v>
      </c>
      <c r="N113" s="106">
        <f t="shared" si="41"/>
        <v>595.39695086801544</v>
      </c>
      <c r="O113" s="123">
        <f t="shared" si="42"/>
        <v>0</v>
      </c>
      <c r="P113" s="124">
        <f t="shared" si="43"/>
        <v>-64.603049131984562</v>
      </c>
      <c r="Q113" s="125">
        <f t="shared" si="44"/>
        <v>0.90211659222426577</v>
      </c>
      <c r="R113" s="290"/>
      <c r="S113" s="47">
        <v>0.87777777777777743</v>
      </c>
      <c r="T113" s="120">
        <v>0.89748842592592559</v>
      </c>
      <c r="U113" s="111">
        <v>15</v>
      </c>
      <c r="V113" s="112">
        <v>28.39786125096915</v>
      </c>
      <c r="W113" s="113"/>
      <c r="X113" s="116"/>
      <c r="Y113" s="281"/>
      <c r="Z113" s="282"/>
      <c r="AA113" s="117">
        <f t="shared" si="45"/>
        <v>-323.01524565992258</v>
      </c>
      <c r="AB113" s="110">
        <f t="shared" si="46"/>
        <v>0.90211659222426588</v>
      </c>
      <c r="AC113" s="295"/>
    </row>
    <row r="114" spans="1:29" ht="15.75" customHeight="1">
      <c r="A114" s="298"/>
      <c r="B114" s="100" t="s">
        <v>118</v>
      </c>
      <c r="C114" s="279" t="s">
        <v>136</v>
      </c>
      <c r="D114" s="280"/>
      <c r="E114" s="101">
        <v>16.7</v>
      </c>
      <c r="F114" s="102">
        <v>1006</v>
      </c>
      <c r="G114" s="121">
        <f t="shared" si="47"/>
        <v>16800.2</v>
      </c>
      <c r="H114" s="26"/>
      <c r="I114" s="104">
        <v>3</v>
      </c>
      <c r="J114" s="105">
        <v>3600</v>
      </c>
      <c r="K114" s="106">
        <f t="shared" si="37"/>
        <v>1200</v>
      </c>
      <c r="L114" s="118">
        <v>3</v>
      </c>
      <c r="M114" s="105">
        <f t="shared" si="48"/>
        <v>3194.0023507222022</v>
      </c>
      <c r="N114" s="106">
        <f t="shared" si="41"/>
        <v>1064.6674502407341</v>
      </c>
      <c r="O114" s="123">
        <f t="shared" si="42"/>
        <v>0</v>
      </c>
      <c r="P114" s="124">
        <f t="shared" si="43"/>
        <v>-135.33254975926593</v>
      </c>
      <c r="Q114" s="125">
        <f t="shared" si="44"/>
        <v>0.88722287520061172</v>
      </c>
      <c r="R114" s="290"/>
      <c r="S114" s="47">
        <v>0.90763888888888855</v>
      </c>
      <c r="T114" s="120">
        <v>0.92075231481481445</v>
      </c>
      <c r="U114" s="111">
        <v>14.61666666666666</v>
      </c>
      <c r="V114" s="112">
        <v>18.89791971704463</v>
      </c>
      <c r="W114" s="113"/>
      <c r="X114" s="116"/>
      <c r="Y114" s="281"/>
      <c r="Z114" s="282"/>
      <c r="AA114" s="117">
        <f t="shared" si="45"/>
        <v>-405.99764927779779</v>
      </c>
      <c r="AB114" s="110">
        <f t="shared" si="46"/>
        <v>0.88722287520061172</v>
      </c>
      <c r="AC114" s="295"/>
    </row>
    <row r="115" spans="1:29" ht="15.75" customHeight="1">
      <c r="A115" s="298"/>
      <c r="B115" s="100" t="s">
        <v>118</v>
      </c>
      <c r="C115" s="279" t="s">
        <v>148</v>
      </c>
      <c r="D115" s="280"/>
      <c r="E115" s="101">
        <v>18.18</v>
      </c>
      <c r="F115" s="102">
        <v>953</v>
      </c>
      <c r="G115" s="121">
        <f t="shared" si="47"/>
        <v>17325.54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3189.8360598015242</v>
      </c>
      <c r="N115" s="106">
        <f t="shared" si="41"/>
        <v>1063.2786866005081</v>
      </c>
      <c r="O115" s="123">
        <f t="shared" si="42"/>
        <v>0</v>
      </c>
      <c r="P115" s="124">
        <f t="shared" si="43"/>
        <v>-136.72131339949192</v>
      </c>
      <c r="Q115" s="125">
        <f t="shared" si="44"/>
        <v>0.88606557216709003</v>
      </c>
      <c r="R115" s="290"/>
      <c r="S115" s="47">
        <v>0.93055555555555514</v>
      </c>
      <c r="T115" s="120">
        <v>0.94299768518518479</v>
      </c>
      <c r="U115" s="111">
        <v>15</v>
      </c>
      <c r="V115" s="112">
        <v>17.925686125561516</v>
      </c>
      <c r="W115" s="113"/>
      <c r="X115" s="116"/>
      <c r="Y115" s="281"/>
      <c r="Z115" s="282"/>
      <c r="AA115" s="117">
        <f t="shared" si="45"/>
        <v>-410.16394019847576</v>
      </c>
      <c r="AB115" s="110">
        <f t="shared" si="46"/>
        <v>0.88606557216709003</v>
      </c>
      <c r="AC115" s="295"/>
    </row>
    <row r="116" spans="1:29" ht="15.75" customHeight="1">
      <c r="A116" s="298"/>
      <c r="B116" s="100" t="s">
        <v>118</v>
      </c>
      <c r="C116" s="279" t="s">
        <v>144</v>
      </c>
      <c r="D116" s="280"/>
      <c r="E116" s="101">
        <v>18.18</v>
      </c>
      <c r="F116" s="102">
        <v>1348</v>
      </c>
      <c r="G116" s="121">
        <f t="shared" si="47"/>
        <v>24506.639999999999</v>
      </c>
      <c r="H116" s="26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2707.5417673468291</v>
      </c>
      <c r="N116" s="106">
        <f t="shared" si="41"/>
        <v>902.51392244894305</v>
      </c>
      <c r="O116" s="123">
        <f t="shared" si="42"/>
        <v>0</v>
      </c>
      <c r="P116" s="124">
        <f t="shared" si="43"/>
        <v>-97.486077551056951</v>
      </c>
      <c r="Q116" s="125">
        <f t="shared" si="44"/>
        <v>0.90251392244894302</v>
      </c>
      <c r="R116" s="290"/>
      <c r="S116" s="47">
        <v>0.95277777777777728</v>
      </c>
      <c r="T116" s="120">
        <v>0.97351851851851801</v>
      </c>
      <c r="U116" s="111">
        <v>15</v>
      </c>
      <c r="V116" s="112">
        <v>29.872115354015694</v>
      </c>
      <c r="W116" s="113"/>
      <c r="X116" s="116"/>
      <c r="Y116" s="281"/>
      <c r="Z116" s="282"/>
      <c r="AA116" s="117">
        <f t="shared" si="45"/>
        <v>-292.45823265317085</v>
      </c>
      <c r="AB116" s="110">
        <f t="shared" si="46"/>
        <v>0.90251392244894302</v>
      </c>
      <c r="AC116" s="295"/>
    </row>
    <row r="117" spans="1:29" ht="15.75" customHeight="1">
      <c r="A117" s="298"/>
      <c r="B117" s="100" t="s">
        <v>118</v>
      </c>
      <c r="C117" s="279" t="s">
        <v>143</v>
      </c>
      <c r="D117" s="280"/>
      <c r="E117" s="101">
        <v>14.03</v>
      </c>
      <c r="F117" s="102">
        <v>6378</v>
      </c>
      <c r="G117" s="121">
        <f t="shared" si="47"/>
        <v>89483.34</v>
      </c>
      <c r="H117" s="62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2706.0299516177715</v>
      </c>
      <c r="N117" s="106">
        <f t="shared" si="41"/>
        <v>902.00998387259051</v>
      </c>
      <c r="O117" s="123">
        <f t="shared" si="42"/>
        <v>0</v>
      </c>
      <c r="P117" s="124">
        <f t="shared" si="43"/>
        <v>-97.99001612740949</v>
      </c>
      <c r="Q117" s="125">
        <f t="shared" si="44"/>
        <v>0.90200998387259046</v>
      </c>
      <c r="R117" s="290"/>
      <c r="S117" s="47">
        <v>0.98333333333333284</v>
      </c>
      <c r="T117" s="120">
        <v>1.0815393518518515</v>
      </c>
      <c r="U117" s="111">
        <v>15</v>
      </c>
      <c r="V117" s="112">
        <v>141.41750344308599</v>
      </c>
      <c r="W117" s="126"/>
      <c r="X117" s="127"/>
      <c r="Y117" s="281"/>
      <c r="Z117" s="282"/>
      <c r="AA117" s="117">
        <f t="shared" si="45"/>
        <v>-293.97004838222847</v>
      </c>
      <c r="AB117" s="110">
        <f t="shared" si="46"/>
        <v>0.90200998387259046</v>
      </c>
      <c r="AC117" s="295"/>
    </row>
    <row r="118" spans="1:29" ht="15.75" customHeight="1">
      <c r="A118" s="298"/>
      <c r="B118" s="100" t="s">
        <v>118</v>
      </c>
      <c r="C118" s="279" t="s">
        <v>145</v>
      </c>
      <c r="D118" s="280"/>
      <c r="E118" s="101">
        <v>14.28</v>
      </c>
      <c r="F118" s="102">
        <v>8772</v>
      </c>
      <c r="G118" s="121">
        <f t="shared" si="47"/>
        <v>125264.15999999999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3183.324484645168</v>
      </c>
      <c r="N118" s="106">
        <f t="shared" si="41"/>
        <v>1061.1081615483893</v>
      </c>
      <c r="O118" s="123">
        <f t="shared" si="42"/>
        <v>0</v>
      </c>
      <c r="P118" s="124">
        <f t="shared" si="43"/>
        <v>-138.89183845161074</v>
      </c>
      <c r="Q118" s="125">
        <f t="shared" si="44"/>
        <v>0.88425680129032436</v>
      </c>
      <c r="R118" s="290"/>
      <c r="S118" s="47">
        <v>1.0916666666666663</v>
      </c>
      <c r="T118" s="120">
        <v>1.206481481481481</v>
      </c>
      <c r="U118" s="111">
        <v>14.583333333333428</v>
      </c>
      <c r="V118" s="112">
        <v>165.33658523933565</v>
      </c>
      <c r="W118" s="126"/>
      <c r="X118" s="127"/>
      <c r="Y118" s="281"/>
      <c r="Z118" s="282"/>
      <c r="AA118" s="117">
        <f t="shared" si="45"/>
        <v>-416.67551535483199</v>
      </c>
      <c r="AB118" s="110">
        <f t="shared" si="46"/>
        <v>0.88425680129032447</v>
      </c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9">AVERAGE(I107:I122)</f>
        <v>3.3333333333333335</v>
      </c>
      <c r="J123" s="137">
        <f t="shared" si="49"/>
        <v>3350</v>
      </c>
      <c r="K123" s="138">
        <f t="shared" ref="K123" si="50">J123/I123</f>
        <v>1005</v>
      </c>
      <c r="L123" s="136">
        <f t="shared" ref="L123:M123" si="51">AVERAGE(L107:L122)</f>
        <v>3.3333333333333335</v>
      </c>
      <c r="M123" s="137">
        <f t="shared" si="51"/>
        <v>2993.2028184529904</v>
      </c>
      <c r="N123" s="138">
        <f t="shared" ref="N123:N135" si="52">M123/L123</f>
        <v>897.96084553589708</v>
      </c>
      <c r="O123" s="139">
        <f t="shared" ref="O123:O135" si="53">L123-I123</f>
        <v>0</v>
      </c>
      <c r="P123" s="140">
        <f t="shared" ref="P123:P135" si="54">N123-K123</f>
        <v>-107.03915446410292</v>
      </c>
      <c r="Q123" s="141">
        <f t="shared" ref="Q123:Q135" si="55">N123/K123</f>
        <v>0.89349337864268363</v>
      </c>
      <c r="R123" s="291"/>
      <c r="S123" s="142">
        <v>0.70833333333333337</v>
      </c>
      <c r="T123" s="143">
        <v>1.206481481481481</v>
      </c>
      <c r="U123" s="144"/>
      <c r="V123" s="166"/>
      <c r="W123" s="99"/>
      <c r="X123" s="69"/>
      <c r="Y123" s="277"/>
      <c r="Z123" s="278"/>
      <c r="AA123" s="168">
        <f t="shared" ref="AA123:AA135" si="56">M123-J123</f>
        <v>-356.79718154700959</v>
      </c>
      <c r="AB123" s="141">
        <f t="shared" ref="AB123:AB135" si="57">M123/J123</f>
        <v>0.89349337864268374</v>
      </c>
      <c r="AC123" s="296"/>
    </row>
    <row r="124" spans="1:29" ht="15.75" customHeight="1">
      <c r="A124" s="283" t="s">
        <v>146</v>
      </c>
      <c r="B124" s="114" t="s">
        <v>118</v>
      </c>
      <c r="C124" s="287" t="s">
        <v>209</v>
      </c>
      <c r="D124" s="288"/>
      <c r="E124" s="147">
        <v>30</v>
      </c>
      <c r="F124" s="97">
        <v>947</v>
      </c>
      <c r="G124" s="148">
        <f t="shared" ref="G124:G135" si="58">E124*F124</f>
        <v>28410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3192.8399999999983</v>
      </c>
      <c r="N124" s="152">
        <f t="shared" si="52"/>
        <v>798.20999999999958</v>
      </c>
      <c r="O124" s="154">
        <f t="shared" si="53"/>
        <v>0</v>
      </c>
      <c r="P124" s="155">
        <f t="shared" si="54"/>
        <v>-101.79000000000042</v>
      </c>
      <c r="Q124" s="156">
        <f t="shared" si="55"/>
        <v>0.88689999999999958</v>
      </c>
      <c r="R124" s="289">
        <f>Q140</f>
        <v>0.8852049140947934</v>
      </c>
      <c r="S124" s="157">
        <v>0.70833333333333337</v>
      </c>
      <c r="T124" s="158">
        <v>0.72068287037037038</v>
      </c>
      <c r="U124" s="159"/>
      <c r="V124" s="160">
        <v>17.796068703724593</v>
      </c>
      <c r="W124" s="158"/>
      <c r="X124" s="169"/>
      <c r="Y124" s="292"/>
      <c r="Z124" s="293"/>
      <c r="AA124" s="171">
        <f t="shared" si="56"/>
        <v>-407.16000000000167</v>
      </c>
      <c r="AB124" s="156">
        <f t="shared" si="57"/>
        <v>0.88689999999999958</v>
      </c>
      <c r="AC124" s="294">
        <f>AB140</f>
        <v>0.8852049140947934</v>
      </c>
    </row>
    <row r="125" spans="1:29" ht="15.75" customHeight="1">
      <c r="A125" s="284"/>
      <c r="B125" s="100" t="s">
        <v>118</v>
      </c>
      <c r="C125" s="279" t="s">
        <v>147</v>
      </c>
      <c r="D125" s="280"/>
      <c r="E125" s="101">
        <v>18.18</v>
      </c>
      <c r="F125" s="102">
        <v>1101</v>
      </c>
      <c r="G125" s="103">
        <f t="shared" si="58"/>
        <v>20016.18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3181.2760075327119</v>
      </c>
      <c r="N125" s="106">
        <f t="shared" si="52"/>
        <v>1060.4253358442372</v>
      </c>
      <c r="O125" s="108">
        <f t="shared" si="53"/>
        <v>0</v>
      </c>
      <c r="P125" s="109">
        <f t="shared" si="54"/>
        <v>-139.57466415576278</v>
      </c>
      <c r="Q125" s="110">
        <f t="shared" si="55"/>
        <v>0.88368777987019764</v>
      </c>
      <c r="R125" s="290"/>
      <c r="S125" s="47">
        <v>0.73055555555555551</v>
      </c>
      <c r="T125" s="48">
        <v>0.74496527777777777</v>
      </c>
      <c r="U125" s="111">
        <v>15</v>
      </c>
      <c r="V125" s="112">
        <v>20.76525263560324</v>
      </c>
      <c r="W125" s="113"/>
      <c r="X125" s="13"/>
      <c r="Y125" s="281"/>
      <c r="Z125" s="282"/>
      <c r="AA125" s="172">
        <f t="shared" si="56"/>
        <v>-418.7239924672881</v>
      </c>
      <c r="AB125" s="110">
        <f t="shared" si="57"/>
        <v>0.88368777987019775</v>
      </c>
      <c r="AC125" s="295"/>
    </row>
    <row r="126" spans="1:29" ht="15.75" customHeight="1">
      <c r="A126" s="284"/>
      <c r="B126" s="100" t="s">
        <v>118</v>
      </c>
      <c r="C126" s="279" t="s">
        <v>150</v>
      </c>
      <c r="D126" s="280"/>
      <c r="E126" s="101">
        <v>25.03</v>
      </c>
      <c r="F126" s="102">
        <v>760</v>
      </c>
      <c r="G126" s="103">
        <f t="shared" si="58"/>
        <v>19022.8</v>
      </c>
      <c r="H126" s="26">
        <v>2</v>
      </c>
      <c r="I126" s="104">
        <v>5</v>
      </c>
      <c r="J126" s="105">
        <v>3600</v>
      </c>
      <c r="K126" s="106">
        <f t="shared" si="37"/>
        <v>720</v>
      </c>
      <c r="L126" s="107">
        <v>5</v>
      </c>
      <c r="M126" s="105">
        <f t="shared" si="59"/>
        <v>3188.3374918322206</v>
      </c>
      <c r="N126" s="106">
        <f t="shared" si="52"/>
        <v>637.66749836644408</v>
      </c>
      <c r="O126" s="108">
        <f t="shared" si="53"/>
        <v>0</v>
      </c>
      <c r="P126" s="109">
        <f t="shared" si="54"/>
        <v>-82.332501633555921</v>
      </c>
      <c r="Q126" s="110">
        <f t="shared" si="55"/>
        <v>0.88564930328672786</v>
      </c>
      <c r="R126" s="290"/>
      <c r="S126" s="47">
        <v>0.75486111111111098</v>
      </c>
      <c r="T126" s="48">
        <v>0.76479166666666654</v>
      </c>
      <c r="U126" s="111">
        <v>15</v>
      </c>
      <c r="V126" s="112">
        <v>14.302124576465509</v>
      </c>
      <c r="W126" s="113"/>
      <c r="X126" s="13"/>
      <c r="Y126" s="281"/>
      <c r="Z126" s="282"/>
      <c r="AA126" s="172">
        <f t="shared" si="56"/>
        <v>-411.66250816777938</v>
      </c>
      <c r="AB126" s="110">
        <f t="shared" si="57"/>
        <v>0.88564930328672797</v>
      </c>
      <c r="AC126" s="295"/>
    </row>
    <row r="127" spans="1:29" ht="15.75" customHeight="1">
      <c r="A127" s="284"/>
      <c r="B127" s="100" t="s">
        <v>118</v>
      </c>
      <c r="C127" s="279" t="s">
        <v>149</v>
      </c>
      <c r="D127" s="280"/>
      <c r="E127" s="101">
        <v>24.82</v>
      </c>
      <c r="F127" s="102">
        <v>961</v>
      </c>
      <c r="G127" s="103">
        <f t="shared" si="58"/>
        <v>23852.02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3187.9517796373834</v>
      </c>
      <c r="N127" s="106">
        <f t="shared" si="52"/>
        <v>637.59035592747671</v>
      </c>
      <c r="O127" s="108">
        <f t="shared" si="53"/>
        <v>0</v>
      </c>
      <c r="P127" s="109">
        <f t="shared" si="54"/>
        <v>-82.409644072523292</v>
      </c>
      <c r="Q127" s="110">
        <f t="shared" si="55"/>
        <v>0.8855421610103843</v>
      </c>
      <c r="R127" s="290"/>
      <c r="S127" s="47">
        <v>0.7749999999999998</v>
      </c>
      <c r="T127" s="48">
        <v>0.78755787037037017</v>
      </c>
      <c r="U127" s="111">
        <v>14.6999999999999</v>
      </c>
      <c r="V127" s="112">
        <v>18.086848229102948</v>
      </c>
      <c r="W127" s="113"/>
      <c r="X127" s="13"/>
      <c r="Y127" s="281"/>
      <c r="Z127" s="282"/>
      <c r="AA127" s="172">
        <f t="shared" si="56"/>
        <v>-412.04822036261658</v>
      </c>
      <c r="AB127" s="110">
        <f t="shared" si="57"/>
        <v>0.8855421610103843</v>
      </c>
      <c r="AC127" s="295"/>
    </row>
    <row r="128" spans="1:29" ht="15.75" customHeight="1">
      <c r="A128" s="285"/>
      <c r="B128" s="100" t="s">
        <v>118</v>
      </c>
      <c r="C128" s="279" t="s">
        <v>140</v>
      </c>
      <c r="D128" s="280"/>
      <c r="E128" s="101">
        <v>17.89</v>
      </c>
      <c r="F128" s="102">
        <v>1689</v>
      </c>
      <c r="G128" s="103">
        <f t="shared" si="58"/>
        <v>30216.210000000003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3181.552968073765</v>
      </c>
      <c r="N128" s="106">
        <f t="shared" si="52"/>
        <v>795.38824201844125</v>
      </c>
      <c r="O128" s="108">
        <f t="shared" si="53"/>
        <v>0</v>
      </c>
      <c r="P128" s="109">
        <f t="shared" si="54"/>
        <v>-104.61175798155875</v>
      </c>
      <c r="Q128" s="110">
        <f t="shared" si="55"/>
        <v>0.88376471335382356</v>
      </c>
      <c r="R128" s="290"/>
      <c r="S128" s="47">
        <v>0.79791666666666639</v>
      </c>
      <c r="T128" s="48">
        <v>0.82003472222222196</v>
      </c>
      <c r="U128" s="111">
        <v>14.916666666666547</v>
      </c>
      <c r="V128" s="112">
        <v>31.852369272781637</v>
      </c>
      <c r="W128" s="113"/>
      <c r="X128" s="116"/>
      <c r="Y128" s="281"/>
      <c r="Z128" s="282"/>
      <c r="AA128" s="172">
        <f t="shared" si="56"/>
        <v>-418.44703192623501</v>
      </c>
      <c r="AB128" s="110">
        <f t="shared" si="57"/>
        <v>0.88376471335382356</v>
      </c>
      <c r="AC128" s="295"/>
    </row>
    <row r="129" spans="1:29" ht="15.75" customHeight="1">
      <c r="A129" s="285"/>
      <c r="B129" s="100" t="s">
        <v>118</v>
      </c>
      <c r="C129" s="279" t="s">
        <v>141</v>
      </c>
      <c r="D129" s="280"/>
      <c r="E129" s="101">
        <v>16.66</v>
      </c>
      <c r="F129" s="102">
        <v>2730</v>
      </c>
      <c r="G129" s="121">
        <f t="shared" si="58"/>
        <v>45481.8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3188.4678973714567</v>
      </c>
      <c r="N129" s="106">
        <f t="shared" si="52"/>
        <v>637.69357947429137</v>
      </c>
      <c r="O129" s="108">
        <f t="shared" si="53"/>
        <v>0</v>
      </c>
      <c r="P129" s="109">
        <f t="shared" si="54"/>
        <v>-82.306420525708631</v>
      </c>
      <c r="Q129" s="110">
        <f t="shared" si="55"/>
        <v>0.88568552704762693</v>
      </c>
      <c r="R129" s="290"/>
      <c r="S129" s="47">
        <v>0.82986111111111083</v>
      </c>
      <c r="T129" s="120">
        <v>0.86553240740740711</v>
      </c>
      <c r="U129" s="111">
        <v>15</v>
      </c>
      <c r="V129" s="112">
        <v>51.372635783799232</v>
      </c>
      <c r="W129" s="113"/>
      <c r="X129" s="50"/>
      <c r="Y129" s="281"/>
      <c r="Z129" s="282"/>
      <c r="AA129" s="172">
        <f t="shared" si="56"/>
        <v>-411.53210262854327</v>
      </c>
      <c r="AB129" s="110">
        <f t="shared" si="57"/>
        <v>0.88568552704762682</v>
      </c>
      <c r="AC129" s="295"/>
    </row>
    <row r="130" spans="1:29" ht="15.75" customHeight="1">
      <c r="A130" s="285"/>
      <c r="B130" s="100" t="s">
        <v>118</v>
      </c>
      <c r="C130" s="279" t="s">
        <v>209</v>
      </c>
      <c r="D130" s="280"/>
      <c r="E130" s="101">
        <v>30</v>
      </c>
      <c r="F130" s="102">
        <v>2341</v>
      </c>
      <c r="G130" s="121">
        <f t="shared" si="58"/>
        <v>70230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3192.8399999999979</v>
      </c>
      <c r="N130" s="106">
        <f t="shared" si="52"/>
        <v>798.20999999999947</v>
      </c>
      <c r="O130" s="123">
        <f t="shared" si="53"/>
        <v>0</v>
      </c>
      <c r="P130" s="124">
        <f t="shared" si="54"/>
        <v>-101.79000000000053</v>
      </c>
      <c r="Q130" s="125">
        <f t="shared" si="55"/>
        <v>0.88689999999999936</v>
      </c>
      <c r="R130" s="290"/>
      <c r="S130" s="47">
        <v>0.87569444444444411</v>
      </c>
      <c r="T130" s="120">
        <v>0.90623842592592563</v>
      </c>
      <c r="U130" s="111">
        <v>14.633333333333276</v>
      </c>
      <c r="V130" s="112">
        <v>43.99218250836249</v>
      </c>
      <c r="W130" s="113"/>
      <c r="X130" s="116"/>
      <c r="Y130" s="281"/>
      <c r="Z130" s="282"/>
      <c r="AA130" s="172">
        <f t="shared" si="56"/>
        <v>-407.16000000000213</v>
      </c>
      <c r="AB130" s="110">
        <f t="shared" si="57"/>
        <v>0.88689999999999936</v>
      </c>
      <c r="AC130" s="295"/>
    </row>
    <row r="131" spans="1:29" ht="15.75" customHeight="1">
      <c r="A131" s="285"/>
      <c r="B131" s="100" t="s">
        <v>118</v>
      </c>
      <c r="C131" s="279" t="s">
        <v>147</v>
      </c>
      <c r="D131" s="280"/>
      <c r="E131" s="101">
        <v>18.18</v>
      </c>
      <c r="F131" s="102">
        <v>2840</v>
      </c>
      <c r="G131" s="121">
        <f t="shared" si="58"/>
        <v>51631.199999999997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3181.2760075327119</v>
      </c>
      <c r="N131" s="106">
        <f t="shared" si="52"/>
        <v>1060.4253358442372</v>
      </c>
      <c r="O131" s="123">
        <f t="shared" si="53"/>
        <v>0</v>
      </c>
      <c r="P131" s="124">
        <f t="shared" si="54"/>
        <v>-139.57466415576278</v>
      </c>
      <c r="Q131" s="125">
        <f t="shared" si="55"/>
        <v>0.88368777987019764</v>
      </c>
      <c r="R131" s="290"/>
      <c r="S131" s="47">
        <v>0.91597222222222185</v>
      </c>
      <c r="T131" s="120">
        <v>0.95315972222222189</v>
      </c>
      <c r="U131" s="111">
        <v>15</v>
      </c>
      <c r="V131" s="112">
        <v>53.563412793018344</v>
      </c>
      <c r="W131" s="113"/>
      <c r="X131" s="116"/>
      <c r="Y131" s="281"/>
      <c r="Z131" s="282"/>
      <c r="AA131" s="172">
        <f t="shared" si="56"/>
        <v>-418.7239924672881</v>
      </c>
      <c r="AB131" s="110">
        <f t="shared" si="57"/>
        <v>0.88368777987019775</v>
      </c>
      <c r="AC131" s="295"/>
    </row>
    <row r="132" spans="1:29" ht="15.75" customHeight="1">
      <c r="A132" s="285"/>
      <c r="B132" s="100" t="s">
        <v>118</v>
      </c>
      <c r="C132" s="279" t="s">
        <v>150</v>
      </c>
      <c r="D132" s="280"/>
      <c r="E132" s="101">
        <v>25.03</v>
      </c>
      <c r="F132" s="102">
        <v>1590</v>
      </c>
      <c r="G132" s="121">
        <f t="shared" si="58"/>
        <v>39797.700000000004</v>
      </c>
      <c r="H132" s="26"/>
      <c r="I132" s="104">
        <v>5</v>
      </c>
      <c r="J132" s="105">
        <v>3600</v>
      </c>
      <c r="K132" s="106">
        <f t="shared" si="37"/>
        <v>720</v>
      </c>
      <c r="L132" s="118">
        <v>5</v>
      </c>
      <c r="M132" s="105">
        <f t="shared" si="59"/>
        <v>3188.3374918322206</v>
      </c>
      <c r="N132" s="106">
        <f t="shared" si="52"/>
        <v>637.66749836644408</v>
      </c>
      <c r="O132" s="123">
        <f t="shared" si="53"/>
        <v>0</v>
      </c>
      <c r="P132" s="124">
        <f t="shared" si="54"/>
        <v>-82.332501633555921</v>
      </c>
      <c r="Q132" s="125">
        <f t="shared" si="55"/>
        <v>0.88564930328672786</v>
      </c>
      <c r="R132" s="290"/>
      <c r="S132" s="47">
        <v>0.96319444444444402</v>
      </c>
      <c r="T132" s="120">
        <v>0.98396990740740697</v>
      </c>
      <c r="U132" s="111">
        <v>15</v>
      </c>
      <c r="V132" s="112">
        <v>29.921550100763366</v>
      </c>
      <c r="W132" s="126"/>
      <c r="X132" s="127"/>
      <c r="Y132" s="281"/>
      <c r="Z132" s="282"/>
      <c r="AA132" s="172">
        <f t="shared" si="56"/>
        <v>-411.66250816777938</v>
      </c>
      <c r="AB132" s="110">
        <f t="shared" si="57"/>
        <v>0.88564930328672797</v>
      </c>
      <c r="AC132" s="295"/>
    </row>
    <row r="133" spans="1:29" ht="15.75" customHeight="1">
      <c r="A133" s="285"/>
      <c r="B133" s="100" t="s">
        <v>118</v>
      </c>
      <c r="C133" s="279" t="s">
        <v>149</v>
      </c>
      <c r="D133" s="280"/>
      <c r="E133" s="101">
        <v>24.82</v>
      </c>
      <c r="F133" s="102">
        <v>2157</v>
      </c>
      <c r="G133" s="121">
        <f t="shared" si="58"/>
        <v>53536.74</v>
      </c>
      <c r="H133" s="26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3187.951779637383</v>
      </c>
      <c r="N133" s="106">
        <f t="shared" si="52"/>
        <v>637.59035592747659</v>
      </c>
      <c r="O133" s="123">
        <f t="shared" si="53"/>
        <v>0</v>
      </c>
      <c r="P133" s="124">
        <f t="shared" si="54"/>
        <v>-82.409644072523406</v>
      </c>
      <c r="Q133" s="125">
        <f t="shared" si="55"/>
        <v>0.88554216101038419</v>
      </c>
      <c r="R133" s="290"/>
      <c r="S133" s="47">
        <v>0.99374999999999958</v>
      </c>
      <c r="T133" s="120">
        <v>1.0219328703703701</v>
      </c>
      <c r="U133" s="111">
        <v>15</v>
      </c>
      <c r="V133" s="112">
        <v>40.596598990816922</v>
      </c>
      <c r="W133" s="126"/>
      <c r="X133" s="127"/>
      <c r="Y133" s="281"/>
      <c r="Z133" s="282"/>
      <c r="AA133" s="172">
        <f t="shared" si="56"/>
        <v>-412.04822036261703</v>
      </c>
      <c r="AB133" s="110">
        <f t="shared" si="57"/>
        <v>0.88554216101038419</v>
      </c>
      <c r="AC133" s="295"/>
    </row>
    <row r="134" spans="1:29" ht="15.75" customHeight="1">
      <c r="A134" s="285"/>
      <c r="B134" s="100" t="s">
        <v>118</v>
      </c>
      <c r="C134" s="279" t="s">
        <v>140</v>
      </c>
      <c r="D134" s="280"/>
      <c r="E134" s="101">
        <v>17.89</v>
      </c>
      <c r="F134" s="102">
        <v>4419</v>
      </c>
      <c r="G134" s="121">
        <f t="shared" si="58"/>
        <v>79055.91</v>
      </c>
      <c r="H134" s="62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3181.552968073765</v>
      </c>
      <c r="N134" s="106">
        <f t="shared" si="52"/>
        <v>795.38824201844125</v>
      </c>
      <c r="O134" s="123">
        <f t="shared" si="53"/>
        <v>0</v>
      </c>
      <c r="P134" s="124">
        <f t="shared" si="54"/>
        <v>-104.61175798155875</v>
      </c>
      <c r="Q134" s="125">
        <f t="shared" si="55"/>
        <v>0.88376471335382356</v>
      </c>
      <c r="R134" s="290"/>
      <c r="S134" s="47">
        <v>1.0319444444444441</v>
      </c>
      <c r="T134" s="120">
        <v>1.0898148148148146</v>
      </c>
      <c r="U134" s="111">
        <v>15</v>
      </c>
      <c r="V134" s="112">
        <v>83.33666063731323</v>
      </c>
      <c r="W134" s="126"/>
      <c r="X134" s="127"/>
      <c r="Y134" s="281"/>
      <c r="Z134" s="282"/>
      <c r="AA134" s="172">
        <f t="shared" si="56"/>
        <v>-418.44703192623501</v>
      </c>
      <c r="AB134" s="110">
        <f t="shared" si="57"/>
        <v>0.88376471335382356</v>
      </c>
      <c r="AC134" s="295"/>
    </row>
    <row r="135" spans="1:29" ht="15.75" customHeight="1">
      <c r="A135" s="285"/>
      <c r="B135" s="100" t="s">
        <v>118</v>
      </c>
      <c r="C135" s="279" t="s">
        <v>141</v>
      </c>
      <c r="D135" s="280"/>
      <c r="E135" s="101">
        <v>16.66</v>
      </c>
      <c r="F135" s="102">
        <v>6951</v>
      </c>
      <c r="G135" s="121">
        <f t="shared" si="58"/>
        <v>115803.66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3188.4678973714567</v>
      </c>
      <c r="N135" s="106">
        <f t="shared" si="52"/>
        <v>637.69357947429137</v>
      </c>
      <c r="O135" s="123">
        <f t="shared" si="53"/>
        <v>0</v>
      </c>
      <c r="P135" s="124">
        <f t="shared" si="54"/>
        <v>-82.306420525708631</v>
      </c>
      <c r="Q135" s="125">
        <f t="shared" si="55"/>
        <v>0.88568552704762693</v>
      </c>
      <c r="R135" s="290"/>
      <c r="S135" s="47">
        <v>1.0999999999999996</v>
      </c>
      <c r="T135" s="120">
        <v>1.190833333333333</v>
      </c>
      <c r="U135" s="111">
        <v>14.666666666666508</v>
      </c>
      <c r="V135" s="112">
        <v>130.80263418798111</v>
      </c>
      <c r="W135" s="126"/>
      <c r="X135" s="127"/>
      <c r="Y135" s="281"/>
      <c r="Z135" s="282"/>
      <c r="AA135" s="172">
        <f t="shared" si="56"/>
        <v>-411.53210262854327</v>
      </c>
      <c r="AB135" s="110">
        <f t="shared" si="57"/>
        <v>0.88568552704762682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72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13"/>
      <c r="X137" s="116"/>
      <c r="Y137" s="281"/>
      <c r="Z137" s="282"/>
      <c r="AA137" s="172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72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73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60">AVERAGE(I124:I139)</f>
        <v>4.333333333333333</v>
      </c>
      <c r="J140" s="137">
        <f t="shared" si="60"/>
        <v>3600</v>
      </c>
      <c r="K140" s="138">
        <f t="shared" ref="K140" si="61">J140/I140</f>
        <v>830.76923076923083</v>
      </c>
      <c r="L140" s="136">
        <f t="shared" ref="L140:M140" si="62">AVERAGE(L124:L139)</f>
        <v>4.333333333333333</v>
      </c>
      <c r="M140" s="137">
        <f t="shared" si="62"/>
        <v>3186.7376907412563</v>
      </c>
      <c r="N140" s="138">
        <f>M140/L140</f>
        <v>735.4010055556746</v>
      </c>
      <c r="O140" s="139">
        <f>L140-I140</f>
        <v>0</v>
      </c>
      <c r="P140" s="140">
        <f>N140-K140</f>
        <v>-95.368225213556229</v>
      </c>
      <c r="Q140" s="141">
        <f>N140/K140</f>
        <v>0.8852049140947934</v>
      </c>
      <c r="R140" s="291"/>
      <c r="S140" s="142">
        <v>0.70833333333333337</v>
      </c>
      <c r="T140" s="143">
        <v>1.190833333333333</v>
      </c>
      <c r="U140" s="144"/>
      <c r="V140" s="166"/>
      <c r="W140" s="167"/>
      <c r="X140" s="138"/>
      <c r="Y140" s="277"/>
      <c r="Z140" s="278"/>
      <c r="AA140" s="174">
        <f>M140-J140</f>
        <v>-413.2623092587437</v>
      </c>
      <c r="AB140" s="141">
        <f>M140/J140</f>
        <v>0.8852049140947934</v>
      </c>
      <c r="AC140" s="296"/>
    </row>
    <row r="142" spans="1:29">
      <c r="Y142" s="275" t="s">
        <v>151</v>
      </c>
      <c r="Z142" s="275"/>
    </row>
    <row r="143" spans="1:29">
      <c r="Y143" s="275" t="s">
        <v>152</v>
      </c>
      <c r="Z143" s="275"/>
    </row>
    <row r="144" spans="1:29">
      <c r="Y144" s="275" t="s">
        <v>153</v>
      </c>
      <c r="Z144" s="275"/>
    </row>
    <row r="145" spans="25:26">
      <c r="Y145" s="275" t="s">
        <v>154</v>
      </c>
      <c r="Z145" s="275"/>
    </row>
    <row r="146" spans="25:26">
      <c r="Y146" s="275" t="s">
        <v>155</v>
      </c>
      <c r="Z146" s="275"/>
    </row>
    <row r="147" spans="25:26">
      <c r="Y147" s="275" t="s">
        <v>156</v>
      </c>
      <c r="Z147" s="275"/>
    </row>
    <row r="148" spans="25:26">
      <c r="Y148" s="275" t="s">
        <v>157</v>
      </c>
      <c r="Z148" s="275"/>
    </row>
    <row r="149" spans="25:26">
      <c r="Y149" s="275" t="s">
        <v>158</v>
      </c>
      <c r="Z149" s="275"/>
    </row>
    <row r="150" spans="25:26">
      <c r="Y150" s="275" t="s">
        <v>159</v>
      </c>
      <c r="Z150" s="275"/>
    </row>
    <row r="151" spans="25:26">
      <c r="Y151" s="275" t="s">
        <v>160</v>
      </c>
      <c r="Z151" s="275"/>
    </row>
    <row r="152" spans="25:26">
      <c r="Y152" s="275" t="s">
        <v>161</v>
      </c>
      <c r="Z152" s="275"/>
    </row>
    <row r="153" spans="25:26">
      <c r="Y153" s="275" t="s">
        <v>162</v>
      </c>
      <c r="Z153" s="275"/>
    </row>
    <row r="154" spans="25:26">
      <c r="Y154" s="275" t="s">
        <v>163</v>
      </c>
      <c r="Z154" s="275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445" priority="1" operator="greaterThan">
      <formula>0</formula>
    </cfRule>
  </conditionalFormatting>
  <conditionalFormatting sqref="P5:P140 AA5:AA140">
    <cfRule type="cellIs" dxfId="444" priority="4" operator="lessThan">
      <formula>0</formula>
    </cfRule>
  </conditionalFormatting>
  <conditionalFormatting sqref="Q5:Q140 AB5:AB140">
    <cfRule type="cellIs" dxfId="443" priority="2" operator="greaterThan">
      <formula>1</formula>
    </cfRule>
    <cfRule type="cellIs" dxfId="442" priority="3" operator="lessThan">
      <formula>0.8</formula>
    </cfRule>
  </conditionalFormatting>
  <conditionalFormatting sqref="AC5:AC6 R5:R140 AC73:AC78">
    <cfRule type="cellIs" dxfId="441" priority="5" operator="lessThan">
      <formula>0.8</formula>
    </cfRule>
  </conditionalFormatting>
  <conditionalFormatting sqref="AC12:AC20">
    <cfRule type="cellIs" dxfId="440" priority="12" operator="lessThan">
      <formula>0.8</formula>
    </cfRule>
  </conditionalFormatting>
  <conditionalFormatting sqref="AC22">
    <cfRule type="cellIs" dxfId="439" priority="11" operator="lessThan">
      <formula>0.8</formula>
    </cfRule>
  </conditionalFormatting>
  <conditionalFormatting sqref="AC39">
    <cfRule type="cellIs" dxfId="438" priority="7" operator="lessThan">
      <formula>0.8</formula>
    </cfRule>
  </conditionalFormatting>
  <conditionalFormatting sqref="AC56:AC61">
    <cfRule type="cellIs" dxfId="437" priority="6" operator="lessThan">
      <formula>0.8</formula>
    </cfRule>
  </conditionalFormatting>
  <conditionalFormatting sqref="AC90">
    <cfRule type="cellIs" dxfId="436" priority="10" operator="lessThan">
      <formula>0.8</formula>
    </cfRule>
  </conditionalFormatting>
  <conditionalFormatting sqref="AC107">
    <cfRule type="cellIs" dxfId="435" priority="9" operator="lessThan">
      <formula>0.8</formula>
    </cfRule>
  </conditionalFormatting>
  <conditionalFormatting sqref="AC124:AC129">
    <cfRule type="cellIs" dxfId="434" priority="8" operator="lessThan">
      <formula>0.8</formula>
    </cfRule>
  </conditionalFormatting>
  <dataValidations count="1">
    <dataValidation type="list" allowBlank="1" showInputMessage="1" showErrorMessage="1" sqref="Y5:Z140" xr:uid="{294B3E0B-5420-4641-BE3D-512DE615B07B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72B9F-7D0B-45F2-B8F9-2C2D6A685368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7" sqref="S27"/>
      <selection pane="bottomLeft" activeCell="T31" sqref="T3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93973</v>
      </c>
      <c r="E1" s="88" t="s">
        <v>3</v>
      </c>
      <c r="F1" s="89">
        <f>SUM(G5:G140)</f>
        <v>4163854.19</v>
      </c>
      <c r="G1" s="90" t="s">
        <v>84</v>
      </c>
      <c r="H1" s="91">
        <f>L21+L38+L55+L72+L89+L106+L123+L140</f>
        <v>141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46161</v>
      </c>
      <c r="B2" s="335"/>
      <c r="C2" s="92" t="s">
        <v>40</v>
      </c>
      <c r="D2" s="93">
        <f>AVERAGE(N21,N38,N55,N72,N89,N106,N123,N140)</f>
        <v>171.60178648002852</v>
      </c>
      <c r="E2" s="93" t="s">
        <v>91</v>
      </c>
      <c r="F2" s="94">
        <f>F1/D1</f>
        <v>44.309048237259638</v>
      </c>
      <c r="G2" s="95" t="s">
        <v>92</v>
      </c>
      <c r="H2" s="96">
        <f>COUNT(H5:H140)</f>
        <v>1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80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173</v>
      </c>
      <c r="C5" s="365" t="s">
        <v>174</v>
      </c>
      <c r="D5" s="365"/>
      <c r="E5" s="147">
        <v>56.77</v>
      </c>
      <c r="F5" s="151">
        <v>3924</v>
      </c>
      <c r="G5" s="148">
        <f t="shared" ref="G5:G7" si="0">E5*F5</f>
        <v>222765.48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1789.1622576585764</v>
      </c>
      <c r="N5" s="152">
        <f>M5/L5</f>
        <v>74.54842740244068</v>
      </c>
      <c r="O5" s="154">
        <f>L5-I5</f>
        <v>0</v>
      </c>
      <c r="P5" s="155">
        <f>N5-K5</f>
        <v>-8.7849059308926485</v>
      </c>
      <c r="Q5" s="156">
        <f>N5/K5</f>
        <v>0.8945811288292882</v>
      </c>
      <c r="R5" s="289">
        <f>Q21</f>
        <v>0.89513219331216765</v>
      </c>
      <c r="S5" s="157">
        <v>0.25</v>
      </c>
      <c r="T5" s="158">
        <v>0.34137731481481481</v>
      </c>
      <c r="U5" s="159"/>
      <c r="V5" s="160">
        <v>131.59231310195048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-210.83774234142356</v>
      </c>
      <c r="AF5" s="132">
        <f>M5/J5</f>
        <v>0.8945811288292882</v>
      </c>
      <c r="AG5" s="368">
        <f>AF21</f>
        <v>0.89513219331216776</v>
      </c>
    </row>
    <row r="6" spans="1:33" ht="15.75" customHeight="1">
      <c r="A6" s="298"/>
      <c r="B6" s="100" t="s">
        <v>175</v>
      </c>
      <c r="C6" s="364" t="s">
        <v>178</v>
      </c>
      <c r="D6" s="364"/>
      <c r="E6" s="101">
        <v>59.52</v>
      </c>
      <c r="F6" s="102">
        <v>5161</v>
      </c>
      <c r="G6" s="103">
        <f t="shared" si="0"/>
        <v>307182.72000000003</v>
      </c>
      <c r="H6" s="26"/>
      <c r="I6" s="104">
        <v>24</v>
      </c>
      <c r="J6" s="105">
        <v>2000</v>
      </c>
      <c r="K6" s="106">
        <f t="shared" ref="K6:K43" si="1">J6/I6</f>
        <v>83.333333333333329</v>
      </c>
      <c r="L6" s="107">
        <v>24</v>
      </c>
      <c r="M6" s="105">
        <f>F6/V6*60</f>
        <v>1792.6116725059642</v>
      </c>
      <c r="N6" s="106">
        <f>M6/L6</f>
        <v>74.692153021081836</v>
      </c>
      <c r="O6" s="108">
        <f>L6-I6</f>
        <v>0</v>
      </c>
      <c r="P6" s="109">
        <f>N6-K6</f>
        <v>-8.6411803122514925</v>
      </c>
      <c r="Q6" s="110">
        <f>N6/K6</f>
        <v>0.8963058362529821</v>
      </c>
      <c r="R6" s="290"/>
      <c r="S6" s="47">
        <v>0.34513888888888888</v>
      </c>
      <c r="T6" s="48">
        <v>0.46509259259259261</v>
      </c>
      <c r="U6" s="111">
        <v>5.4166666666666607</v>
      </c>
      <c r="V6" s="112">
        <v>172.74237624879112</v>
      </c>
      <c r="W6" s="113">
        <v>0.46509259259259261</v>
      </c>
      <c r="X6" s="116">
        <v>0.50277777777777777</v>
      </c>
      <c r="Y6" s="12"/>
      <c r="Z6" s="198"/>
      <c r="AA6" s="281"/>
      <c r="AB6" s="282"/>
      <c r="AC6" s="12">
        <v>5</v>
      </c>
      <c r="AD6" s="198"/>
      <c r="AE6" s="117">
        <f>M6-J6</f>
        <v>-207.38832749403582</v>
      </c>
      <c r="AF6" s="110">
        <f>M6/J6</f>
        <v>0.8963058362529821</v>
      </c>
      <c r="AG6" s="362"/>
    </row>
    <row r="7" spans="1:33" ht="15.75" customHeight="1">
      <c r="A7" s="298"/>
      <c r="B7" s="100" t="s">
        <v>175</v>
      </c>
      <c r="C7" s="364" t="s">
        <v>176</v>
      </c>
      <c r="D7" s="364"/>
      <c r="E7" s="101">
        <v>77.34</v>
      </c>
      <c r="F7" s="102">
        <v>2909</v>
      </c>
      <c r="G7" s="103">
        <f t="shared" si="0"/>
        <v>224982.06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1789.0192297084657</v>
      </c>
      <c r="N7" s="106">
        <f>M7/L7</f>
        <v>77.783444769933297</v>
      </c>
      <c r="O7" s="108">
        <f>L7-I7</f>
        <v>0</v>
      </c>
      <c r="P7" s="109">
        <f>N7-K7</f>
        <v>-9.1730769691971403</v>
      </c>
      <c r="Q7" s="110">
        <f>N7/K7</f>
        <v>0.89450961485423286</v>
      </c>
      <c r="R7" s="290"/>
      <c r="S7" s="47">
        <v>0.50277777777777777</v>
      </c>
      <c r="T7" s="48">
        <v>0.57052083333333337</v>
      </c>
      <c r="U7" s="111">
        <v>55</v>
      </c>
      <c r="V7" s="112">
        <v>97.561835614501817</v>
      </c>
      <c r="W7" s="113"/>
      <c r="X7" s="116"/>
      <c r="Y7" s="12"/>
      <c r="Z7" s="198"/>
      <c r="AA7" s="281"/>
      <c r="AB7" s="282"/>
      <c r="AC7" s="12">
        <v>2</v>
      </c>
      <c r="AD7" s="198"/>
      <c r="AE7" s="117">
        <f>M7-J7</f>
        <v>-210.98077029153433</v>
      </c>
      <c r="AF7" s="110">
        <f>M7/J7</f>
        <v>0.89450961485423286</v>
      </c>
      <c r="AG7" s="362"/>
    </row>
    <row r="8" spans="1:33" ht="15.75" customHeight="1">
      <c r="A8" s="298"/>
      <c r="B8" s="100"/>
      <c r="C8" s="364"/>
      <c r="D8" s="364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81"/>
      <c r="AB8" s="282"/>
      <c r="AC8" s="12"/>
      <c r="AD8" s="198"/>
      <c r="AE8" s="117"/>
      <c r="AF8" s="110"/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1790.2643866243354</v>
      </c>
      <c r="N21" s="138">
        <f t="shared" ref="N21:N26" si="5">M21/L21</f>
        <v>75.644974082718392</v>
      </c>
      <c r="O21" s="139">
        <f t="shared" ref="O21:O26" si="6">L21-I21</f>
        <v>0</v>
      </c>
      <c r="P21" s="140">
        <f t="shared" ref="P21:P26" si="7">N21-K21</f>
        <v>-8.8620681708027291</v>
      </c>
      <c r="Q21" s="141">
        <f t="shared" ref="Q21:Q26" si="8">N21/K21</f>
        <v>0.89513219331216765</v>
      </c>
      <c r="R21" s="291"/>
      <c r="S21" s="142">
        <v>0.25</v>
      </c>
      <c r="T21" s="143">
        <v>0.57052083333333337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10</v>
      </c>
      <c r="AD21" s="180">
        <f>SUM(AD5:AD20)</f>
        <v>0</v>
      </c>
      <c r="AE21" s="168">
        <f t="shared" ref="AE21:AE26" si="9">M21-J21</f>
        <v>-209.73561337566457</v>
      </c>
      <c r="AF21" s="141">
        <f t="shared" ref="AF21:AF26" si="10">M21/J21</f>
        <v>0.89513219331216776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2880</v>
      </c>
      <c r="G22" s="148">
        <f t="shared" ref="G22:G26" si="11">E22*F22</f>
        <v>154828.79999999999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1787.7466606172172</v>
      </c>
      <c r="N22" s="152">
        <f t="shared" si="5"/>
        <v>89.387333030860859</v>
      </c>
      <c r="O22" s="154">
        <f t="shared" si="6"/>
        <v>0</v>
      </c>
      <c r="P22" s="155">
        <f t="shared" si="7"/>
        <v>-10.612666969139141</v>
      </c>
      <c r="Q22" s="156">
        <f t="shared" si="8"/>
        <v>0.8938733303086086</v>
      </c>
      <c r="R22" s="289">
        <f>Q38</f>
        <v>0.89441735717065118</v>
      </c>
      <c r="S22" s="157">
        <v>0.20833333333333334</v>
      </c>
      <c r="T22" s="158">
        <v>0.27545138888888887</v>
      </c>
      <c r="U22" s="159"/>
      <c r="V22" s="160">
        <v>96.657990646359835</v>
      </c>
      <c r="W22" s="97"/>
      <c r="X22" s="98"/>
      <c r="Y22" s="12"/>
      <c r="Z22" s="198"/>
      <c r="AA22" s="292"/>
      <c r="AB22" s="293"/>
      <c r="AC22" s="12">
        <v>3</v>
      </c>
      <c r="AD22" s="198"/>
      <c r="AE22" s="115">
        <f t="shared" si="9"/>
        <v>-212.25333938278277</v>
      </c>
      <c r="AF22" s="156">
        <f t="shared" si="10"/>
        <v>0.8938733303086086</v>
      </c>
      <c r="AG22" s="361">
        <f>AF38</f>
        <v>0.89441735717065129</v>
      </c>
    </row>
    <row r="23" spans="1:33" ht="15.75" customHeight="1">
      <c r="A23" s="284"/>
      <c r="B23" s="163" t="s">
        <v>175</v>
      </c>
      <c r="C23" s="279" t="s">
        <v>237</v>
      </c>
      <c r="D23" s="280"/>
      <c r="E23" s="101">
        <v>61.09</v>
      </c>
      <c r="F23" s="111">
        <v>2967</v>
      </c>
      <c r="G23" s="103">
        <f t="shared" si="11"/>
        <v>181254.03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1790.1455858679708</v>
      </c>
      <c r="N23" s="106">
        <f t="shared" si="5"/>
        <v>89.50727929339854</v>
      </c>
      <c r="O23" s="108">
        <f t="shared" si="6"/>
        <v>0</v>
      </c>
      <c r="P23" s="109">
        <f t="shared" si="7"/>
        <v>-10.49272070660146</v>
      </c>
      <c r="Q23" s="110">
        <f t="shared" si="8"/>
        <v>0.89507279293398545</v>
      </c>
      <c r="R23" s="290"/>
      <c r="S23" s="47">
        <v>0.27916666666666667</v>
      </c>
      <c r="T23" s="48">
        <v>0.34821759259259261</v>
      </c>
      <c r="U23" s="111">
        <v>5.3500000000000369</v>
      </c>
      <c r="V23" s="112">
        <v>99.444425864215475</v>
      </c>
      <c r="W23" s="113"/>
      <c r="X23" s="116"/>
      <c r="Y23" s="12"/>
      <c r="Z23" s="198"/>
      <c r="AA23" s="281"/>
      <c r="AB23" s="282"/>
      <c r="AC23" s="12">
        <v>3</v>
      </c>
      <c r="AD23" s="198"/>
      <c r="AE23" s="117">
        <f t="shared" si="9"/>
        <v>-209.85441413202921</v>
      </c>
      <c r="AF23" s="110">
        <f t="shared" si="10"/>
        <v>0.89507279293398545</v>
      </c>
      <c r="AG23" s="362"/>
    </row>
    <row r="24" spans="1:33" ht="15.75" customHeight="1">
      <c r="A24" s="284"/>
      <c r="B24" s="163" t="s">
        <v>175</v>
      </c>
      <c r="C24" s="279" t="s">
        <v>182</v>
      </c>
      <c r="D24" s="280"/>
      <c r="E24" s="101">
        <v>47.37</v>
      </c>
      <c r="F24" s="111">
        <v>1699</v>
      </c>
      <c r="G24" s="103">
        <f t="shared" si="11"/>
        <v>80481.62999999999</v>
      </c>
      <c r="H24" s="26"/>
      <c r="I24" s="107">
        <v>21</v>
      </c>
      <c r="J24" s="105">
        <v>2000</v>
      </c>
      <c r="K24" s="106">
        <f t="shared" si="1"/>
        <v>95.238095238095241</v>
      </c>
      <c r="L24" s="107">
        <v>21</v>
      </c>
      <c r="M24" s="105">
        <f>F24/V24*60</f>
        <v>1789.7535184783621</v>
      </c>
      <c r="N24" s="106">
        <f t="shared" si="5"/>
        <v>85.226358022779152</v>
      </c>
      <c r="O24" s="108">
        <f t="shared" si="6"/>
        <v>0</v>
      </c>
      <c r="P24" s="109">
        <f t="shared" si="7"/>
        <v>-10.011737215316089</v>
      </c>
      <c r="Q24" s="110">
        <f t="shared" si="8"/>
        <v>0.89487675923918109</v>
      </c>
      <c r="R24" s="290"/>
      <c r="S24" s="47">
        <v>0.35138888888888886</v>
      </c>
      <c r="T24" s="48">
        <v>0.39093749999999999</v>
      </c>
      <c r="U24" s="111">
        <v>4.5666666666666078</v>
      </c>
      <c r="V24" s="112">
        <v>56.957563679868493</v>
      </c>
      <c r="W24" s="113"/>
      <c r="X24" s="116"/>
      <c r="Y24" s="12"/>
      <c r="Z24" s="198"/>
      <c r="AA24" s="281"/>
      <c r="AB24" s="282"/>
      <c r="AC24" s="12">
        <v>2</v>
      </c>
      <c r="AD24" s="198"/>
      <c r="AE24" s="117">
        <f t="shared" si="9"/>
        <v>-210.24648152163786</v>
      </c>
      <c r="AF24" s="110">
        <f t="shared" si="10"/>
        <v>0.89487675923918109</v>
      </c>
      <c r="AG24" s="362"/>
    </row>
    <row r="25" spans="1:33" ht="15.75" customHeight="1">
      <c r="A25" s="284"/>
      <c r="B25" s="163" t="s">
        <v>175</v>
      </c>
      <c r="C25" s="279" t="s">
        <v>185</v>
      </c>
      <c r="D25" s="280"/>
      <c r="E25" s="101">
        <v>71.55</v>
      </c>
      <c r="F25" s="111">
        <v>2430</v>
      </c>
      <c r="G25" s="103">
        <f t="shared" si="11"/>
        <v>173866.5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1785.8462102904907</v>
      </c>
      <c r="N25" s="106">
        <f t="shared" si="5"/>
        <v>81.174827740476857</v>
      </c>
      <c r="O25" s="108">
        <f t="shared" si="6"/>
        <v>0</v>
      </c>
      <c r="P25" s="109">
        <f t="shared" si="7"/>
        <v>-9.7342631686140493</v>
      </c>
      <c r="Q25" s="110">
        <f t="shared" si="8"/>
        <v>0.89292310514524542</v>
      </c>
      <c r="R25" s="290"/>
      <c r="S25" s="47">
        <v>0.39444444444444438</v>
      </c>
      <c r="T25" s="48">
        <v>0.45113425925925921</v>
      </c>
      <c r="U25" s="111">
        <v>5.0499999999999101</v>
      </c>
      <c r="V25" s="112">
        <v>81.641968474028772</v>
      </c>
      <c r="W25" s="113">
        <v>0.45113425925925921</v>
      </c>
      <c r="X25" s="116">
        <v>0.48888888888888882</v>
      </c>
      <c r="Y25" s="12"/>
      <c r="Z25" s="198"/>
      <c r="AA25" s="281"/>
      <c r="AB25" s="282"/>
      <c r="AC25" s="12">
        <v>3</v>
      </c>
      <c r="AD25" s="198"/>
      <c r="AE25" s="117">
        <f t="shared" si="9"/>
        <v>-214.15378970950928</v>
      </c>
      <c r="AF25" s="110">
        <f t="shared" si="10"/>
        <v>0.89292310514524531</v>
      </c>
      <c r="AG25" s="362"/>
    </row>
    <row r="26" spans="1:33" ht="15.75" customHeight="1">
      <c r="A26" s="285"/>
      <c r="B26" s="163" t="s">
        <v>175</v>
      </c>
      <c r="C26" s="279" t="s">
        <v>183</v>
      </c>
      <c r="D26" s="280"/>
      <c r="E26" s="101">
        <v>59.54</v>
      </c>
      <c r="F26" s="111">
        <v>3264</v>
      </c>
      <c r="G26" s="103">
        <f t="shared" si="11"/>
        <v>194338.56</v>
      </c>
      <c r="H26" s="13"/>
      <c r="I26" s="118">
        <v>23</v>
      </c>
      <c r="J26" s="105">
        <v>2000</v>
      </c>
      <c r="K26" s="106">
        <f t="shared" si="1"/>
        <v>86.956521739130437</v>
      </c>
      <c r="L26" s="107">
        <v>23</v>
      </c>
      <c r="M26" s="105">
        <f>F26/V26*60</f>
        <v>1790.6815964524726</v>
      </c>
      <c r="N26" s="106">
        <f t="shared" si="5"/>
        <v>77.855721584890119</v>
      </c>
      <c r="O26" s="108">
        <f t="shared" si="6"/>
        <v>0</v>
      </c>
      <c r="P26" s="109">
        <f t="shared" si="7"/>
        <v>-9.1008001542403179</v>
      </c>
      <c r="Q26" s="110">
        <f t="shared" si="8"/>
        <v>0.89534079822623636</v>
      </c>
      <c r="R26" s="290"/>
      <c r="S26" s="47">
        <v>0.48888888888888882</v>
      </c>
      <c r="T26" s="48">
        <v>0.56482638888888881</v>
      </c>
      <c r="U26" s="111">
        <v>55</v>
      </c>
      <c r="V26" s="112">
        <v>109.3661767608376</v>
      </c>
      <c r="W26" s="113"/>
      <c r="X26" s="116"/>
      <c r="Y26" s="12"/>
      <c r="Z26" s="198"/>
      <c r="AA26" s="281"/>
      <c r="AB26" s="282"/>
      <c r="AC26" s="12">
        <v>4</v>
      </c>
      <c r="AD26" s="198"/>
      <c r="AE26" s="117">
        <f t="shared" si="9"/>
        <v>-209.3184035475274</v>
      </c>
      <c r="AF26" s="110">
        <f t="shared" si="10"/>
        <v>0.89534079822623636</v>
      </c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12">AVERAGE(I22:I37)</f>
        <v>21.2</v>
      </c>
      <c r="J38" s="137">
        <f t="shared" si="12"/>
        <v>2000</v>
      </c>
      <c r="K38" s="138">
        <f t="shared" ref="K38" si="13">J38/I38</f>
        <v>94.339622641509436</v>
      </c>
      <c r="L38" s="136">
        <f t="shared" ref="L38:M38" si="14">AVERAGE(L22:L37)</f>
        <v>21.2</v>
      </c>
      <c r="M38" s="137">
        <f t="shared" si="14"/>
        <v>1788.8347143413025</v>
      </c>
      <c r="N38" s="138">
        <f t="shared" ref="N38:N43" si="15">M38/L38</f>
        <v>84.378995959495398</v>
      </c>
      <c r="O38" s="139">
        <f t="shared" ref="O38:O43" si="16">L38-I38</f>
        <v>0</v>
      </c>
      <c r="P38" s="140">
        <f t="shared" ref="P38:P43" si="17">N38-K38</f>
        <v>-9.9606266820140377</v>
      </c>
      <c r="Q38" s="141">
        <f t="shared" ref="Q38:Q43" si="18">N38/K38</f>
        <v>0.89441735717065118</v>
      </c>
      <c r="R38" s="291"/>
      <c r="S38" s="142">
        <v>0.20833333333333334</v>
      </c>
      <c r="T38" s="143">
        <v>0.56482638888888881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15</v>
      </c>
      <c r="AD38" s="180">
        <f>SUM(AD22:AD37)</f>
        <v>0</v>
      </c>
      <c r="AE38" s="168">
        <f t="shared" ref="AE38:AE43" si="19">M38-J38</f>
        <v>-211.16528565869748</v>
      </c>
      <c r="AF38" s="141">
        <f t="shared" ref="AF38:AF43" si="20">M38/J38</f>
        <v>0.89441735717065129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3375</v>
      </c>
      <c r="G39" s="148">
        <f t="shared" ref="G39:G43" si="21">E39*F39</f>
        <v>66487.5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1079.3277035037918</v>
      </c>
      <c r="N39" s="152">
        <f t="shared" si="15"/>
        <v>83.025207961830134</v>
      </c>
      <c r="O39" s="154">
        <f t="shared" si="16"/>
        <v>0</v>
      </c>
      <c r="P39" s="155">
        <f t="shared" si="17"/>
        <v>-9.2824843458621729</v>
      </c>
      <c r="Q39" s="156">
        <f t="shared" si="18"/>
        <v>0.89943975291982647</v>
      </c>
      <c r="R39" s="289">
        <f>Q55</f>
        <v>0.90765245043602638</v>
      </c>
      <c r="S39" s="157">
        <v>0.20833333333333334</v>
      </c>
      <c r="T39" s="158">
        <v>0.33862268518518523</v>
      </c>
      <c r="U39" s="159"/>
      <c r="V39" s="160">
        <v>187.61679084362407</v>
      </c>
      <c r="W39" s="158"/>
      <c r="X39" s="169"/>
      <c r="Y39" s="12"/>
      <c r="Z39" s="198"/>
      <c r="AA39" s="292"/>
      <c r="AB39" s="293"/>
      <c r="AC39" s="12">
        <v>5</v>
      </c>
      <c r="AD39" s="198"/>
      <c r="AE39" s="115">
        <f t="shared" si="19"/>
        <v>-120.67229649620822</v>
      </c>
      <c r="AF39" s="156">
        <f t="shared" si="20"/>
        <v>0.89943975291982647</v>
      </c>
      <c r="AG39" s="294">
        <f>AF55</f>
        <v>0.92461791679931671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1480</v>
      </c>
      <c r="G40" s="103">
        <f t="shared" si="21"/>
        <v>114477.99999999999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1791.9662025924163</v>
      </c>
      <c r="N40" s="106">
        <f t="shared" si="15"/>
        <v>68.921777022785236</v>
      </c>
      <c r="O40" s="108">
        <f t="shared" si="16"/>
        <v>0</v>
      </c>
      <c r="P40" s="109">
        <f t="shared" si="17"/>
        <v>-8.0012999002916843</v>
      </c>
      <c r="Q40" s="110">
        <f t="shared" si="18"/>
        <v>0.89598310129620806</v>
      </c>
      <c r="R40" s="290"/>
      <c r="S40" s="47">
        <v>0.34236111111111112</v>
      </c>
      <c r="T40" s="48">
        <v>0.37677083333333333</v>
      </c>
      <c r="U40" s="111">
        <v>5.3833333333332689</v>
      </c>
      <c r="V40" s="112">
        <v>49.554506034507845</v>
      </c>
      <c r="W40" s="113"/>
      <c r="X40" s="116"/>
      <c r="Y40" s="12"/>
      <c r="Z40" s="198"/>
      <c r="AA40" s="281"/>
      <c r="AB40" s="282"/>
      <c r="AC40" s="12">
        <v>1</v>
      </c>
      <c r="AD40" s="198"/>
      <c r="AE40" s="117">
        <f t="shared" si="19"/>
        <v>-208.03379740758373</v>
      </c>
      <c r="AF40" s="110">
        <f t="shared" si="20"/>
        <v>0.89598310129620817</v>
      </c>
      <c r="AG40" s="295"/>
    </row>
    <row r="41" spans="1:33" ht="15.75" customHeight="1">
      <c r="A41" s="298"/>
      <c r="B41" s="163" t="s">
        <v>175</v>
      </c>
      <c r="C41" s="279" t="s">
        <v>177</v>
      </c>
      <c r="D41" s="280"/>
      <c r="E41" s="101">
        <v>58.67</v>
      </c>
      <c r="F41" s="102">
        <v>4255</v>
      </c>
      <c r="G41" s="103">
        <f t="shared" si="21"/>
        <v>249640.85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1787.7270052556109</v>
      </c>
      <c r="N41" s="106">
        <f t="shared" si="15"/>
        <v>77.727261098070045</v>
      </c>
      <c r="O41" s="108">
        <f t="shared" si="16"/>
        <v>0</v>
      </c>
      <c r="P41" s="109">
        <f t="shared" si="17"/>
        <v>-9.2292606410603923</v>
      </c>
      <c r="Q41" s="110">
        <f t="shared" si="18"/>
        <v>0.89386350262780545</v>
      </c>
      <c r="R41" s="290"/>
      <c r="S41" s="47">
        <v>0.37986111111111109</v>
      </c>
      <c r="T41" s="48">
        <v>0.47902777777777777</v>
      </c>
      <c r="U41" s="111">
        <v>5</v>
      </c>
      <c r="V41" s="112">
        <v>142.80703891000235</v>
      </c>
      <c r="W41" s="113">
        <v>0.47902777777777777</v>
      </c>
      <c r="X41" s="116">
        <v>0.51666666666666661</v>
      </c>
      <c r="Y41" s="12"/>
      <c r="Z41" s="198"/>
      <c r="AA41" s="281"/>
      <c r="AB41" s="282"/>
      <c r="AC41" s="12">
        <v>3</v>
      </c>
      <c r="AD41" s="198"/>
      <c r="AE41" s="117">
        <f t="shared" si="19"/>
        <v>-212.27299474438905</v>
      </c>
      <c r="AF41" s="110">
        <f t="shared" si="20"/>
        <v>0.89386350262780545</v>
      </c>
      <c r="AG41" s="295"/>
    </row>
    <row r="42" spans="1:33" ht="15.75" customHeight="1">
      <c r="A42" s="298"/>
      <c r="B42" s="163" t="s">
        <v>175</v>
      </c>
      <c r="C42" s="279" t="s">
        <v>180</v>
      </c>
      <c r="D42" s="280"/>
      <c r="E42" s="101">
        <v>59.34</v>
      </c>
      <c r="F42" s="102">
        <v>1522</v>
      </c>
      <c r="G42" s="103">
        <f t="shared" si="21"/>
        <v>90315.48000000001</v>
      </c>
      <c r="H42" s="26"/>
      <c r="I42" s="104">
        <v>24</v>
      </c>
      <c r="J42" s="105">
        <v>2000</v>
      </c>
      <c r="K42" s="106">
        <f t="shared" si="1"/>
        <v>83.333333333333329</v>
      </c>
      <c r="L42" s="107">
        <v>24</v>
      </c>
      <c r="M42" s="105">
        <f>F42/V42*60</f>
        <v>1791.008231319508</v>
      </c>
      <c r="N42" s="106">
        <f t="shared" si="15"/>
        <v>74.625342971646162</v>
      </c>
      <c r="O42" s="108">
        <f t="shared" si="16"/>
        <v>0</v>
      </c>
      <c r="P42" s="109">
        <f t="shared" si="17"/>
        <v>-8.7079903616871661</v>
      </c>
      <c r="Q42" s="110">
        <f t="shared" si="18"/>
        <v>0.89550411565975396</v>
      </c>
      <c r="R42" s="290"/>
      <c r="S42" s="47">
        <v>0.51666666666666661</v>
      </c>
      <c r="T42" s="48">
        <v>0.55207175925925922</v>
      </c>
      <c r="U42" s="111">
        <v>55</v>
      </c>
      <c r="V42" s="112">
        <v>50.988040369150546</v>
      </c>
      <c r="W42" s="113"/>
      <c r="X42" s="116"/>
      <c r="Y42" s="12"/>
      <c r="Z42" s="198"/>
      <c r="AA42" s="281"/>
      <c r="AB42" s="282"/>
      <c r="AC42" s="12">
        <v>2</v>
      </c>
      <c r="AD42" s="198"/>
      <c r="AE42" s="117">
        <f t="shared" si="19"/>
        <v>-208.99176868049199</v>
      </c>
      <c r="AF42" s="110">
        <f t="shared" si="20"/>
        <v>0.89550411565975396</v>
      </c>
      <c r="AG42" s="295"/>
    </row>
    <row r="43" spans="1:33" ht="15.75" customHeight="1">
      <c r="A43" s="298"/>
      <c r="B43" s="163" t="s">
        <v>170</v>
      </c>
      <c r="C43" s="279" t="s">
        <v>171</v>
      </c>
      <c r="D43" s="280"/>
      <c r="E43" s="101">
        <v>29.97</v>
      </c>
      <c r="F43" s="102">
        <v>2644</v>
      </c>
      <c r="G43" s="103">
        <f t="shared" si="21"/>
        <v>79240.679999999993</v>
      </c>
      <c r="H43" s="13"/>
      <c r="I43" s="104">
        <v>21</v>
      </c>
      <c r="J43" s="105">
        <v>2790</v>
      </c>
      <c r="K43" s="106">
        <f t="shared" si="1"/>
        <v>132.85714285714286</v>
      </c>
      <c r="L43" s="107">
        <v>23</v>
      </c>
      <c r="M43" s="105">
        <f>F43/V43*60</f>
        <v>2786.9038461538462</v>
      </c>
      <c r="N43" s="106">
        <f t="shared" si="15"/>
        <v>121.16973244147157</v>
      </c>
      <c r="O43" s="108">
        <f t="shared" si="16"/>
        <v>2</v>
      </c>
      <c r="P43" s="109">
        <f t="shared" si="17"/>
        <v>-11.687410415671295</v>
      </c>
      <c r="Q43" s="110">
        <f t="shared" si="18"/>
        <v>0.91203024418311929</v>
      </c>
      <c r="R43" s="290"/>
      <c r="S43" s="47">
        <v>0.55486111111111103</v>
      </c>
      <c r="T43" s="48">
        <v>0.59438657407407403</v>
      </c>
      <c r="U43" s="111">
        <v>5</v>
      </c>
      <c r="V43" s="112">
        <v>56.923384787363979</v>
      </c>
      <c r="W43" s="113"/>
      <c r="X43" s="116"/>
      <c r="Y43" s="12"/>
      <c r="Z43" s="198"/>
      <c r="AA43" s="281"/>
      <c r="AB43" s="282"/>
      <c r="AC43" s="12">
        <v>1</v>
      </c>
      <c r="AD43" s="198"/>
      <c r="AE43" s="117">
        <f t="shared" si="19"/>
        <v>-3.0961538461538112</v>
      </c>
      <c r="AF43" s="110">
        <f t="shared" si="20"/>
        <v>0.9988902674386545</v>
      </c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07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22">AVERAGE(I39:I54)</f>
        <v>21.4</v>
      </c>
      <c r="J55" s="137">
        <f t="shared" si="22"/>
        <v>1998</v>
      </c>
      <c r="K55" s="138">
        <f t="shared" ref="K55" si="23">J55/I55</f>
        <v>93.36448598130842</v>
      </c>
      <c r="L55" s="136">
        <f t="shared" ref="L55:M55" si="24">AVERAGE(L39:L54)</f>
        <v>21.8</v>
      </c>
      <c r="M55" s="137">
        <f t="shared" si="24"/>
        <v>1847.3865977650348</v>
      </c>
      <c r="N55" s="138">
        <f t="shared" ref="N55:N61" si="25">M55/L55</f>
        <v>84.742504484634622</v>
      </c>
      <c r="O55" s="139">
        <f t="shared" ref="O55:O61" si="26">L55-I55</f>
        <v>0.40000000000000213</v>
      </c>
      <c r="P55" s="140">
        <f t="shared" ref="P55:P61" si="27">N55-K55</f>
        <v>-8.6219814966737971</v>
      </c>
      <c r="Q55" s="141">
        <f t="shared" ref="Q55:Q61" si="28">N55/K55</f>
        <v>0.90765245043602638</v>
      </c>
      <c r="R55" s="291"/>
      <c r="S55" s="142">
        <v>0.20833333333333334</v>
      </c>
      <c r="T55" s="143">
        <v>0.59438657407407403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12</v>
      </c>
      <c r="AD55" s="191">
        <f>SUM(AD39:AD54)</f>
        <v>0</v>
      </c>
      <c r="AE55" s="168">
        <f t="shared" ref="AE55:AE61" si="29">M55-J55</f>
        <v>-150.61340223496518</v>
      </c>
      <c r="AF55" s="141">
        <f t="shared" ref="AF55:AF61" si="30">M55/J55</f>
        <v>0.92461791679931671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2456</v>
      </c>
      <c r="G56" s="148">
        <f t="shared" ref="G56:G61" si="31">E56*F56</f>
        <v>70880.160000000003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1" si="32">F56/V56*60</f>
        <v>3175.7032872441241</v>
      </c>
      <c r="N56" s="152">
        <f t="shared" si="25"/>
        <v>167.14227827600652</v>
      </c>
      <c r="O56" s="154">
        <f t="shared" si="26"/>
        <v>0</v>
      </c>
      <c r="P56" s="155">
        <f t="shared" si="27"/>
        <v>-22.331405934519807</v>
      </c>
      <c r="Q56" s="156">
        <f t="shared" si="28"/>
        <v>0.88213980201225661</v>
      </c>
      <c r="R56" s="289">
        <f>Q72</f>
        <v>0.87989594878977395</v>
      </c>
      <c r="S56" s="157">
        <v>0.20833333333333334</v>
      </c>
      <c r="T56" s="158">
        <v>0.24055555555555558</v>
      </c>
      <c r="U56" s="159"/>
      <c r="V56" s="160">
        <v>46.402319949694999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29"/>
        <v>-424.29671275587589</v>
      </c>
      <c r="AF56" s="156">
        <f t="shared" si="30"/>
        <v>0.88213980201225672</v>
      </c>
      <c r="AG56" s="294">
        <f>AF72</f>
        <v>0.87989594878977406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3377</v>
      </c>
      <c r="G57" s="103">
        <f t="shared" si="31"/>
        <v>105058.47</v>
      </c>
      <c r="H57" s="26"/>
      <c r="I57" s="104">
        <v>19</v>
      </c>
      <c r="J57" s="105">
        <v>3600</v>
      </c>
      <c r="K57" s="106">
        <f t="shared" ref="K57:K91" si="33">J57/I57</f>
        <v>189.47368421052633</v>
      </c>
      <c r="L57" s="107">
        <v>19</v>
      </c>
      <c r="M57" s="105">
        <f t="shared" si="32"/>
        <v>3180.5170890825643</v>
      </c>
      <c r="N57" s="106">
        <f t="shared" si="25"/>
        <v>167.39563626750339</v>
      </c>
      <c r="O57" s="108">
        <f t="shared" si="26"/>
        <v>0</v>
      </c>
      <c r="P57" s="109">
        <f t="shared" si="27"/>
        <v>-22.078047943022938</v>
      </c>
      <c r="Q57" s="110">
        <f t="shared" si="28"/>
        <v>0.88347696918960117</v>
      </c>
      <c r="R57" s="290"/>
      <c r="S57" s="47">
        <v>0.24374999999999999</v>
      </c>
      <c r="T57" s="48">
        <v>0.28798611111111111</v>
      </c>
      <c r="U57" s="111">
        <v>4.5999999999999597</v>
      </c>
      <c r="V57" s="112">
        <v>63.706622012978002</v>
      </c>
      <c r="W57" s="113"/>
      <c r="X57" s="116"/>
      <c r="Y57" s="12"/>
      <c r="Z57" s="198"/>
      <c r="AA57" s="281"/>
      <c r="AB57" s="282"/>
      <c r="AC57" s="12">
        <v>1</v>
      </c>
      <c r="AD57" s="198"/>
      <c r="AE57" s="117">
        <f t="shared" si="29"/>
        <v>-419.48291091743567</v>
      </c>
      <c r="AF57" s="110">
        <f t="shared" si="30"/>
        <v>0.88347696918960117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2079</v>
      </c>
      <c r="G58" s="103">
        <f t="shared" si="31"/>
        <v>81060.210000000006</v>
      </c>
      <c r="H58" s="26"/>
      <c r="I58" s="104">
        <v>19</v>
      </c>
      <c r="J58" s="105">
        <v>3600</v>
      </c>
      <c r="K58" s="106">
        <f t="shared" si="33"/>
        <v>189.47368421052633</v>
      </c>
      <c r="L58" s="107">
        <v>19</v>
      </c>
      <c r="M58" s="105">
        <f t="shared" si="32"/>
        <v>3175.6302661467935</v>
      </c>
      <c r="N58" s="106">
        <f t="shared" si="25"/>
        <v>167.13843506035755</v>
      </c>
      <c r="O58" s="108">
        <f t="shared" si="26"/>
        <v>0</v>
      </c>
      <c r="P58" s="109">
        <f t="shared" si="27"/>
        <v>-22.335249150168778</v>
      </c>
      <c r="Q58" s="110">
        <f t="shared" si="28"/>
        <v>0.88211951837410929</v>
      </c>
      <c r="R58" s="290"/>
      <c r="S58" s="47">
        <v>0.29097222222222219</v>
      </c>
      <c r="T58" s="48">
        <v>0.31824074074074071</v>
      </c>
      <c r="U58" s="111">
        <v>5</v>
      </c>
      <c r="V58" s="112">
        <v>39.28039146426056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29"/>
        <v>-424.36973385320653</v>
      </c>
      <c r="AF58" s="110">
        <f t="shared" si="30"/>
        <v>0.88211951837410929</v>
      </c>
      <c r="AG58" s="295"/>
    </row>
    <row r="59" spans="1:33" ht="15.75" customHeight="1">
      <c r="A59" s="284"/>
      <c r="B59" s="100" t="s">
        <v>212</v>
      </c>
      <c r="C59" s="364" t="s">
        <v>248</v>
      </c>
      <c r="D59" s="364"/>
      <c r="E59" s="101">
        <v>46.93</v>
      </c>
      <c r="F59" s="102">
        <v>5552</v>
      </c>
      <c r="G59" s="103">
        <f t="shared" si="31"/>
        <v>260555.36</v>
      </c>
      <c r="H59" s="26"/>
      <c r="I59" s="104">
        <v>24</v>
      </c>
      <c r="J59" s="105">
        <v>3600</v>
      </c>
      <c r="K59" s="106">
        <f t="shared" si="33"/>
        <v>150</v>
      </c>
      <c r="L59" s="107">
        <v>24</v>
      </c>
      <c r="M59" s="105">
        <f t="shared" si="32"/>
        <v>2970</v>
      </c>
      <c r="N59" s="106">
        <f t="shared" si="25"/>
        <v>123.75</v>
      </c>
      <c r="O59" s="108">
        <f t="shared" si="26"/>
        <v>0</v>
      </c>
      <c r="P59" s="109">
        <f t="shared" si="27"/>
        <v>-26.25</v>
      </c>
      <c r="Q59" s="110">
        <f t="shared" si="28"/>
        <v>0.82499999999999996</v>
      </c>
      <c r="R59" s="290"/>
      <c r="S59" s="47">
        <v>0.32222222222222219</v>
      </c>
      <c r="T59" s="48">
        <v>0.40010416666666665</v>
      </c>
      <c r="U59" s="111">
        <v>5.7333333333333236</v>
      </c>
      <c r="V59" s="112">
        <v>112.16161616161617</v>
      </c>
      <c r="W59" s="113"/>
      <c r="X59" s="116"/>
      <c r="Y59" s="12"/>
      <c r="Z59" s="198"/>
      <c r="AA59" s="281"/>
      <c r="AB59" s="282"/>
      <c r="AC59" s="12">
        <v>3</v>
      </c>
      <c r="AD59" s="198"/>
      <c r="AE59" s="199">
        <f t="shared" si="29"/>
        <v>-630</v>
      </c>
      <c r="AF59" s="200">
        <f t="shared" si="30"/>
        <v>0.82499999999999996</v>
      </c>
      <c r="AG59" s="295"/>
    </row>
    <row r="60" spans="1:33" ht="15.75" customHeight="1">
      <c r="A60" s="285"/>
      <c r="B60" s="100" t="s">
        <v>212</v>
      </c>
      <c r="C60" s="364" t="s">
        <v>214</v>
      </c>
      <c r="D60" s="364"/>
      <c r="E60" s="101">
        <v>38.479999999999997</v>
      </c>
      <c r="F60" s="105">
        <v>5288</v>
      </c>
      <c r="G60" s="103">
        <f t="shared" si="31"/>
        <v>203482.23999999999</v>
      </c>
      <c r="H60" s="13"/>
      <c r="I60" s="104">
        <v>20</v>
      </c>
      <c r="J60" s="105">
        <v>3600</v>
      </c>
      <c r="K60" s="106">
        <f t="shared" si="33"/>
        <v>180</v>
      </c>
      <c r="L60" s="107">
        <v>20</v>
      </c>
      <c r="M60" s="105">
        <f t="shared" si="32"/>
        <v>3250.449472280276</v>
      </c>
      <c r="N60" s="106">
        <f t="shared" si="25"/>
        <v>162.52247361401379</v>
      </c>
      <c r="O60" s="108">
        <f t="shared" si="26"/>
        <v>0</v>
      </c>
      <c r="P60" s="109">
        <f t="shared" si="27"/>
        <v>-17.477526385986209</v>
      </c>
      <c r="Q60" s="110">
        <f t="shared" si="28"/>
        <v>0.90290263118896552</v>
      </c>
      <c r="R60" s="290"/>
      <c r="S60" s="47">
        <v>0.40347222222222218</v>
      </c>
      <c r="T60" s="48">
        <v>0.47124999999999995</v>
      </c>
      <c r="U60" s="111">
        <v>4.8499999999999588</v>
      </c>
      <c r="V60" s="112">
        <v>97.611115848978173</v>
      </c>
      <c r="W60" s="113">
        <v>0.47124999999999995</v>
      </c>
      <c r="X60" s="116">
        <v>0.50902777777777775</v>
      </c>
      <c r="Y60" s="12"/>
      <c r="Z60" s="198"/>
      <c r="AA60" s="281"/>
      <c r="AB60" s="282"/>
      <c r="AC60" s="12">
        <v>3</v>
      </c>
      <c r="AD60" s="198"/>
      <c r="AE60" s="199">
        <f t="shared" si="29"/>
        <v>-349.55052771972396</v>
      </c>
      <c r="AF60" s="200">
        <f t="shared" si="30"/>
        <v>0.90290263118896552</v>
      </c>
      <c r="AG60" s="295"/>
    </row>
    <row r="61" spans="1:33" ht="15.75" customHeight="1">
      <c r="A61" s="285"/>
      <c r="B61" s="100" t="s">
        <v>212</v>
      </c>
      <c r="C61" s="364" t="s">
        <v>215</v>
      </c>
      <c r="D61" s="364"/>
      <c r="E61" s="101">
        <v>37.799999999999997</v>
      </c>
      <c r="F61" s="105">
        <v>6571</v>
      </c>
      <c r="G61" s="121">
        <f t="shared" si="31"/>
        <v>248383.8</v>
      </c>
      <c r="H61" s="122"/>
      <c r="I61" s="104">
        <v>21</v>
      </c>
      <c r="J61" s="105">
        <v>3600</v>
      </c>
      <c r="K61" s="106">
        <f t="shared" si="33"/>
        <v>171.42857142857142</v>
      </c>
      <c r="L61" s="107">
        <v>21</v>
      </c>
      <c r="M61" s="105">
        <f t="shared" si="32"/>
        <v>3253.4523791053625</v>
      </c>
      <c r="N61" s="106">
        <f t="shared" si="25"/>
        <v>154.92630376692202</v>
      </c>
      <c r="O61" s="108">
        <f t="shared" si="26"/>
        <v>0</v>
      </c>
      <c r="P61" s="109">
        <f t="shared" si="27"/>
        <v>-16.502267661649398</v>
      </c>
      <c r="Q61" s="110">
        <f t="shared" si="28"/>
        <v>0.90373677197371183</v>
      </c>
      <c r="R61" s="290"/>
      <c r="S61" s="47">
        <v>0.50902777777777775</v>
      </c>
      <c r="T61" s="120">
        <v>0.59317129629629628</v>
      </c>
      <c r="U61" s="111">
        <v>55</v>
      </c>
      <c r="V61" s="112">
        <v>121.18204112408554</v>
      </c>
      <c r="W61" s="113"/>
      <c r="X61" s="116"/>
      <c r="Y61" s="12"/>
      <c r="Z61" s="198"/>
      <c r="AA61" s="281"/>
      <c r="AB61" s="282"/>
      <c r="AC61" s="12">
        <v>5</v>
      </c>
      <c r="AD61" s="198"/>
      <c r="AE61" s="199">
        <f t="shared" si="29"/>
        <v>-346.54762089463748</v>
      </c>
      <c r="AF61" s="200">
        <f t="shared" si="30"/>
        <v>0.90373677197371183</v>
      </c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34">AVERAGE(I56:I71)</f>
        <v>20.333333333333332</v>
      </c>
      <c r="J72" s="137">
        <f t="shared" si="34"/>
        <v>3600</v>
      </c>
      <c r="K72" s="138">
        <f t="shared" ref="K72:K76" si="35">J72/I72</f>
        <v>177.04918032786887</v>
      </c>
      <c r="L72" s="136">
        <f t="shared" ref="L72:M72" si="36">AVERAGE(L56:L71)</f>
        <v>20.333333333333332</v>
      </c>
      <c r="M72" s="137">
        <f t="shared" si="36"/>
        <v>3167.6254156431864</v>
      </c>
      <c r="N72" s="138">
        <f>M72/L72</f>
        <v>155.78485650704195</v>
      </c>
      <c r="O72" s="139">
        <f>L72-I72</f>
        <v>0</v>
      </c>
      <c r="P72" s="140">
        <f>N72-K72</f>
        <v>-21.264323820826917</v>
      </c>
      <c r="Q72" s="141">
        <f>N72/K72</f>
        <v>0.87989594878977395</v>
      </c>
      <c r="R72" s="291"/>
      <c r="S72" s="142">
        <v>0.20833333333333334</v>
      </c>
      <c r="T72" s="143">
        <v>0.59317129629629628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14</v>
      </c>
      <c r="AD72" s="191">
        <f>SUM(AD56:AD71)</f>
        <v>0</v>
      </c>
      <c r="AE72" s="168">
        <f>M72-J72</f>
        <v>-432.37458435681356</v>
      </c>
      <c r="AF72" s="141">
        <f>M72/J72</f>
        <v>0.87989594878977406</v>
      </c>
      <c r="AG72" s="296"/>
    </row>
    <row r="73" spans="1:33" ht="15.75" customHeight="1">
      <c r="A73" s="297" t="s">
        <v>116</v>
      </c>
      <c r="B73" s="100" t="s">
        <v>197</v>
      </c>
      <c r="C73" s="279" t="s">
        <v>216</v>
      </c>
      <c r="D73" s="280"/>
      <c r="E73" s="101">
        <v>23.19</v>
      </c>
      <c r="F73" s="102">
        <v>792</v>
      </c>
      <c r="G73" s="103">
        <f t="shared" ref="G73:G76" si="37">E73*F73</f>
        <v>18366.48</v>
      </c>
      <c r="H73" s="13"/>
      <c r="I73" s="104">
        <v>6</v>
      </c>
      <c r="J73" s="105">
        <v>2500</v>
      </c>
      <c r="K73" s="106">
        <f t="shared" si="35"/>
        <v>416.66666666666669</v>
      </c>
      <c r="L73" s="107">
        <v>6</v>
      </c>
      <c r="M73" s="105">
        <f>F73/V73*60</f>
        <v>2260.2498740968131</v>
      </c>
      <c r="N73" s="106">
        <f>M73/L73</f>
        <v>376.70831234946883</v>
      </c>
      <c r="O73" s="108">
        <f>L73-I73</f>
        <v>0</v>
      </c>
      <c r="P73" s="109">
        <f>N73-K73</f>
        <v>-39.958354317197859</v>
      </c>
      <c r="Q73" s="110">
        <f>N73/K73</f>
        <v>0.9040999496387252</v>
      </c>
      <c r="R73" s="289">
        <f>Q89</f>
        <v>0.85559703434027612</v>
      </c>
      <c r="S73" s="47">
        <v>0.36944444444444441</v>
      </c>
      <c r="T73" s="48">
        <v>0.38403935185185184</v>
      </c>
      <c r="U73" s="111">
        <v>5.7999999999999474</v>
      </c>
      <c r="V73" s="112">
        <v>21.024224155300001</v>
      </c>
      <c r="W73" s="113"/>
      <c r="X73" s="116"/>
      <c r="Y73" s="12"/>
      <c r="Z73" s="198"/>
      <c r="AA73" s="292"/>
      <c r="AB73" s="293"/>
      <c r="AC73" s="12">
        <v>1</v>
      </c>
      <c r="AD73" s="198"/>
      <c r="AE73" s="115">
        <f>M73-J73</f>
        <v>-239.75012590318693</v>
      </c>
      <c r="AF73" s="156">
        <f>M73/J73</f>
        <v>0.9040999496387252</v>
      </c>
      <c r="AG73" s="294">
        <f>AF89</f>
        <v>0.85559703434027601</v>
      </c>
    </row>
    <row r="74" spans="1:33" ht="15.75" customHeight="1">
      <c r="A74" s="298"/>
      <c r="B74" s="100" t="s">
        <v>197</v>
      </c>
      <c r="C74" s="279" t="s">
        <v>220</v>
      </c>
      <c r="D74" s="280"/>
      <c r="E74" s="101">
        <v>23.55</v>
      </c>
      <c r="F74" s="102">
        <v>1348</v>
      </c>
      <c r="G74" s="121">
        <f t="shared" si="37"/>
        <v>31745.4</v>
      </c>
      <c r="H74" s="122"/>
      <c r="I74" s="104">
        <v>6</v>
      </c>
      <c r="J74" s="105">
        <v>2500</v>
      </c>
      <c r="K74" s="106">
        <f t="shared" si="35"/>
        <v>416.66666666666669</v>
      </c>
      <c r="L74" s="107">
        <v>6</v>
      </c>
      <c r="M74" s="105">
        <f>F74/V74*60</f>
        <v>2258.9369310933944</v>
      </c>
      <c r="N74" s="106">
        <f>M74/L74</f>
        <v>376.48948851556571</v>
      </c>
      <c r="O74" s="108">
        <f>L74-I74</f>
        <v>0</v>
      </c>
      <c r="P74" s="109">
        <f>N74-K74</f>
        <v>-40.177178151100975</v>
      </c>
      <c r="Q74" s="110">
        <f>N74/K74</f>
        <v>0.90357477243735762</v>
      </c>
      <c r="R74" s="290"/>
      <c r="S74" s="47">
        <v>0.38749999999999996</v>
      </c>
      <c r="T74" s="120">
        <v>0.41236111111111107</v>
      </c>
      <c r="U74" s="111">
        <v>4.9833333333332863</v>
      </c>
      <c r="V74" s="112">
        <v>35.804452477941297</v>
      </c>
      <c r="W74" s="113"/>
      <c r="X74" s="116"/>
      <c r="Y74" s="12"/>
      <c r="Z74" s="198"/>
      <c r="AA74" s="281"/>
      <c r="AB74" s="282"/>
      <c r="AC74" s="12">
        <v>1</v>
      </c>
      <c r="AD74" s="198"/>
      <c r="AE74" s="117">
        <f>M74-J74</f>
        <v>-241.06306890660562</v>
      </c>
      <c r="AF74" s="110">
        <f>M74/J74</f>
        <v>0.90357477243735773</v>
      </c>
      <c r="AG74" s="295"/>
    </row>
    <row r="75" spans="1:33" ht="15.75" customHeight="1">
      <c r="A75" s="298"/>
      <c r="B75" s="100" t="s">
        <v>197</v>
      </c>
      <c r="C75" s="279" t="s">
        <v>249</v>
      </c>
      <c r="D75" s="280"/>
      <c r="E75" s="101">
        <v>27.05</v>
      </c>
      <c r="F75" s="102">
        <v>3950</v>
      </c>
      <c r="G75" s="121">
        <f t="shared" si="37"/>
        <v>106847.5</v>
      </c>
      <c r="H75" s="62">
        <v>2</v>
      </c>
      <c r="I75" s="104">
        <v>6</v>
      </c>
      <c r="J75" s="105">
        <v>3273</v>
      </c>
      <c r="K75" s="106">
        <f t="shared" si="35"/>
        <v>545.5</v>
      </c>
      <c r="L75" s="107">
        <v>6</v>
      </c>
      <c r="M75" s="105">
        <f>F75/V75*60</f>
        <v>2677</v>
      </c>
      <c r="N75" s="106">
        <f>M75/L75</f>
        <v>446.16666666666669</v>
      </c>
      <c r="O75" s="123">
        <f>L75-I75</f>
        <v>0</v>
      </c>
      <c r="P75" s="124">
        <f>N75-K75</f>
        <v>-99.333333333333314</v>
      </c>
      <c r="Q75" s="125">
        <f>N75/K75</f>
        <v>0.81790406355025969</v>
      </c>
      <c r="R75" s="290"/>
      <c r="S75" s="47">
        <v>0.41527777777777775</v>
      </c>
      <c r="T75" s="120">
        <v>0.47674768518518518</v>
      </c>
      <c r="U75" s="111">
        <v>5</v>
      </c>
      <c r="V75" s="112">
        <v>88.531938737392608</v>
      </c>
      <c r="W75" s="113">
        <v>0.47674768518518518</v>
      </c>
      <c r="X75" s="116">
        <v>0.51527777777777772</v>
      </c>
      <c r="Y75" s="12"/>
      <c r="Z75" s="198"/>
      <c r="AA75" s="281"/>
      <c r="AB75" s="282"/>
      <c r="AC75" s="12">
        <v>3</v>
      </c>
      <c r="AD75" s="198"/>
      <c r="AE75" s="117">
        <f>M75-J75</f>
        <v>-596</v>
      </c>
      <c r="AF75" s="110">
        <f>M75/J75</f>
        <v>0.81790406355025969</v>
      </c>
      <c r="AG75" s="295"/>
    </row>
    <row r="76" spans="1:33" ht="15.75" customHeight="1">
      <c r="A76" s="298"/>
      <c r="B76" s="100" t="s">
        <v>197</v>
      </c>
      <c r="C76" s="279" t="s">
        <v>249</v>
      </c>
      <c r="D76" s="280"/>
      <c r="E76" s="101">
        <v>27.05</v>
      </c>
      <c r="F76" s="102">
        <v>4972</v>
      </c>
      <c r="G76" s="121">
        <f t="shared" si="37"/>
        <v>134492.6</v>
      </c>
      <c r="H76" s="62"/>
      <c r="I76" s="104">
        <v>6</v>
      </c>
      <c r="J76" s="105">
        <v>3273</v>
      </c>
      <c r="K76" s="106">
        <f t="shared" si="35"/>
        <v>545.5</v>
      </c>
      <c r="L76" s="118">
        <v>6</v>
      </c>
      <c r="M76" s="105">
        <f>F76/V76*60</f>
        <v>2682.5365533026193</v>
      </c>
      <c r="N76" s="106">
        <f>M76/L76</f>
        <v>447.08942555043654</v>
      </c>
      <c r="O76" s="123">
        <f>L76-I76</f>
        <v>0</v>
      </c>
      <c r="P76" s="124">
        <f>N76-K76</f>
        <v>-98.410574449563455</v>
      </c>
      <c r="Q76" s="125">
        <f>N76/K76</f>
        <v>0.81959564720519995</v>
      </c>
      <c r="R76" s="290"/>
      <c r="S76" s="47">
        <v>0.51527777777777772</v>
      </c>
      <c r="T76" s="120">
        <v>0.59249999999999992</v>
      </c>
      <c r="U76" s="111">
        <v>55.483333333333263</v>
      </c>
      <c r="V76" s="112">
        <v>111.208177063877</v>
      </c>
      <c r="W76" s="113"/>
      <c r="X76" s="116"/>
      <c r="Y76" s="12"/>
      <c r="Z76" s="198"/>
      <c r="AA76" s="281"/>
      <c r="AB76" s="282"/>
      <c r="AC76" s="12">
        <v>3</v>
      </c>
      <c r="AD76" s="198"/>
      <c r="AE76" s="117">
        <f>M76-J76</f>
        <v>-590.46344669738073</v>
      </c>
      <c r="AF76" s="110">
        <f>M76/J76</f>
        <v>0.81959564720519995</v>
      </c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8">AVERAGE(I73:I88)</f>
        <v>6</v>
      </c>
      <c r="J89" s="137">
        <f t="shared" si="38"/>
        <v>2886.5</v>
      </c>
      <c r="K89" s="138">
        <f t="shared" ref="K89" si="39">J89/I89</f>
        <v>481.08333333333331</v>
      </c>
      <c r="L89" s="136">
        <f t="shared" ref="L89:M89" si="40">AVERAGE(L73:L88)</f>
        <v>6</v>
      </c>
      <c r="M89" s="137">
        <f t="shared" si="40"/>
        <v>2469.6808396232068</v>
      </c>
      <c r="N89" s="138">
        <f>M89/L89</f>
        <v>411.61347327053448</v>
      </c>
      <c r="O89" s="139">
        <f>L89-I89</f>
        <v>0</v>
      </c>
      <c r="P89" s="140">
        <f>N89-K89</f>
        <v>-69.46986006279883</v>
      </c>
      <c r="Q89" s="141">
        <f>N89/K89</f>
        <v>0.85559703434027612</v>
      </c>
      <c r="R89" s="291"/>
      <c r="S89" s="142">
        <v>0.20833333333333334</v>
      </c>
      <c r="T89" s="143">
        <v>0.59249999999999992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8</v>
      </c>
      <c r="AD89" s="191">
        <f>SUM(AD73:AD88)</f>
        <v>0</v>
      </c>
      <c r="AE89" s="168">
        <f>M89-J89</f>
        <v>-416.81916037679321</v>
      </c>
      <c r="AF89" s="141">
        <f>M89/J89</f>
        <v>0.85559703434027601</v>
      </c>
      <c r="AG89" s="296"/>
    </row>
    <row r="90" spans="1:33" ht="15.75" customHeight="1">
      <c r="A90" s="283" t="s">
        <v>120</v>
      </c>
      <c r="B90" s="114" t="s">
        <v>197</v>
      </c>
      <c r="C90" s="287" t="s">
        <v>238</v>
      </c>
      <c r="D90" s="288"/>
      <c r="E90" s="147">
        <v>15.51</v>
      </c>
      <c r="F90" s="97">
        <v>3271</v>
      </c>
      <c r="G90" s="148">
        <f t="shared" ref="G90:G91" si="41">E90*F90</f>
        <v>50733.21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2351.93875623954</v>
      </c>
      <c r="N90" s="152">
        <f>M90/L90</f>
        <v>391.98979270658998</v>
      </c>
      <c r="O90" s="154">
        <f>L90-I90</f>
        <v>0</v>
      </c>
      <c r="P90" s="155">
        <f>N90-K90</f>
        <v>-41.343540626743334</v>
      </c>
      <c r="Q90" s="156">
        <f>N90/K90</f>
        <v>0.90459182932289994</v>
      </c>
      <c r="R90" s="289">
        <f>Q106</f>
        <v>0.90449754836154661</v>
      </c>
      <c r="S90" s="157">
        <v>0.25</v>
      </c>
      <c r="T90" s="158">
        <v>0.30793981481481481</v>
      </c>
      <c r="U90" s="159"/>
      <c r="V90" s="160">
        <v>83.446050403878516</v>
      </c>
      <c r="W90" s="158"/>
      <c r="X90" s="169"/>
      <c r="Y90" s="12"/>
      <c r="Z90" s="198"/>
      <c r="AA90" s="292"/>
      <c r="AB90" s="293"/>
      <c r="AC90" s="12">
        <v>3</v>
      </c>
      <c r="AD90" s="198"/>
      <c r="AE90" s="115">
        <f>M90-J90</f>
        <v>-248.06124376046</v>
      </c>
      <c r="AF90" s="156">
        <f>M90/J90</f>
        <v>0.90459182932290005</v>
      </c>
      <c r="AG90" s="294">
        <f>AF106</f>
        <v>0.90449754836154661</v>
      </c>
    </row>
    <row r="91" spans="1:33" ht="15.75" customHeight="1">
      <c r="A91" s="284"/>
      <c r="B91" s="100" t="s">
        <v>197</v>
      </c>
      <c r="C91" s="279" t="s">
        <v>239</v>
      </c>
      <c r="D91" s="280"/>
      <c r="E91" s="101">
        <v>15.01</v>
      </c>
      <c r="F91" s="102">
        <v>3375</v>
      </c>
      <c r="G91" s="103">
        <f t="shared" si="41"/>
        <v>50658.75</v>
      </c>
      <c r="H91" s="26"/>
      <c r="I91" s="104">
        <v>6</v>
      </c>
      <c r="J91" s="105">
        <v>2600</v>
      </c>
      <c r="K91" s="106">
        <f t="shared" si="33"/>
        <v>433.33333333333331</v>
      </c>
      <c r="L91" s="107">
        <v>6</v>
      </c>
      <c r="M91" s="105">
        <f>F91/V91*60</f>
        <v>2351.4484952405023</v>
      </c>
      <c r="N91" s="106">
        <f>M91/L91</f>
        <v>391.90808254008374</v>
      </c>
      <c r="O91" s="108">
        <f>L91-I91</f>
        <v>0</v>
      </c>
      <c r="P91" s="109">
        <f>N91-K91</f>
        <v>-41.425250793249575</v>
      </c>
      <c r="Q91" s="110">
        <f>N91/K91</f>
        <v>0.90440326740019328</v>
      </c>
      <c r="R91" s="290"/>
      <c r="S91" s="47">
        <v>0.31180555555555556</v>
      </c>
      <c r="T91" s="48">
        <v>0.37160879629629628</v>
      </c>
      <c r="U91" s="111">
        <v>5.5666666666666842</v>
      </c>
      <c r="V91" s="112">
        <v>86.11713180615024</v>
      </c>
      <c r="W91" s="113"/>
      <c r="X91" s="13"/>
      <c r="Y91" s="12"/>
      <c r="Z91" s="198"/>
      <c r="AA91" s="281"/>
      <c r="AB91" s="282"/>
      <c r="AC91" s="12">
        <v>5</v>
      </c>
      <c r="AD91" s="198"/>
      <c r="AE91" s="117">
        <f>M91-J91</f>
        <v>-248.55150475949767</v>
      </c>
      <c r="AF91" s="110">
        <f>M91/J91</f>
        <v>0.90440326740019317</v>
      </c>
      <c r="AG91" s="295"/>
    </row>
    <row r="92" spans="1:33" ht="15.75" customHeight="1">
      <c r="A92" s="284"/>
      <c r="B92" s="100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3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3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31"/>
      <c r="W98" s="113"/>
      <c r="X98" s="116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31"/>
      <c r="W99" s="126"/>
      <c r="X99" s="127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31"/>
      <c r="W100" s="126"/>
      <c r="X100" s="127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31"/>
      <c r="W101" s="126"/>
      <c r="X101" s="127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31"/>
      <c r="W102" s="126"/>
      <c r="X102" s="127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31"/>
      <c r="W103" s="126"/>
      <c r="X103" s="127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31"/>
      <c r="W104" s="126"/>
      <c r="X104" s="127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42">AVERAGE(I90:I105)</f>
        <v>6</v>
      </c>
      <c r="J106" s="137">
        <f t="shared" si="42"/>
        <v>2600</v>
      </c>
      <c r="K106" s="138">
        <f t="shared" ref="K106" si="43">J106/I106</f>
        <v>433.33333333333331</v>
      </c>
      <c r="L106" s="136">
        <f t="shared" ref="L106:M106" si="44">AVERAGE(L90:L105)</f>
        <v>6</v>
      </c>
      <c r="M106" s="137">
        <f t="shared" si="44"/>
        <v>2351.6936257400212</v>
      </c>
      <c r="N106" s="138">
        <f>M106/L106</f>
        <v>391.94893762333686</v>
      </c>
      <c r="O106" s="139">
        <f>L106-I106</f>
        <v>0</v>
      </c>
      <c r="P106" s="140">
        <f>N106-K106</f>
        <v>-41.384395709996454</v>
      </c>
      <c r="Q106" s="141">
        <f>N106/K106</f>
        <v>0.90449754836154661</v>
      </c>
      <c r="R106" s="291"/>
      <c r="S106" s="142">
        <v>0.25</v>
      </c>
      <c r="T106" s="143">
        <v>0.37160879629629628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277"/>
      <c r="AB106" s="278"/>
      <c r="AC106" s="179">
        <f>SUM(AC90:AC105)</f>
        <v>8</v>
      </c>
      <c r="AD106" s="191">
        <f>SUM(AD90:AD105)</f>
        <v>0</v>
      </c>
      <c r="AE106" s="168">
        <f>M106-J106</f>
        <v>-248.30637425997884</v>
      </c>
      <c r="AF106" s="141">
        <f>M106/J106</f>
        <v>0.90449754836154661</v>
      </c>
      <c r="AG106" s="296"/>
    </row>
    <row r="107" spans="1:33" ht="15.75" customHeight="1">
      <c r="A107" s="297" t="s">
        <v>199</v>
      </c>
      <c r="B107" s="146" t="s">
        <v>173</v>
      </c>
      <c r="C107" s="287" t="s">
        <v>200</v>
      </c>
      <c r="D107" s="288"/>
      <c r="E107" s="147">
        <v>44.98</v>
      </c>
      <c r="F107" s="97">
        <v>1722</v>
      </c>
      <c r="G107" s="148">
        <f t="shared" ref="G107:G109" si="45">E107*F107</f>
        <v>77455.56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1610.1550640683083</v>
      </c>
      <c r="N107" s="152">
        <f>M107/L107</f>
        <v>76.674050669919438</v>
      </c>
      <c r="O107" s="154">
        <f>L107-I107</f>
        <v>0</v>
      </c>
      <c r="P107" s="155">
        <f>N107-K107</f>
        <v>-9.0402350443662698</v>
      </c>
      <c r="Q107" s="156">
        <f>N107/K107</f>
        <v>0.89453059114906019</v>
      </c>
      <c r="R107" s="289">
        <f>Q123</f>
        <v>0.92553886503336424</v>
      </c>
      <c r="S107" s="157">
        <v>0.70833333333333337</v>
      </c>
      <c r="T107" s="158">
        <v>0.7528935185185186</v>
      </c>
      <c r="U107" s="159"/>
      <c r="V107" s="160">
        <v>64.167732851111793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-189.84493593169168</v>
      </c>
      <c r="AF107" s="156">
        <f>M107/J107</f>
        <v>0.89453059114906019</v>
      </c>
      <c r="AG107" s="294">
        <f>AF123</f>
        <v>0.89416466621867385</v>
      </c>
    </row>
    <row r="108" spans="1:33" ht="15.75" customHeight="1">
      <c r="A108" s="298"/>
      <c r="B108" s="163" t="s">
        <v>173</v>
      </c>
      <c r="C108" s="279" t="s">
        <v>201</v>
      </c>
      <c r="D108" s="280"/>
      <c r="E108" s="101">
        <v>50.67</v>
      </c>
      <c r="F108" s="102">
        <v>1878</v>
      </c>
      <c r="G108" s="103">
        <f t="shared" si="45"/>
        <v>95158.260000000009</v>
      </c>
      <c r="H108" s="26"/>
      <c r="I108" s="104">
        <v>20</v>
      </c>
      <c r="J108" s="105">
        <v>2000</v>
      </c>
      <c r="K108" s="106">
        <f t="shared" ref="K108:K109" si="46">J108/I108</f>
        <v>100</v>
      </c>
      <c r="L108" s="118">
        <v>19</v>
      </c>
      <c r="M108" s="105">
        <f>F108/V108*60</f>
        <v>1787.9999999999998</v>
      </c>
      <c r="N108" s="106">
        <f>M108/L108</f>
        <v>94.105263157894726</v>
      </c>
      <c r="O108" s="108">
        <f>L108-I108</f>
        <v>-1</v>
      </c>
      <c r="P108" s="109">
        <f>N108-K108</f>
        <v>-5.8947368421052744</v>
      </c>
      <c r="Q108" s="110">
        <f>N108/K108</f>
        <v>0.94105263157894725</v>
      </c>
      <c r="R108" s="290"/>
      <c r="S108" s="47">
        <v>0.75694444444444442</v>
      </c>
      <c r="T108" s="48">
        <v>0.80070601851851853</v>
      </c>
      <c r="U108" s="111">
        <v>5.8333333333331794</v>
      </c>
      <c r="V108" s="112">
        <v>63.020134228187928</v>
      </c>
      <c r="W108" s="113"/>
      <c r="X108" s="116"/>
      <c r="Y108" s="12"/>
      <c r="Z108" s="198"/>
      <c r="AA108" s="281"/>
      <c r="AB108" s="282"/>
      <c r="AC108" s="12">
        <v>2</v>
      </c>
      <c r="AD108" s="198"/>
      <c r="AE108" s="117">
        <f>M108-J108</f>
        <v>-212.00000000000023</v>
      </c>
      <c r="AF108" s="110">
        <f>M108/J108</f>
        <v>0.89399999999999991</v>
      </c>
      <c r="AG108" s="295"/>
    </row>
    <row r="109" spans="1:33" ht="15.75" customHeight="1">
      <c r="A109" s="298"/>
      <c r="B109" s="163" t="s">
        <v>173</v>
      </c>
      <c r="C109" s="279" t="s">
        <v>234</v>
      </c>
      <c r="D109" s="280"/>
      <c r="E109" s="101">
        <v>58.17</v>
      </c>
      <c r="F109" s="102">
        <v>3295</v>
      </c>
      <c r="G109" s="103">
        <f t="shared" si="45"/>
        <v>191670.15</v>
      </c>
      <c r="H109" s="26"/>
      <c r="I109" s="104">
        <v>18</v>
      </c>
      <c r="J109" s="105">
        <v>2000</v>
      </c>
      <c r="K109" s="106">
        <f t="shared" si="46"/>
        <v>111.11111111111111</v>
      </c>
      <c r="L109" s="118">
        <v>17</v>
      </c>
      <c r="M109" s="105">
        <f>F109/V109*60</f>
        <v>1787.9999999999998</v>
      </c>
      <c r="N109" s="106">
        <f>M109/L109</f>
        <v>105.17647058823528</v>
      </c>
      <c r="O109" s="108">
        <f>L109-I109</f>
        <v>-1</v>
      </c>
      <c r="P109" s="109">
        <f>N109-K109</f>
        <v>-5.9346405228758385</v>
      </c>
      <c r="Q109" s="110">
        <f>N109/K109</f>
        <v>0.94658823529411751</v>
      </c>
      <c r="R109" s="290"/>
      <c r="S109" s="47">
        <v>0.80486111111111103</v>
      </c>
      <c r="T109" s="48">
        <v>0.88164351851851841</v>
      </c>
      <c r="U109" s="111">
        <v>5.9833333333332028</v>
      </c>
      <c r="V109" s="112">
        <v>110.57046979865773</v>
      </c>
      <c r="W109" s="113"/>
      <c r="X109" s="116"/>
      <c r="Y109" s="12"/>
      <c r="Z109" s="198"/>
      <c r="AA109" s="281"/>
      <c r="AB109" s="282"/>
      <c r="AC109" s="12">
        <v>4</v>
      </c>
      <c r="AD109" s="198"/>
      <c r="AE109" s="117">
        <f>M109-J109</f>
        <v>-212.00000000000023</v>
      </c>
      <c r="AF109" s="110">
        <f>M109/J109</f>
        <v>0.89399999999999991</v>
      </c>
      <c r="AG109" s="295"/>
    </row>
    <row r="110" spans="1:33" ht="15.75" customHeight="1">
      <c r="A110" s="298"/>
      <c r="B110" s="163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295"/>
    </row>
    <row r="111" spans="1:33" ht="15.75" customHeight="1">
      <c r="A111" s="298"/>
      <c r="B111" s="163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295"/>
    </row>
    <row r="112" spans="1:33" ht="15.75" customHeight="1">
      <c r="A112" s="298"/>
      <c r="B112" s="163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295"/>
    </row>
    <row r="113" spans="1:33" ht="15.75" customHeight="1">
      <c r="A113" s="298"/>
      <c r="B113" s="163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81"/>
      <c r="AB113" s="282"/>
      <c r="AC113" s="12"/>
      <c r="AD113" s="198"/>
      <c r="AE113" s="117"/>
      <c r="AF113" s="110"/>
      <c r="AG113" s="295"/>
    </row>
    <row r="114" spans="1:33" ht="15.75" customHeight="1">
      <c r="A114" s="298"/>
      <c r="B114" s="163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81"/>
      <c r="AB114" s="282"/>
      <c r="AC114" s="12"/>
      <c r="AD114" s="198"/>
      <c r="AE114" s="117"/>
      <c r="AF114" s="110"/>
      <c r="AG114" s="295"/>
    </row>
    <row r="115" spans="1:33" ht="15.75" customHeight="1">
      <c r="A115" s="298"/>
      <c r="B115" s="163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81"/>
      <c r="AB115" s="282"/>
      <c r="AC115" s="12"/>
      <c r="AD115" s="198"/>
      <c r="AE115" s="117"/>
      <c r="AF115" s="110"/>
      <c r="AG115" s="295"/>
    </row>
    <row r="116" spans="1:33" ht="15.75" customHeight="1">
      <c r="A116" s="298"/>
      <c r="B116" s="163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81"/>
      <c r="AB116" s="282"/>
      <c r="AC116" s="12"/>
      <c r="AD116" s="198"/>
      <c r="AE116" s="117"/>
      <c r="AF116" s="110"/>
      <c r="AG116" s="295"/>
    </row>
    <row r="117" spans="1:33" ht="15.75" customHeight="1">
      <c r="A117" s="298"/>
      <c r="B117" s="163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81"/>
      <c r="AB117" s="282"/>
      <c r="AC117" s="12"/>
      <c r="AD117" s="198"/>
      <c r="AE117" s="117"/>
      <c r="AF117" s="110"/>
      <c r="AG117" s="295"/>
    </row>
    <row r="118" spans="1:33" ht="15.75" customHeight="1">
      <c r="A118" s="298"/>
      <c r="B118" s="163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81"/>
      <c r="AB118" s="282"/>
      <c r="AC118" s="12"/>
      <c r="AD118" s="198"/>
      <c r="AE118" s="117"/>
      <c r="AF118" s="110"/>
      <c r="AG118" s="295"/>
    </row>
    <row r="119" spans="1:33" ht="15.75" customHeight="1">
      <c r="A119" s="298"/>
      <c r="B119" s="163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81"/>
      <c r="AB119" s="282"/>
      <c r="AC119" s="12"/>
      <c r="AD119" s="198"/>
      <c r="AE119" s="117"/>
      <c r="AF119" s="110"/>
      <c r="AG119" s="295"/>
    </row>
    <row r="120" spans="1:33" ht="15.75" customHeight="1">
      <c r="A120" s="298"/>
      <c r="B120" s="163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81"/>
      <c r="AB120" s="282"/>
      <c r="AC120" s="12"/>
      <c r="AD120" s="198"/>
      <c r="AE120" s="117"/>
      <c r="AF120" s="110"/>
      <c r="AG120" s="295"/>
    </row>
    <row r="121" spans="1:33" ht="15.75" customHeight="1">
      <c r="A121" s="298"/>
      <c r="B121" s="163"/>
      <c r="C121" s="279"/>
      <c r="D121" s="280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81"/>
      <c r="AB121" s="282"/>
      <c r="AC121" s="12"/>
      <c r="AD121" s="198"/>
      <c r="AE121" s="117"/>
      <c r="AF121" s="110"/>
      <c r="AG121" s="295"/>
    </row>
    <row r="122" spans="1:33" ht="15.75" customHeight="1">
      <c r="A122" s="298"/>
      <c r="B122" s="163"/>
      <c r="C122" s="279"/>
      <c r="D122" s="280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81"/>
      <c r="AB122" s="282"/>
      <c r="AC122" s="12"/>
      <c r="AD122" s="198"/>
      <c r="AE122" s="165"/>
      <c r="AF122" s="125"/>
      <c r="AG122" s="295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47">AVERAGE(I107:I122)</f>
        <v>19.666666666666668</v>
      </c>
      <c r="J123" s="137">
        <f t="shared" si="47"/>
        <v>1933.3333333333333</v>
      </c>
      <c r="K123" s="138">
        <f t="shared" ref="K123" si="48">J123/I123</f>
        <v>98.305084745762699</v>
      </c>
      <c r="L123" s="136">
        <f t="shared" ref="L123:M123" si="49">AVERAGE(L107:L122)</f>
        <v>19</v>
      </c>
      <c r="M123" s="137">
        <f t="shared" si="49"/>
        <v>1728.718354689436</v>
      </c>
      <c r="N123" s="138">
        <f>M123/L123</f>
        <v>90.985176562601893</v>
      </c>
      <c r="O123" s="139">
        <f>L123-I123</f>
        <v>-0.66666666666666785</v>
      </c>
      <c r="P123" s="140">
        <f>N123-K123</f>
        <v>-7.3199081831608055</v>
      </c>
      <c r="Q123" s="141">
        <f>N123/K123</f>
        <v>0.92553886503336424</v>
      </c>
      <c r="R123" s="291"/>
      <c r="S123" s="142">
        <v>0.70833333333333337</v>
      </c>
      <c r="T123" s="143">
        <v>0.88164351851851841</v>
      </c>
      <c r="U123" s="144"/>
      <c r="V123" s="166"/>
      <c r="W123" s="167"/>
      <c r="X123" s="138"/>
      <c r="Y123" s="179">
        <f t="shared" ref="Y123:Z123" si="50">SUM(Y107:Y122)</f>
        <v>0</v>
      </c>
      <c r="Z123" s="180">
        <f t="shared" si="50"/>
        <v>0</v>
      </c>
      <c r="AA123" s="277"/>
      <c r="AB123" s="278"/>
      <c r="AC123" s="179">
        <f t="shared" ref="AC123" si="51">SUM(AC107:AC122)</f>
        <v>7</v>
      </c>
      <c r="AD123" s="180">
        <f t="shared" ref="AD123" si="52">SUM(AD107:AD122)</f>
        <v>0</v>
      </c>
      <c r="AE123" s="168">
        <f>M123-J123</f>
        <v>-204.6149786438973</v>
      </c>
      <c r="AF123" s="141">
        <f>M123/J123</f>
        <v>0.89416466621867385</v>
      </c>
      <c r="AG123" s="296"/>
    </row>
    <row r="124" spans="1:33" ht="15.75" customHeight="1">
      <c r="A124" s="283" t="s">
        <v>225</v>
      </c>
      <c r="B124" s="146" t="s">
        <v>173</v>
      </c>
      <c r="C124" s="287" t="s">
        <v>189</v>
      </c>
      <c r="D124" s="288"/>
      <c r="E124" s="147">
        <v>47.6</v>
      </c>
      <c r="F124" s="97">
        <v>1864</v>
      </c>
      <c r="G124" s="148">
        <f t="shared" ref="G124:G126" si="53">E124*F124</f>
        <v>88726.400000000009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1786.1999999999996</v>
      </c>
      <c r="N124" s="152">
        <f>M124/L124</f>
        <v>77.660869565217368</v>
      </c>
      <c r="O124" s="154">
        <f>L124-I124</f>
        <v>0</v>
      </c>
      <c r="P124" s="155">
        <f>N124-K124</f>
        <v>-9.2956521739130693</v>
      </c>
      <c r="Q124" s="156">
        <f>N124/K124</f>
        <v>0.89309999999999967</v>
      </c>
      <c r="R124" s="289">
        <f>Q140</f>
        <v>0.89372679352344209</v>
      </c>
      <c r="S124" s="157">
        <v>0.70833333333333337</v>
      </c>
      <c r="T124" s="158">
        <v>0.75180555555555562</v>
      </c>
      <c r="U124" s="159"/>
      <c r="V124" s="160">
        <v>62.613369163587521</v>
      </c>
      <c r="W124" s="158"/>
      <c r="X124" s="169"/>
      <c r="Y124" s="196"/>
      <c r="Z124" s="197"/>
      <c r="AA124" s="292"/>
      <c r="AB124" s="293"/>
      <c r="AC124" s="196">
        <v>2</v>
      </c>
      <c r="AD124" s="197"/>
      <c r="AE124" s="115">
        <f>M124-J124</f>
        <v>-213.80000000000041</v>
      </c>
      <c r="AF124" s="156">
        <f>M124/J124</f>
        <v>0.89309999999999978</v>
      </c>
      <c r="AG124" s="294">
        <f>AF140</f>
        <v>0.8937267935234422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02">
        <v>1596</v>
      </c>
      <c r="G125" s="103">
        <f t="shared" si="53"/>
        <v>90764.51999999999</v>
      </c>
      <c r="H125" s="26"/>
      <c r="I125" s="104">
        <v>23</v>
      </c>
      <c r="J125" s="105">
        <v>2000</v>
      </c>
      <c r="K125" s="106">
        <f t="shared" ref="K125:K126" si="54">J125/I125</f>
        <v>86.956521739130437</v>
      </c>
      <c r="L125" s="107">
        <v>23</v>
      </c>
      <c r="M125" s="105">
        <f>F125/V125*60</f>
        <v>1787.5607611406558</v>
      </c>
      <c r="N125" s="106">
        <f>M125/L125</f>
        <v>77.72003309307199</v>
      </c>
      <c r="O125" s="108">
        <f>L125-I125</f>
        <v>0</v>
      </c>
      <c r="P125" s="109">
        <f>N125-K125</f>
        <v>-9.2364886460584472</v>
      </c>
      <c r="Q125" s="110">
        <f>N125/K125</f>
        <v>0.89378038057032783</v>
      </c>
      <c r="R125" s="290"/>
      <c r="S125" s="47">
        <v>0.75555555555555554</v>
      </c>
      <c r="T125" s="48">
        <v>0.79275462962962961</v>
      </c>
      <c r="U125" s="111">
        <v>5.3999999999998849</v>
      </c>
      <c r="V125" s="112">
        <v>53.570207000345455</v>
      </c>
      <c r="W125" s="113"/>
      <c r="X125" s="116"/>
      <c r="Y125" s="12"/>
      <c r="Z125" s="198"/>
      <c r="AA125" s="281"/>
      <c r="AB125" s="282"/>
      <c r="AC125" s="12">
        <v>1</v>
      </c>
      <c r="AD125" s="198"/>
      <c r="AE125" s="117">
        <f>M125-J125</f>
        <v>-212.43923885934419</v>
      </c>
      <c r="AF125" s="110">
        <f>M125/J125</f>
        <v>0.89378038057032794</v>
      </c>
      <c r="AG125" s="295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02">
        <v>2077</v>
      </c>
      <c r="G126" s="103">
        <f t="shared" si="53"/>
        <v>117952.83</v>
      </c>
      <c r="H126" s="26"/>
      <c r="I126" s="104">
        <v>23</v>
      </c>
      <c r="J126" s="105">
        <v>2000</v>
      </c>
      <c r="K126" s="106">
        <f t="shared" si="54"/>
        <v>86.956521739130437</v>
      </c>
      <c r="L126" s="107">
        <v>23</v>
      </c>
      <c r="M126" s="105">
        <f>F126/V126*60</f>
        <v>1788.5999999999979</v>
      </c>
      <c r="N126" s="106">
        <f>M126/L126</f>
        <v>77.765217391304262</v>
      </c>
      <c r="O126" s="108">
        <f>L126-I126</f>
        <v>0</v>
      </c>
      <c r="P126" s="109">
        <f>N126-K126</f>
        <v>-9.1913043478261756</v>
      </c>
      <c r="Q126" s="110">
        <f>N126/K126</f>
        <v>0.89429999999999898</v>
      </c>
      <c r="R126" s="290"/>
      <c r="S126" s="47">
        <v>0.79652777777777772</v>
      </c>
      <c r="T126" s="48">
        <v>0.84490740740740733</v>
      </c>
      <c r="U126" s="111">
        <v>5.4333333333332767</v>
      </c>
      <c r="V126" s="112">
        <v>69.674605836967544</v>
      </c>
      <c r="W126" s="113"/>
      <c r="X126" s="116"/>
      <c r="Y126" s="12"/>
      <c r="Z126" s="198"/>
      <c r="AA126" s="281"/>
      <c r="AB126" s="282"/>
      <c r="AC126" s="12">
        <v>3</v>
      </c>
      <c r="AD126" s="198"/>
      <c r="AE126" s="117">
        <f>M126-J126</f>
        <v>-211.40000000000214</v>
      </c>
      <c r="AF126" s="110">
        <f>M126/J126</f>
        <v>0.89429999999999898</v>
      </c>
      <c r="AG126" s="295"/>
    </row>
    <row r="127" spans="1:33" ht="15.75" customHeight="1">
      <c r="A127" s="284"/>
      <c r="B127" s="163"/>
      <c r="C127" s="279"/>
      <c r="D127" s="280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295"/>
    </row>
    <row r="128" spans="1:33" ht="15.75" customHeight="1">
      <c r="A128" s="285"/>
      <c r="B128" s="163"/>
      <c r="C128" s="279"/>
      <c r="D128" s="280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295"/>
    </row>
    <row r="129" spans="1:33" ht="15.75" customHeight="1">
      <c r="A129" s="285"/>
      <c r="B129" s="163"/>
      <c r="C129" s="279"/>
      <c r="D129" s="280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295"/>
    </row>
    <row r="130" spans="1:33" ht="15.75" customHeight="1">
      <c r="A130" s="285"/>
      <c r="B130" s="163"/>
      <c r="C130" s="279"/>
      <c r="D130" s="280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81"/>
      <c r="AB130" s="282"/>
      <c r="AC130" s="12"/>
      <c r="AD130" s="198"/>
      <c r="AE130" s="117"/>
      <c r="AF130" s="110"/>
      <c r="AG130" s="295"/>
    </row>
    <row r="131" spans="1:33" ht="15.75" customHeight="1">
      <c r="A131" s="285"/>
      <c r="B131" s="163"/>
      <c r="C131" s="279"/>
      <c r="D131" s="280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81"/>
      <c r="AB131" s="282"/>
      <c r="AC131" s="12"/>
      <c r="AD131" s="198"/>
      <c r="AE131" s="117"/>
      <c r="AF131" s="110"/>
      <c r="AG131" s="295"/>
    </row>
    <row r="132" spans="1:33" ht="15.75" customHeight="1">
      <c r="A132" s="285"/>
      <c r="B132" s="163"/>
      <c r="C132" s="279"/>
      <c r="D132" s="280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81"/>
      <c r="AB132" s="282"/>
      <c r="AC132" s="12"/>
      <c r="AD132" s="198"/>
      <c r="AE132" s="117"/>
      <c r="AF132" s="110"/>
      <c r="AG132" s="295"/>
    </row>
    <row r="133" spans="1:33" ht="15.75" customHeight="1">
      <c r="A133" s="285"/>
      <c r="B133" s="163"/>
      <c r="C133" s="279"/>
      <c r="D133" s="280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81"/>
      <c r="AB133" s="282"/>
      <c r="AC133" s="12"/>
      <c r="AD133" s="198"/>
      <c r="AE133" s="117"/>
      <c r="AF133" s="110"/>
      <c r="AG133" s="295"/>
    </row>
    <row r="134" spans="1:33" ht="15.75" customHeight="1">
      <c r="A134" s="285"/>
      <c r="B134" s="163"/>
      <c r="C134" s="279"/>
      <c r="D134" s="280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81"/>
      <c r="AB134" s="282"/>
      <c r="AC134" s="12"/>
      <c r="AD134" s="198"/>
      <c r="AE134" s="117"/>
      <c r="AF134" s="110"/>
      <c r="AG134" s="295"/>
    </row>
    <row r="135" spans="1:33" ht="15.75" customHeight="1">
      <c r="A135" s="285"/>
      <c r="B135" s="163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81"/>
      <c r="AB135" s="282"/>
      <c r="AC135" s="12"/>
      <c r="AD135" s="198"/>
      <c r="AE135" s="117"/>
      <c r="AF135" s="110"/>
      <c r="AG135" s="295"/>
    </row>
    <row r="136" spans="1:33" ht="15.75" customHeight="1">
      <c r="A136" s="285"/>
      <c r="B136" s="163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81"/>
      <c r="AB136" s="282"/>
      <c r="AC136" s="12"/>
      <c r="AD136" s="198"/>
      <c r="AE136" s="117"/>
      <c r="AF136" s="110"/>
      <c r="AG136" s="295"/>
    </row>
    <row r="137" spans="1:33" ht="15.75" customHeight="1">
      <c r="A137" s="285"/>
      <c r="B137" s="163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81"/>
      <c r="AB137" s="282"/>
      <c r="AC137" s="12"/>
      <c r="AD137" s="198"/>
      <c r="AE137" s="117"/>
      <c r="AF137" s="110"/>
      <c r="AG137" s="295"/>
    </row>
    <row r="138" spans="1:33" ht="15.75" customHeight="1">
      <c r="A138" s="285"/>
      <c r="B138" s="163"/>
      <c r="C138" s="279"/>
      <c r="D138" s="280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81"/>
      <c r="AB138" s="282"/>
      <c r="AC138" s="12"/>
      <c r="AD138" s="198"/>
      <c r="AE138" s="117"/>
      <c r="AF138" s="110"/>
      <c r="AG138" s="295"/>
    </row>
    <row r="139" spans="1:33" ht="15.75" customHeight="1">
      <c r="A139" s="285"/>
      <c r="B139" s="163"/>
      <c r="C139" s="279"/>
      <c r="D139" s="280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81"/>
      <c r="AB139" s="282"/>
      <c r="AC139" s="12"/>
      <c r="AD139" s="198"/>
      <c r="AE139" s="165"/>
      <c r="AF139" s="125"/>
      <c r="AG139" s="295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55">AVERAGE(I124:I139)</f>
        <v>23</v>
      </c>
      <c r="J140" s="137">
        <f t="shared" si="55"/>
        <v>2000</v>
      </c>
      <c r="K140" s="138">
        <f t="shared" ref="K140" si="56">J140/I140</f>
        <v>86.956521739130437</v>
      </c>
      <c r="L140" s="136">
        <f t="shared" ref="L140:M140" si="57">AVERAGE(L124:L139)</f>
        <v>23</v>
      </c>
      <c r="M140" s="137">
        <f t="shared" si="57"/>
        <v>1787.4535870468844</v>
      </c>
      <c r="N140" s="138">
        <f>M140/L140</f>
        <v>77.715373349864535</v>
      </c>
      <c r="O140" s="139">
        <f>L140-I140</f>
        <v>0</v>
      </c>
      <c r="P140" s="140">
        <f>N140-K140</f>
        <v>-9.2411483892659021</v>
      </c>
      <c r="Q140" s="141">
        <f>N140/K140</f>
        <v>0.89372679352344209</v>
      </c>
      <c r="R140" s="291"/>
      <c r="S140" s="142">
        <v>0.70833333333333337</v>
      </c>
      <c r="T140" s="143">
        <v>0.84490740740740733</v>
      </c>
      <c r="U140" s="144"/>
      <c r="V140" s="166"/>
      <c r="W140" s="167"/>
      <c r="X140" s="138"/>
      <c r="Y140" s="179">
        <f t="shared" ref="Y140:Z140" si="58">SUM(Y124:Y139)</f>
        <v>0</v>
      </c>
      <c r="Z140" s="180">
        <f t="shared" si="58"/>
        <v>0</v>
      </c>
      <c r="AA140" s="277"/>
      <c r="AB140" s="278"/>
      <c r="AC140" s="179">
        <f t="shared" ref="AC140" si="59">SUM(AC124:AC139)</f>
        <v>6</v>
      </c>
      <c r="AD140" s="180">
        <f t="shared" ref="AD140" si="60">SUM(AD124:AD139)</f>
        <v>0</v>
      </c>
      <c r="AE140" s="168">
        <f>M140-J140</f>
        <v>-212.54641295311558</v>
      </c>
      <c r="AF140" s="141">
        <f>M140/J140</f>
        <v>0.8937267935234422</v>
      </c>
      <c r="AG140" s="296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433" priority="2" operator="greaterThan">
      <formula>0</formula>
    </cfRule>
  </conditionalFormatting>
  <conditionalFormatting sqref="P5:P140 AE5:AE140">
    <cfRule type="cellIs" dxfId="432" priority="5" operator="lessThan">
      <formula>0</formula>
    </cfRule>
  </conditionalFormatting>
  <conditionalFormatting sqref="Q5:Q140 AF5:AF140">
    <cfRule type="cellIs" dxfId="431" priority="3" operator="greaterThan">
      <formula>1</formula>
    </cfRule>
    <cfRule type="cellIs" dxfId="430" priority="4" operator="lessThan">
      <formula>0.8</formula>
    </cfRule>
  </conditionalFormatting>
  <conditionalFormatting sqref="AG5 R5:R140">
    <cfRule type="cellIs" dxfId="429" priority="6" operator="lessThan">
      <formula>0.8</formula>
    </cfRule>
  </conditionalFormatting>
  <conditionalFormatting sqref="AG22">
    <cfRule type="cellIs" dxfId="428" priority="11" operator="lessThan">
      <formula>0.8</formula>
    </cfRule>
  </conditionalFormatting>
  <conditionalFormatting sqref="AG37">
    <cfRule type="cellIs" dxfId="427" priority="10" operator="lessThan">
      <formula>0.8</formula>
    </cfRule>
  </conditionalFormatting>
  <conditionalFormatting sqref="AG39:AG74">
    <cfRule type="cellIs" dxfId="426" priority="8" operator="lessThan">
      <formula>0.8</formula>
    </cfRule>
  </conditionalFormatting>
  <conditionalFormatting sqref="AG80:AG88">
    <cfRule type="cellIs" dxfId="425" priority="9" operator="lessThan">
      <formula>0.8</formula>
    </cfRule>
  </conditionalFormatting>
  <conditionalFormatting sqref="AG90:AG95">
    <cfRule type="cellIs" dxfId="424" priority="7" operator="lessThan">
      <formula>0.8</formula>
    </cfRule>
  </conditionalFormatting>
  <conditionalFormatting sqref="AG107:AG140">
    <cfRule type="cellIs" dxfId="423" priority="1" operator="lessThan">
      <formula>0.8</formula>
    </cfRule>
  </conditionalFormatting>
  <dataValidations count="1">
    <dataValidation type="list" allowBlank="1" showInputMessage="1" showErrorMessage="1" sqref="AA5:AB140" xr:uid="{BEBFFA83-0D15-48C6-BACA-AB091E705E99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55573-C618-4F31-81B0-4E9E5DD50BB2}">
  <sheetPr>
    <tabColor theme="9" tint="0.59999389629810485"/>
  </sheetPr>
  <dimension ref="B1:AR42"/>
  <sheetViews>
    <sheetView zoomScale="70" zoomScaleNormal="70" workbookViewId="0">
      <selection activeCell="S27" sqref="S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245</v>
      </c>
      <c r="D3" s="265"/>
      <c r="E3" s="3" t="s">
        <v>2</v>
      </c>
      <c r="F3" s="266">
        <f>'0518(18度C)'!D1+'0518(4度C)'!D1</f>
        <v>216231</v>
      </c>
      <c r="G3" s="267"/>
      <c r="H3" s="3" t="s">
        <v>3</v>
      </c>
      <c r="I3" s="268">
        <f>'0518(18度C)'!F1+'0518(4度C)'!F1</f>
        <v>6456343.4100000001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471.74521745961363</v>
      </c>
      <c r="F6" s="241" t="e">
        <f>AVERAGE(#REF!,D14:K14)</f>
        <v>#REF!</v>
      </c>
      <c r="G6" s="242">
        <f>AVERAGE(D14:K14)</f>
        <v>214.54557958008832</v>
      </c>
      <c r="H6" s="243"/>
      <c r="I6" s="242">
        <f>AVERAGE(L14:O14)</f>
        <v>92.630803242446575</v>
      </c>
      <c r="J6" s="243"/>
      <c r="K6" s="242">
        <f>AVERAGE(D32:O32)</f>
        <v>793.18181818181813</v>
      </c>
      <c r="L6" s="243"/>
      <c r="M6" s="242">
        <f>AVERAGE(P32:X32)</f>
        <v>725.66528066528065</v>
      </c>
      <c r="N6" s="243"/>
      <c r="O6" s="231">
        <f>'0518(4度C)'!Y2</f>
        <v>0</v>
      </c>
      <c r="P6" s="231">
        <f>'0518(4度C)'!Z2</f>
        <v>0</v>
      </c>
      <c r="Q6" s="231">
        <f>'0518(4度C)'!AC2</f>
        <v>59</v>
      </c>
      <c r="R6" s="231">
        <f>'0518(4度C)'!AD2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421.93190014168437</v>
      </c>
      <c r="F7" s="237" t="e">
        <f>AVERAGE(#REF!,D15:K15)</f>
        <v>#REF!</v>
      </c>
      <c r="G7" s="238">
        <f>AVERAGE(D15:K15)</f>
        <v>193.21982972355332</v>
      </c>
      <c r="H7" s="239"/>
      <c r="I7" s="238">
        <f>AVERAGE(L15:O15)</f>
        <v>84.357132317026498</v>
      </c>
      <c r="J7" s="239"/>
      <c r="K7" s="238">
        <f>AVERAGE(D33:O33)</f>
        <v>707.55509654978925</v>
      </c>
      <c r="L7" s="239"/>
      <c r="M7" s="238">
        <f>AVERAGE(P33:X33)</f>
        <v>648.16419327310507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0.89575023547148147</v>
      </c>
      <c r="F8" s="245" t="e">
        <f>AVERAGE(D16:K16,#REF!)</f>
        <v>#REF!</v>
      </c>
      <c r="G8" s="224">
        <f>AVERAGE(D16:K16)</f>
        <v>0.89745371389605466</v>
      </c>
      <c r="H8" s="225"/>
      <c r="I8" s="224">
        <f>AVERAGE(L16:O16)</f>
        <v>0.90971797749376915</v>
      </c>
      <c r="J8" s="225"/>
      <c r="K8" s="224">
        <f>AVERAGE(D34:O34)</f>
        <v>0.88872663706842103</v>
      </c>
      <c r="L8" s="225"/>
      <c r="M8" s="224">
        <f>AVERAGE(P34:X34)</f>
        <v>0.89323474522653801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84.507042253521121</v>
      </c>
      <c r="F14" s="28">
        <v>94.339622641509436</v>
      </c>
      <c r="G14" s="28">
        <v>83.720930232558146</v>
      </c>
      <c r="H14" s="28">
        <v>174.70588235294119</v>
      </c>
      <c r="I14" s="28">
        <v>416.66666666666669</v>
      </c>
      <c r="J14" s="28">
        <v>433.33333333333331</v>
      </c>
      <c r="K14" s="29" t="s">
        <v>42</v>
      </c>
      <c r="L14" s="27" t="s">
        <v>42</v>
      </c>
      <c r="M14" s="30">
        <v>98.305084745762699</v>
      </c>
      <c r="N14" s="28" t="s">
        <v>42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75.653424786943745</v>
      </c>
      <c r="F15" s="35">
        <v>84.382769544401057</v>
      </c>
      <c r="G15" s="35">
        <v>74.994757472922402</v>
      </c>
      <c r="H15" s="35">
        <v>155.58944802786061</v>
      </c>
      <c r="I15" s="35">
        <v>376.59797421918853</v>
      </c>
      <c r="J15" s="35">
        <v>392.1006042900035</v>
      </c>
      <c r="K15" s="36" t="s">
        <v>42</v>
      </c>
      <c r="L15" s="34" t="s">
        <v>42</v>
      </c>
      <c r="M15" s="37">
        <v>90.975702878391374</v>
      </c>
      <c r="N15" s="35" t="s">
        <v>42</v>
      </c>
      <c r="O15" s="38">
        <v>77.738561755661635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J16" si="0">E15/E14</f>
        <v>0.89523219331216775</v>
      </c>
      <c r="F16" s="43">
        <f t="shared" si="0"/>
        <v>0.89445735717065122</v>
      </c>
      <c r="G16" s="43">
        <f t="shared" si="0"/>
        <v>0.8957707142599064</v>
      </c>
      <c r="H16" s="43">
        <f t="shared" si="0"/>
        <v>0.89057933214600349</v>
      </c>
      <c r="I16" s="43">
        <f t="shared" si="0"/>
        <v>0.90383513812605243</v>
      </c>
      <c r="J16" s="43">
        <f t="shared" si="0"/>
        <v>0.90484754836154657</v>
      </c>
      <c r="K16" s="44" t="s">
        <v>42</v>
      </c>
      <c r="L16" s="42" t="s">
        <v>42</v>
      </c>
      <c r="M16" s="45">
        <f t="shared" ref="M16:O16" si="1">M15/M14</f>
        <v>0.92544249479742957</v>
      </c>
      <c r="N16" s="43" t="s">
        <v>42</v>
      </c>
      <c r="O16" s="46">
        <f t="shared" si="1"/>
        <v>0.89399346019010884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0.25</v>
      </c>
      <c r="F17" s="48">
        <v>0.20833333333333334</v>
      </c>
      <c r="G17" s="48">
        <v>0.25</v>
      </c>
      <c r="H17" s="48">
        <v>0.20833333333333334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 t="s">
        <v>42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0.58194444444444438</v>
      </c>
      <c r="F18" s="48">
        <v>0.58591435185185181</v>
      </c>
      <c r="G18" s="48">
        <v>0.6168634259259258</v>
      </c>
      <c r="H18" s="48">
        <v>0.56524305555555554</v>
      </c>
      <c r="I18" s="48">
        <v>0.46075231481481471</v>
      </c>
      <c r="J18" s="48">
        <v>0.39906249999999999</v>
      </c>
      <c r="K18" s="48" t="s">
        <v>42</v>
      </c>
      <c r="L18" s="47" t="s">
        <v>42</v>
      </c>
      <c r="M18" s="49">
        <v>0.8812268518518519</v>
      </c>
      <c r="N18" s="48" t="s">
        <v>42</v>
      </c>
      <c r="O18" s="50">
        <v>0.85357638888888887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11</v>
      </c>
      <c r="F21" s="52">
        <v>11</v>
      </c>
      <c r="G21" s="52">
        <v>8</v>
      </c>
      <c r="H21" s="52">
        <v>10</v>
      </c>
      <c r="I21" s="52">
        <v>2</v>
      </c>
      <c r="J21" s="52">
        <v>5</v>
      </c>
      <c r="K21" s="53"/>
      <c r="L21" s="54"/>
      <c r="M21" s="55">
        <v>6</v>
      </c>
      <c r="N21" s="52"/>
      <c r="O21" s="56">
        <v>6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23.666666666666668</v>
      </c>
      <c r="F23" s="58">
        <v>21.2</v>
      </c>
      <c r="G23" s="58">
        <v>21.5</v>
      </c>
      <c r="H23" s="58">
        <v>19.833333333333332</v>
      </c>
      <c r="I23" s="58">
        <v>6</v>
      </c>
      <c r="J23" s="58">
        <v>6</v>
      </c>
      <c r="K23" s="59" t="s">
        <v>42</v>
      </c>
      <c r="L23" s="57" t="s">
        <v>42</v>
      </c>
      <c r="M23" s="60">
        <v>19</v>
      </c>
      <c r="N23" s="58" t="s">
        <v>42</v>
      </c>
      <c r="O23" s="61">
        <v>23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927.27272727272737</v>
      </c>
      <c r="O32" s="28">
        <v>818.18181818181813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1005</v>
      </c>
      <c r="X32" s="31">
        <v>830.76923076923083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286.66798688665136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993.00339843540689</v>
      </c>
      <c r="N33" s="35">
        <v>826.68138938164293</v>
      </c>
      <c r="O33" s="35">
        <v>723.86761149545566</v>
      </c>
      <c r="P33" s="34">
        <v>260.5180428332381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699.08853762720946</v>
      </c>
      <c r="W33" s="35">
        <v>897.71841784552907</v>
      </c>
      <c r="X33" s="38">
        <v>735.3317747864437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0.87592995993143474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0.90273036221400627</v>
      </c>
      <c r="N34" s="43">
        <f>N33/N32</f>
        <v>0.89151914541157562</v>
      </c>
      <c r="O34" s="43">
        <f>O33/O32</f>
        <v>0.88472708071666806</v>
      </c>
      <c r="P34" s="42">
        <f>P33/P32</f>
        <v>0.89251551711387134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0.90204972597059285</v>
      </c>
      <c r="W34" s="43">
        <f>W33/W32</f>
        <v>0.89325215706022798</v>
      </c>
      <c r="X34" s="46">
        <f>X33/X32</f>
        <v>0.88512158076145997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0.41666666666666669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0.46075231481481471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0.46237268518518521</v>
      </c>
      <c r="N36" s="48">
        <v>0.66928240740740752</v>
      </c>
      <c r="O36" s="48">
        <v>0.67600694444444442</v>
      </c>
      <c r="P36" s="47">
        <v>0.7605439814814815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0.80511574074074077</v>
      </c>
      <c r="W36" s="48">
        <v>1.2186921296296291</v>
      </c>
      <c r="X36" s="50">
        <v>1.2030555555555553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3.6666666666666665</v>
      </c>
      <c r="O37" s="58">
        <v>4.4000000000000004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3.3333333333333335</v>
      </c>
      <c r="X37" s="61">
        <v>4.333333333333333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DF5A-1179-47E9-A8C7-256F4CA9FAF3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132159</v>
      </c>
      <c r="E1" s="88" t="s">
        <v>3</v>
      </c>
      <c r="F1" s="89">
        <f>SUM(G5:G140)</f>
        <v>2627923.7700000005</v>
      </c>
      <c r="G1" s="90" t="s">
        <v>84</v>
      </c>
      <c r="H1" s="91">
        <f>L21+L38+L55+L72+L89+L106+L123+L140</f>
        <v>46.066666666666677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46160</v>
      </c>
      <c r="B2" s="335"/>
      <c r="C2" s="92" t="s">
        <v>40</v>
      </c>
      <c r="D2" s="93">
        <f>AVERAGE(N21,N38,N55,N72,N89,N106,N123,N140)</f>
        <v>677.85964491144728</v>
      </c>
      <c r="E2" s="93" t="s">
        <v>91</v>
      </c>
      <c r="F2" s="94">
        <f>F1/D1</f>
        <v>19.884561550859196</v>
      </c>
      <c r="G2" s="95" t="s">
        <v>92</v>
      </c>
      <c r="H2" s="96">
        <f>COUNT(H5:H140)</f>
        <v>17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1801</v>
      </c>
      <c r="G5" s="148">
        <f t="shared" ref="G5:G8" si="0">E5*F5</f>
        <v>46177.64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3190.0863008830661</v>
      </c>
      <c r="N5" s="152">
        <f>M5/L5</f>
        <v>319.00863008830663</v>
      </c>
      <c r="O5" s="154">
        <f>L5-I5</f>
        <v>0</v>
      </c>
      <c r="P5" s="155">
        <f>N5-K5</f>
        <v>-40.991369911693369</v>
      </c>
      <c r="Q5" s="156">
        <f>N5/K5</f>
        <v>0.88613508357862958</v>
      </c>
      <c r="R5" s="289">
        <f>Q21</f>
        <v>0.87592995993143474</v>
      </c>
      <c r="S5" s="157">
        <v>0.25</v>
      </c>
      <c r="T5" s="158">
        <v>0.27351851851851849</v>
      </c>
      <c r="U5" s="159"/>
      <c r="V5" s="160">
        <v>33.873691746234982</v>
      </c>
      <c r="W5" s="161"/>
      <c r="X5" s="162"/>
      <c r="Y5" s="292"/>
      <c r="Z5" s="293"/>
      <c r="AA5" s="115">
        <f>M5-J5</f>
        <v>-409.91369911693391</v>
      </c>
      <c r="AB5" s="156">
        <f>M5/J5</f>
        <v>0.88613508357862947</v>
      </c>
      <c r="AC5" s="294">
        <f>AB21</f>
        <v>0.87592995993143485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3332</v>
      </c>
      <c r="G6" s="103">
        <f t="shared" si="0"/>
        <v>98360.639999999999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3153.5579899710606</v>
      </c>
      <c r="N6" s="106">
        <f>M6/L6</f>
        <v>286.68708999736913</v>
      </c>
      <c r="O6" s="108">
        <f>L6-I6</f>
        <v>0</v>
      </c>
      <c r="P6" s="109">
        <f>N6-K6</f>
        <v>-40.585637275358124</v>
      </c>
      <c r="Q6" s="110">
        <f>N6/K6</f>
        <v>0.87598833054751679</v>
      </c>
      <c r="R6" s="290"/>
      <c r="S6" s="47">
        <v>0.27638888888888885</v>
      </c>
      <c r="T6" s="48">
        <v>0.32040509259259253</v>
      </c>
      <c r="U6" s="111">
        <v>5</v>
      </c>
      <c r="V6" s="112">
        <v>63.395060638106301</v>
      </c>
      <c r="W6" s="113"/>
      <c r="X6" s="116"/>
      <c r="Y6" s="281"/>
      <c r="Z6" s="282"/>
      <c r="AA6" s="117">
        <f>M6-J6</f>
        <v>-446.44201002893942</v>
      </c>
      <c r="AB6" s="110">
        <f>M6/J6</f>
        <v>0.87598833054751679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3818</v>
      </c>
      <c r="G7" s="103">
        <f t="shared" si="0"/>
        <v>113967.3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3152.8635951957363</v>
      </c>
      <c r="N7" s="106">
        <f>M7/L7</f>
        <v>286.62396319961238</v>
      </c>
      <c r="O7" s="108">
        <f>L7-I7</f>
        <v>0</v>
      </c>
      <c r="P7" s="109">
        <f>N7-K7</f>
        <v>-40.648764073114876</v>
      </c>
      <c r="Q7" s="110">
        <f>N7/K7</f>
        <v>0.87579544310992674</v>
      </c>
      <c r="R7" s="290"/>
      <c r="S7" s="47">
        <v>0.32361111111111107</v>
      </c>
      <c r="T7" s="48">
        <v>0.37406249999999996</v>
      </c>
      <c r="U7" s="111">
        <v>4.6166666666666956</v>
      </c>
      <c r="V7" s="112">
        <v>72.657757966144501</v>
      </c>
      <c r="W7" s="113"/>
      <c r="X7" s="116"/>
      <c r="Y7" s="281"/>
      <c r="Z7" s="282"/>
      <c r="AA7" s="117">
        <f>M7-J7</f>
        <v>-447.13640480426375</v>
      </c>
      <c r="AB7" s="110">
        <f>M7/J7</f>
        <v>0.87579544310992674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2433</v>
      </c>
      <c r="G8" s="103">
        <f t="shared" si="0"/>
        <v>69510.81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3116.8835369627977</v>
      </c>
      <c r="N8" s="106">
        <f>M8/L8</f>
        <v>259.74029474689979</v>
      </c>
      <c r="O8" s="108">
        <f>L8-I8</f>
        <v>0</v>
      </c>
      <c r="P8" s="109">
        <f>N8-K8</f>
        <v>-40.259705253100208</v>
      </c>
      <c r="Q8" s="110">
        <f>N8/K8</f>
        <v>0.86580098248966597</v>
      </c>
      <c r="R8" s="290"/>
      <c r="S8" s="47">
        <v>0.37777777777777771</v>
      </c>
      <c r="T8" s="48">
        <v>0.41030092592592587</v>
      </c>
      <c r="U8" s="111">
        <v>5.349999999999957</v>
      </c>
      <c r="V8" s="112">
        <v>46.835243687753604</v>
      </c>
      <c r="W8" s="113"/>
      <c r="X8" s="116"/>
      <c r="Y8" s="281"/>
      <c r="Z8" s="282"/>
      <c r="AA8" s="117">
        <f>M8-J8</f>
        <v>-483.11646303720227</v>
      </c>
      <c r="AB8" s="110">
        <f>M8/J8</f>
        <v>0.86580098248966608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3153.3478557531653</v>
      </c>
      <c r="N21" s="138">
        <f>M21/L21</f>
        <v>286.66798688665136</v>
      </c>
      <c r="O21" s="139">
        <f>L21-I21</f>
        <v>0</v>
      </c>
      <c r="P21" s="140">
        <f>N21-K21</f>
        <v>-40.604740386075889</v>
      </c>
      <c r="Q21" s="141">
        <f>N21/K21</f>
        <v>0.87592995993143474</v>
      </c>
      <c r="R21" s="291"/>
      <c r="S21" s="142">
        <v>0.25</v>
      </c>
      <c r="T21" s="143">
        <v>0.46075231481481471</v>
      </c>
      <c r="U21" s="144"/>
      <c r="V21" s="166"/>
      <c r="W21" s="167"/>
      <c r="X21" s="138"/>
      <c r="Y21" s="277"/>
      <c r="Z21" s="278"/>
      <c r="AA21" s="168">
        <f>M21-J21</f>
        <v>-446.65214424683472</v>
      </c>
      <c r="AB21" s="141">
        <f>M21/J21</f>
        <v>0.87592995993143485</v>
      </c>
      <c r="AC21" s="296"/>
    </row>
    <row r="22" spans="1:29" ht="15.75" customHeight="1">
      <c r="A22" s="283" t="s">
        <v>123</v>
      </c>
      <c r="B22" s="114" t="s">
        <v>118</v>
      </c>
      <c r="C22" s="287" t="s">
        <v>191</v>
      </c>
      <c r="D22" s="288"/>
      <c r="E22" s="147">
        <v>18.53</v>
      </c>
      <c r="F22" s="97">
        <v>3268</v>
      </c>
      <c r="G22" s="148">
        <f t="shared" ref="G22" si="5">E22*F22</f>
        <v>60556.04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2979.0101953062208</v>
      </c>
      <c r="N22" s="152">
        <f>M22/L22</f>
        <v>993.00339843540689</v>
      </c>
      <c r="O22" s="154">
        <f>L22-I22</f>
        <v>0</v>
      </c>
      <c r="P22" s="155">
        <f>N22-K22</f>
        <v>-106.99660156459311</v>
      </c>
      <c r="Q22" s="156">
        <f>N22/K22</f>
        <v>0.90273036221400627</v>
      </c>
      <c r="R22" s="289">
        <f>Q38</f>
        <v>0.90273036221400627</v>
      </c>
      <c r="S22" s="157">
        <v>0.41666666666666669</v>
      </c>
      <c r="T22" s="158">
        <v>0.46237268518518521</v>
      </c>
      <c r="U22" s="159"/>
      <c r="V22" s="112">
        <v>65.82051995288468</v>
      </c>
      <c r="W22" s="161"/>
      <c r="X22" s="162"/>
      <c r="Y22" s="292"/>
      <c r="Z22" s="293"/>
      <c r="AA22" s="115">
        <f>M22-J22</f>
        <v>-320.98980469377921</v>
      </c>
      <c r="AB22" s="156">
        <f>M22/J22</f>
        <v>0.90273036221400627</v>
      </c>
      <c r="AC22" s="294">
        <f>AB38</f>
        <v>0.90273036221400627</v>
      </c>
    </row>
    <row r="23" spans="1:29" ht="15.75" customHeight="1">
      <c r="A23" s="284"/>
      <c r="B23" s="100"/>
      <c r="C23" s="279"/>
      <c r="D23" s="280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290"/>
      <c r="S23" s="47"/>
      <c r="T23" s="48"/>
      <c r="U23" s="111"/>
      <c r="V23" s="112"/>
      <c r="W23" s="113"/>
      <c r="X23" s="116"/>
      <c r="Y23" s="281"/>
      <c r="Z23" s="282"/>
      <c r="AA23" s="117"/>
      <c r="AB23" s="110"/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16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13"/>
      <c r="X35" s="116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13"/>
      <c r="X36" s="116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2979.0101953062208</v>
      </c>
      <c r="N38" s="138">
        <f t="shared" ref="N38:N47" si="9">M38/L38</f>
        <v>993.00339843540689</v>
      </c>
      <c r="O38" s="139">
        <f t="shared" ref="O38:O47" si="10">L38-I38</f>
        <v>0</v>
      </c>
      <c r="P38" s="140">
        <f t="shared" ref="P38:P47" si="11">N38-K38</f>
        <v>-106.99660156459311</v>
      </c>
      <c r="Q38" s="141">
        <f t="shared" ref="Q38:Q47" si="12">N38/K38</f>
        <v>0.90273036221400627</v>
      </c>
      <c r="R38" s="291"/>
      <c r="S38" s="142">
        <v>0.41666666666666669</v>
      </c>
      <c r="T38" s="143">
        <v>0.46237268518518521</v>
      </c>
      <c r="U38" s="144"/>
      <c r="V38" s="166"/>
      <c r="W38" s="99"/>
      <c r="X38" s="69"/>
      <c r="Y38" s="277"/>
      <c r="Z38" s="278"/>
      <c r="AA38" s="168">
        <f t="shared" ref="AA38:AA47" si="13">M38-J38</f>
        <v>-320.98980469377921</v>
      </c>
      <c r="AB38" s="141">
        <f t="shared" ref="AB38:AB47" si="14">M38/J38</f>
        <v>0.90273036221400627</v>
      </c>
      <c r="AC38" s="296"/>
    </row>
    <row r="39" spans="1:29" ht="15.75" customHeight="1">
      <c r="A39" s="297" t="s">
        <v>71</v>
      </c>
      <c r="B39" s="114" t="s">
        <v>118</v>
      </c>
      <c r="C39" s="287" t="s">
        <v>128</v>
      </c>
      <c r="D39" s="288"/>
      <c r="E39" s="147">
        <v>14.03</v>
      </c>
      <c r="F39" s="97">
        <v>1608</v>
      </c>
      <c r="G39" s="148">
        <f t="shared" ref="G39:G47" si="15">E39*F39</f>
        <v>22560.239999999998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2706.1178845319646</v>
      </c>
      <c r="N39" s="152">
        <f t="shared" si="9"/>
        <v>902.03929484398816</v>
      </c>
      <c r="O39" s="154">
        <f t="shared" si="10"/>
        <v>0</v>
      </c>
      <c r="P39" s="155">
        <f t="shared" si="11"/>
        <v>-97.960705156011841</v>
      </c>
      <c r="Q39" s="156">
        <f t="shared" si="12"/>
        <v>0.90203929484398815</v>
      </c>
      <c r="R39" s="289">
        <f>Q55</f>
        <v>0.89151914541157562</v>
      </c>
      <c r="S39" s="157">
        <v>0.25</v>
      </c>
      <c r="T39" s="158">
        <v>0.27475694444444443</v>
      </c>
      <c r="U39" s="159"/>
      <c r="V39" s="160">
        <v>35.652548823343906</v>
      </c>
      <c r="W39" s="161"/>
      <c r="X39" s="162"/>
      <c r="Y39" s="292"/>
      <c r="Z39" s="293"/>
      <c r="AA39" s="115">
        <f t="shared" si="13"/>
        <v>-293.88211546803541</v>
      </c>
      <c r="AB39" s="156">
        <f t="shared" si="14"/>
        <v>0.90203929484398815</v>
      </c>
      <c r="AC39" s="294">
        <f>AB55</f>
        <v>0.89151914541157562</v>
      </c>
    </row>
    <row r="40" spans="1:29" ht="15.75" customHeight="1">
      <c r="A40" s="298"/>
      <c r="B40" s="100" t="s">
        <v>118</v>
      </c>
      <c r="C40" s="279" t="s">
        <v>130</v>
      </c>
      <c r="D40" s="280"/>
      <c r="E40" s="101">
        <v>14.28</v>
      </c>
      <c r="F40" s="102">
        <v>2435</v>
      </c>
      <c r="G40" s="103">
        <f t="shared" si="15"/>
        <v>34771.799999999996</v>
      </c>
      <c r="H40" s="26">
        <v>2</v>
      </c>
      <c r="I40" s="104">
        <v>3</v>
      </c>
      <c r="J40" s="105">
        <v>3600</v>
      </c>
      <c r="K40" s="106">
        <f t="shared" ref="K40:K75" si="17">J40/I40</f>
        <v>1200</v>
      </c>
      <c r="L40" s="107">
        <v>3</v>
      </c>
      <c r="M40" s="105">
        <f t="shared" si="16"/>
        <v>3177.3553504973693</v>
      </c>
      <c r="N40" s="106">
        <f t="shared" si="9"/>
        <v>1059.1184501657897</v>
      </c>
      <c r="O40" s="108">
        <f t="shared" si="10"/>
        <v>0</v>
      </c>
      <c r="P40" s="109">
        <f t="shared" si="11"/>
        <v>-140.88154983421032</v>
      </c>
      <c r="Q40" s="110">
        <f t="shared" si="12"/>
        <v>0.88259870847149136</v>
      </c>
      <c r="R40" s="290"/>
      <c r="S40" s="47">
        <v>0.28472222222222227</v>
      </c>
      <c r="T40" s="48">
        <v>0.31664351851851857</v>
      </c>
      <c r="U40" s="111">
        <v>15</v>
      </c>
      <c r="V40" s="112">
        <v>45.981636890922552</v>
      </c>
      <c r="W40" s="113"/>
      <c r="X40" s="116"/>
      <c r="Y40" s="281"/>
      <c r="Z40" s="282"/>
      <c r="AA40" s="117">
        <f t="shared" si="13"/>
        <v>-422.64464950263073</v>
      </c>
      <c r="AB40" s="110">
        <f t="shared" si="14"/>
        <v>0.88259870847149147</v>
      </c>
      <c r="AC40" s="295"/>
    </row>
    <row r="41" spans="1:29" ht="15.75" customHeight="1">
      <c r="A41" s="298"/>
      <c r="B41" s="100" t="s">
        <v>118</v>
      </c>
      <c r="C41" s="279" t="s">
        <v>132</v>
      </c>
      <c r="D41" s="280"/>
      <c r="E41" s="101">
        <v>24.82</v>
      </c>
      <c r="F41" s="102">
        <v>2173</v>
      </c>
      <c r="G41" s="103">
        <f t="shared" si="15"/>
        <v>53933.86</v>
      </c>
      <c r="H41" s="26"/>
      <c r="I41" s="104">
        <v>5</v>
      </c>
      <c r="J41" s="105">
        <v>3600</v>
      </c>
      <c r="K41" s="106">
        <f t="shared" si="17"/>
        <v>720</v>
      </c>
      <c r="L41" s="107">
        <v>5</v>
      </c>
      <c r="M41" s="105">
        <f t="shared" si="16"/>
        <v>3185.6318373929471</v>
      </c>
      <c r="N41" s="106">
        <f t="shared" si="9"/>
        <v>637.12636747858937</v>
      </c>
      <c r="O41" s="108">
        <f t="shared" si="10"/>
        <v>0</v>
      </c>
      <c r="P41" s="109">
        <f t="shared" si="11"/>
        <v>-82.873632521410627</v>
      </c>
      <c r="Q41" s="110">
        <f t="shared" si="12"/>
        <v>0.88489773260915194</v>
      </c>
      <c r="R41" s="290"/>
      <c r="S41" s="47">
        <v>0.32638888888888895</v>
      </c>
      <c r="T41" s="48">
        <v>0.35480324074074082</v>
      </c>
      <c r="U41" s="111">
        <v>15</v>
      </c>
      <c r="V41" s="112">
        <v>40.927516629385586</v>
      </c>
      <c r="W41" s="113"/>
      <c r="X41" s="116"/>
      <c r="Y41" s="281"/>
      <c r="Z41" s="282"/>
      <c r="AA41" s="117">
        <f t="shared" si="13"/>
        <v>-414.36816260705291</v>
      </c>
      <c r="AB41" s="110">
        <f t="shared" si="14"/>
        <v>0.88489773260915194</v>
      </c>
      <c r="AC41" s="295"/>
    </row>
    <row r="42" spans="1:29" ht="15.75" customHeight="1">
      <c r="A42" s="298"/>
      <c r="B42" s="100" t="s">
        <v>118</v>
      </c>
      <c r="C42" s="279" t="s">
        <v>127</v>
      </c>
      <c r="D42" s="280"/>
      <c r="E42" s="101">
        <v>18.18</v>
      </c>
      <c r="F42" s="102">
        <v>1290</v>
      </c>
      <c r="G42" s="103">
        <f t="shared" si="15"/>
        <v>23452.2</v>
      </c>
      <c r="H42" s="26"/>
      <c r="I42" s="104">
        <v>3</v>
      </c>
      <c r="J42" s="105">
        <v>3600</v>
      </c>
      <c r="K42" s="106">
        <f t="shared" si="17"/>
        <v>1200</v>
      </c>
      <c r="L42" s="107">
        <v>3</v>
      </c>
      <c r="M42" s="105">
        <f t="shared" si="16"/>
        <v>3187.7059073571754</v>
      </c>
      <c r="N42" s="106">
        <f t="shared" si="9"/>
        <v>1062.5686357857251</v>
      </c>
      <c r="O42" s="108">
        <f t="shared" si="10"/>
        <v>0</v>
      </c>
      <c r="P42" s="109">
        <f t="shared" si="11"/>
        <v>-137.43136421427494</v>
      </c>
      <c r="Q42" s="110">
        <f t="shared" si="12"/>
        <v>0.88547386315477083</v>
      </c>
      <c r="R42" s="290"/>
      <c r="S42" s="47">
        <v>0.36458333333333343</v>
      </c>
      <c r="T42" s="48">
        <v>0.38143518518518527</v>
      </c>
      <c r="U42" s="111">
        <v>15</v>
      </c>
      <c r="V42" s="112">
        <v>24.28078444167701</v>
      </c>
      <c r="W42" s="113"/>
      <c r="X42" s="116"/>
      <c r="Y42" s="281"/>
      <c r="Z42" s="282"/>
      <c r="AA42" s="117">
        <f t="shared" si="13"/>
        <v>-412.29409264282458</v>
      </c>
      <c r="AB42" s="110">
        <f t="shared" si="14"/>
        <v>0.88547386315477095</v>
      </c>
      <c r="AC42" s="295"/>
    </row>
    <row r="43" spans="1:29" ht="15.75" customHeight="1">
      <c r="A43" s="298"/>
      <c r="B43" s="100" t="s">
        <v>118</v>
      </c>
      <c r="C43" s="279" t="s">
        <v>131</v>
      </c>
      <c r="D43" s="280"/>
      <c r="E43" s="101">
        <v>25.03</v>
      </c>
      <c r="F43" s="102">
        <v>1811</v>
      </c>
      <c r="G43" s="103">
        <f t="shared" si="15"/>
        <v>45329.33</v>
      </c>
      <c r="H43" s="13"/>
      <c r="I43" s="104">
        <v>5</v>
      </c>
      <c r="J43" s="105">
        <v>3600</v>
      </c>
      <c r="K43" s="106">
        <f t="shared" si="17"/>
        <v>720</v>
      </c>
      <c r="L43" s="107">
        <v>5</v>
      </c>
      <c r="M43" s="105">
        <f t="shared" si="16"/>
        <v>3187.0620141427157</v>
      </c>
      <c r="N43" s="106">
        <f t="shared" si="9"/>
        <v>637.41240282854312</v>
      </c>
      <c r="O43" s="108">
        <f t="shared" si="10"/>
        <v>0</v>
      </c>
      <c r="P43" s="109">
        <f t="shared" si="11"/>
        <v>-82.587597171456878</v>
      </c>
      <c r="Q43" s="110">
        <f t="shared" si="12"/>
        <v>0.88529500392853211</v>
      </c>
      <c r="R43" s="290"/>
      <c r="S43" s="47">
        <v>0.39166666666666677</v>
      </c>
      <c r="T43" s="48">
        <v>0.41533564814814827</v>
      </c>
      <c r="U43" s="111">
        <v>14.733333333333372</v>
      </c>
      <c r="V43" s="112">
        <v>34.094096543404831</v>
      </c>
      <c r="W43" s="113"/>
      <c r="X43" s="116"/>
      <c r="Y43" s="281"/>
      <c r="Z43" s="282"/>
      <c r="AA43" s="117">
        <f t="shared" si="13"/>
        <v>-412.93798585728427</v>
      </c>
      <c r="AB43" s="110">
        <f t="shared" si="14"/>
        <v>0.88529500392853211</v>
      </c>
      <c r="AC43" s="295"/>
    </row>
    <row r="44" spans="1:29" ht="15.75" customHeight="1">
      <c r="A44" s="298"/>
      <c r="B44" s="100" t="s">
        <v>118</v>
      </c>
      <c r="C44" s="279" t="s">
        <v>124</v>
      </c>
      <c r="D44" s="280"/>
      <c r="E44" s="101">
        <v>22.28</v>
      </c>
      <c r="F44" s="102">
        <v>1231</v>
      </c>
      <c r="G44" s="121">
        <f t="shared" si="15"/>
        <v>27426.68</v>
      </c>
      <c r="H44" s="122"/>
      <c r="I44" s="104">
        <v>5</v>
      </c>
      <c r="J44" s="105">
        <v>3300</v>
      </c>
      <c r="K44" s="106">
        <f t="shared" si="17"/>
        <v>660</v>
      </c>
      <c r="L44" s="107">
        <v>5</v>
      </c>
      <c r="M44" s="105">
        <f t="shared" si="16"/>
        <v>2976.8965094569071</v>
      </c>
      <c r="N44" s="106">
        <f t="shared" si="9"/>
        <v>595.37930189138137</v>
      </c>
      <c r="O44" s="108">
        <f t="shared" si="10"/>
        <v>0</v>
      </c>
      <c r="P44" s="109">
        <f t="shared" si="11"/>
        <v>-64.620698108618626</v>
      </c>
      <c r="Q44" s="110">
        <f t="shared" si="12"/>
        <v>0.90208985135057784</v>
      </c>
      <c r="R44" s="290"/>
      <c r="S44" s="47">
        <v>0.42569444444444454</v>
      </c>
      <c r="T44" s="120">
        <v>0.44291666666666674</v>
      </c>
      <c r="U44" s="111">
        <v>14.916666666666627</v>
      </c>
      <c r="V44" s="112">
        <v>24.811074138910765</v>
      </c>
      <c r="W44" s="113"/>
      <c r="X44" s="116"/>
      <c r="Y44" s="281"/>
      <c r="Z44" s="282"/>
      <c r="AA44" s="117">
        <f t="shared" si="13"/>
        <v>-323.1034905430929</v>
      </c>
      <c r="AB44" s="110">
        <f t="shared" si="14"/>
        <v>0.90208985135057795</v>
      </c>
      <c r="AC44" s="295"/>
    </row>
    <row r="45" spans="1:29" ht="15.75" customHeight="1">
      <c r="A45" s="298"/>
      <c r="B45" s="100" t="s">
        <v>118</v>
      </c>
      <c r="C45" s="279" t="s">
        <v>236</v>
      </c>
      <c r="D45" s="280"/>
      <c r="E45" s="101">
        <v>17.07</v>
      </c>
      <c r="F45" s="102">
        <v>5119</v>
      </c>
      <c r="G45" s="121">
        <f t="shared" si="15"/>
        <v>87381.33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2976.2431111858004</v>
      </c>
      <c r="N45" s="106">
        <f t="shared" si="9"/>
        <v>992.08103706193344</v>
      </c>
      <c r="O45" s="123">
        <f t="shared" si="10"/>
        <v>0</v>
      </c>
      <c r="P45" s="124">
        <f t="shared" si="11"/>
        <v>-107.91896293806656</v>
      </c>
      <c r="Q45" s="125">
        <f t="shared" si="12"/>
        <v>0.90189185187448495</v>
      </c>
      <c r="R45" s="290"/>
      <c r="S45" s="47">
        <v>0.45277777777777789</v>
      </c>
      <c r="T45" s="120">
        <v>0.52443287037037045</v>
      </c>
      <c r="U45" s="111">
        <v>15</v>
      </c>
      <c r="V45" s="112">
        <v>103.19721492026527</v>
      </c>
      <c r="W45" s="113"/>
      <c r="X45" s="116"/>
      <c r="Y45" s="281"/>
      <c r="Z45" s="282"/>
      <c r="AA45" s="117">
        <f t="shared" si="13"/>
        <v>-323.75688881419956</v>
      </c>
      <c r="AB45" s="110">
        <f t="shared" si="14"/>
        <v>0.90189185187448495</v>
      </c>
      <c r="AC45" s="295"/>
    </row>
    <row r="46" spans="1:29" ht="15.75" customHeight="1">
      <c r="A46" s="298"/>
      <c r="B46" s="100" t="s">
        <v>118</v>
      </c>
      <c r="C46" s="279" t="s">
        <v>128</v>
      </c>
      <c r="D46" s="280"/>
      <c r="E46" s="101">
        <v>14.03</v>
      </c>
      <c r="F46" s="102">
        <v>3493</v>
      </c>
      <c r="G46" s="121">
        <f t="shared" si="15"/>
        <v>49006.79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2706.1178845319646</v>
      </c>
      <c r="N46" s="106">
        <f t="shared" si="9"/>
        <v>902.03929484398816</v>
      </c>
      <c r="O46" s="123">
        <f t="shared" si="10"/>
        <v>0</v>
      </c>
      <c r="P46" s="124">
        <f t="shared" si="11"/>
        <v>-97.960705156011841</v>
      </c>
      <c r="Q46" s="125">
        <f t="shared" si="12"/>
        <v>0.90203929484398815</v>
      </c>
      <c r="R46" s="290"/>
      <c r="S46" s="47">
        <v>0.53472222222222232</v>
      </c>
      <c r="T46" s="120">
        <v>0.58849537037037047</v>
      </c>
      <c r="U46" s="111">
        <v>14.816666666666691</v>
      </c>
      <c r="V46" s="112">
        <v>77.446736965136978</v>
      </c>
      <c r="W46" s="113"/>
      <c r="X46" s="116"/>
      <c r="Y46" s="281"/>
      <c r="Z46" s="282"/>
      <c r="AA46" s="117">
        <f t="shared" si="13"/>
        <v>-293.88211546803541</v>
      </c>
      <c r="AB46" s="110">
        <f t="shared" si="14"/>
        <v>0.90203929484398815</v>
      </c>
      <c r="AC46" s="295"/>
    </row>
    <row r="47" spans="1:29" ht="15.75" customHeight="1">
      <c r="A47" s="298"/>
      <c r="B47" s="100" t="s">
        <v>118</v>
      </c>
      <c r="C47" s="279" t="s">
        <v>130</v>
      </c>
      <c r="D47" s="280"/>
      <c r="E47" s="101">
        <v>14.28</v>
      </c>
      <c r="F47" s="102">
        <v>5390</v>
      </c>
      <c r="G47" s="121">
        <f t="shared" si="15"/>
        <v>76969.2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3177.3553504973693</v>
      </c>
      <c r="N47" s="106">
        <f t="shared" si="9"/>
        <v>1059.1184501657897</v>
      </c>
      <c r="O47" s="123">
        <f t="shared" si="10"/>
        <v>0</v>
      </c>
      <c r="P47" s="124">
        <f t="shared" si="11"/>
        <v>-140.88154983421032</v>
      </c>
      <c r="Q47" s="125">
        <f t="shared" si="12"/>
        <v>0.88259870847149136</v>
      </c>
      <c r="R47" s="290"/>
      <c r="S47" s="47">
        <v>0.5986111111111112</v>
      </c>
      <c r="T47" s="120">
        <v>0.66928240740740752</v>
      </c>
      <c r="U47" s="111">
        <v>14.566666666666652</v>
      </c>
      <c r="V47" s="112">
        <v>101.78276092076902</v>
      </c>
      <c r="W47" s="113"/>
      <c r="X47" s="116"/>
      <c r="Y47" s="281"/>
      <c r="Z47" s="282"/>
      <c r="AA47" s="117">
        <f t="shared" si="13"/>
        <v>-422.64464950263073</v>
      </c>
      <c r="AB47" s="110">
        <f t="shared" si="14"/>
        <v>0.88259870847149147</v>
      </c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26"/>
      <c r="X49" s="127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26"/>
      <c r="X50" s="127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26"/>
      <c r="X51" s="127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26"/>
      <c r="X52" s="127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26"/>
      <c r="X53" s="127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8">AVERAGE(I39:I54)</f>
        <v>3.6666666666666665</v>
      </c>
      <c r="J55" s="137">
        <f t="shared" si="18"/>
        <v>3400</v>
      </c>
      <c r="K55" s="138">
        <f t="shared" ref="K55" si="19">J55/I55</f>
        <v>927.27272727272737</v>
      </c>
      <c r="L55" s="136">
        <f t="shared" ref="L55:M55" si="20">AVERAGE(L39:L54)</f>
        <v>3.6666666666666665</v>
      </c>
      <c r="M55" s="137">
        <f t="shared" si="20"/>
        <v>3031.1650943993573</v>
      </c>
      <c r="N55" s="138">
        <f t="shared" ref="N55:N65" si="21">M55/L55</f>
        <v>826.68138938164293</v>
      </c>
      <c r="O55" s="139">
        <f t="shared" ref="O55:O65" si="22">L55-I55</f>
        <v>0</v>
      </c>
      <c r="P55" s="140">
        <f t="shared" ref="P55:P65" si="23">N55-K55</f>
        <v>-100.59133789108444</v>
      </c>
      <c r="Q55" s="141">
        <f t="shared" ref="Q55:Q65" si="24">N55/K55</f>
        <v>0.89151914541157562</v>
      </c>
      <c r="R55" s="291"/>
      <c r="S55" s="142">
        <v>0.25</v>
      </c>
      <c r="T55" s="143">
        <v>0.66928240740740752</v>
      </c>
      <c r="U55" s="144"/>
      <c r="V55" s="166"/>
      <c r="W55" s="99"/>
      <c r="X55" s="69"/>
      <c r="Y55" s="277"/>
      <c r="Z55" s="278"/>
      <c r="AA55" s="168">
        <f t="shared" ref="AA55:AA65" si="25">M55-J55</f>
        <v>-368.83490560064274</v>
      </c>
      <c r="AB55" s="141">
        <f t="shared" ref="AB55:AB65" si="26">M55/J55</f>
        <v>0.89151914541157562</v>
      </c>
      <c r="AC55" s="296"/>
    </row>
    <row r="56" spans="1:29" ht="15.75" customHeight="1">
      <c r="A56" s="283" t="s">
        <v>78</v>
      </c>
      <c r="B56" s="114" t="s">
        <v>118</v>
      </c>
      <c r="C56" s="287" t="s">
        <v>211</v>
      </c>
      <c r="D56" s="288"/>
      <c r="E56" s="147">
        <v>23.72</v>
      </c>
      <c r="F56" s="97">
        <v>901</v>
      </c>
      <c r="G56" s="148">
        <f t="shared" ref="G56:G65" si="27">E56*F56</f>
        <v>21371.719999999998</v>
      </c>
      <c r="H56" s="149">
        <v>2</v>
      </c>
      <c r="I56" s="150">
        <v>5</v>
      </c>
      <c r="J56" s="151">
        <v>3600</v>
      </c>
      <c r="K56" s="152">
        <f>J56/I56</f>
        <v>720</v>
      </c>
      <c r="L56" s="153">
        <v>5</v>
      </c>
      <c r="M56" s="151">
        <f t="shared" ref="M56:M65" si="28">F56/V56*60</f>
        <v>3182.1344914427827</v>
      </c>
      <c r="N56" s="152">
        <f t="shared" si="21"/>
        <v>636.42689828855657</v>
      </c>
      <c r="O56" s="154">
        <f t="shared" si="22"/>
        <v>0</v>
      </c>
      <c r="P56" s="155">
        <f t="shared" si="23"/>
        <v>-83.573101711443428</v>
      </c>
      <c r="Q56" s="156">
        <f t="shared" si="24"/>
        <v>0.88392624762299521</v>
      </c>
      <c r="R56" s="289">
        <f>Q72</f>
        <v>0.88472708071666806</v>
      </c>
      <c r="S56" s="157">
        <v>0.25</v>
      </c>
      <c r="T56" s="158">
        <v>0.26179398148148147</v>
      </c>
      <c r="U56" s="159"/>
      <c r="V56" s="160">
        <v>16.988596850753829</v>
      </c>
      <c r="W56" s="158"/>
      <c r="X56" s="169"/>
      <c r="Y56" s="292"/>
      <c r="Z56" s="293"/>
      <c r="AA56" s="115">
        <f t="shared" si="25"/>
        <v>-417.86550855721725</v>
      </c>
      <c r="AB56" s="156">
        <f t="shared" si="26"/>
        <v>0.88392624762299521</v>
      </c>
      <c r="AC56" s="294">
        <f>AB72</f>
        <v>0.88472708071666817</v>
      </c>
    </row>
    <row r="57" spans="1:29" ht="15.75" customHeight="1">
      <c r="A57" s="284"/>
      <c r="B57" s="100" t="s">
        <v>118</v>
      </c>
      <c r="C57" s="279" t="s">
        <v>210</v>
      </c>
      <c r="D57" s="280"/>
      <c r="E57" s="101">
        <v>27.48</v>
      </c>
      <c r="F57" s="102">
        <v>1250</v>
      </c>
      <c r="G57" s="103">
        <f t="shared" si="27"/>
        <v>34350</v>
      </c>
      <c r="H57" s="26">
        <v>2</v>
      </c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3186.8160533891992</v>
      </c>
      <c r="N57" s="106">
        <f t="shared" si="21"/>
        <v>637.36321067783979</v>
      </c>
      <c r="O57" s="108">
        <f t="shared" si="22"/>
        <v>0</v>
      </c>
      <c r="P57" s="109">
        <f t="shared" si="23"/>
        <v>-82.636789322160212</v>
      </c>
      <c r="Q57" s="110">
        <f t="shared" si="24"/>
        <v>0.88522668149699968</v>
      </c>
      <c r="R57" s="290"/>
      <c r="S57" s="47">
        <v>0.27152777777777781</v>
      </c>
      <c r="T57" s="48">
        <v>0.28787037037037039</v>
      </c>
      <c r="U57" s="111">
        <v>15</v>
      </c>
      <c r="V57" s="112">
        <v>23.53446158909518</v>
      </c>
      <c r="W57" s="113"/>
      <c r="X57" s="13"/>
      <c r="Y57" s="281"/>
      <c r="Z57" s="282"/>
      <c r="AA57" s="117">
        <f t="shared" si="25"/>
        <v>-413.18394661080083</v>
      </c>
      <c r="AB57" s="110">
        <f t="shared" si="26"/>
        <v>0.88522668149699979</v>
      </c>
      <c r="AC57" s="295"/>
    </row>
    <row r="58" spans="1:29" ht="15.75" customHeight="1">
      <c r="A58" s="284"/>
      <c r="B58" s="100" t="s">
        <v>118</v>
      </c>
      <c r="C58" s="279" t="s">
        <v>126</v>
      </c>
      <c r="D58" s="280"/>
      <c r="E58" s="101">
        <v>16.66</v>
      </c>
      <c r="F58" s="102">
        <v>2026</v>
      </c>
      <c r="G58" s="103">
        <f t="shared" si="27"/>
        <v>33753.160000000003</v>
      </c>
      <c r="H58" s="26">
        <v>2</v>
      </c>
      <c r="I58" s="104">
        <v>5</v>
      </c>
      <c r="J58" s="105">
        <v>3600</v>
      </c>
      <c r="K58" s="106">
        <f t="shared" si="17"/>
        <v>720</v>
      </c>
      <c r="L58" s="107">
        <v>5</v>
      </c>
      <c r="M58" s="105">
        <f t="shared" si="28"/>
        <v>3188.6558276693368</v>
      </c>
      <c r="N58" s="106">
        <f t="shared" si="21"/>
        <v>637.7311655338674</v>
      </c>
      <c r="O58" s="108">
        <f t="shared" si="22"/>
        <v>0</v>
      </c>
      <c r="P58" s="109">
        <f t="shared" si="23"/>
        <v>-82.268834466132603</v>
      </c>
      <c r="Q58" s="110">
        <f t="shared" si="24"/>
        <v>0.88573772990814914</v>
      </c>
      <c r="R58" s="290"/>
      <c r="S58" s="47">
        <v>0.29791666666666672</v>
      </c>
      <c r="T58" s="48">
        <v>0.32438657407407412</v>
      </c>
      <c r="U58" s="111">
        <v>15</v>
      </c>
      <c r="V58" s="112">
        <v>38.122646836065421</v>
      </c>
      <c r="W58" s="113"/>
      <c r="X58" s="13"/>
      <c r="Y58" s="281"/>
      <c r="Z58" s="282"/>
      <c r="AA58" s="117">
        <f t="shared" si="25"/>
        <v>-411.34417233066324</v>
      </c>
      <c r="AB58" s="110">
        <f t="shared" si="26"/>
        <v>0.88573772990814914</v>
      </c>
      <c r="AC58" s="295"/>
    </row>
    <row r="59" spans="1:29" ht="15.75" customHeight="1">
      <c r="A59" s="284"/>
      <c r="B59" s="100" t="s">
        <v>118</v>
      </c>
      <c r="C59" s="279" t="s">
        <v>129</v>
      </c>
      <c r="D59" s="280"/>
      <c r="E59" s="101">
        <v>18.18</v>
      </c>
      <c r="F59" s="102">
        <v>2475</v>
      </c>
      <c r="G59" s="103">
        <f t="shared" si="27"/>
        <v>44995.5</v>
      </c>
      <c r="H59" s="26"/>
      <c r="I59" s="104">
        <v>3</v>
      </c>
      <c r="J59" s="105">
        <v>3600</v>
      </c>
      <c r="K59" s="106">
        <f t="shared" si="17"/>
        <v>1200</v>
      </c>
      <c r="L59" s="107">
        <v>3</v>
      </c>
      <c r="M59" s="105">
        <f t="shared" si="28"/>
        <v>3185.5182864459998</v>
      </c>
      <c r="N59" s="106">
        <f t="shared" si="21"/>
        <v>1061.8394288153333</v>
      </c>
      <c r="O59" s="108">
        <f t="shared" si="22"/>
        <v>0</v>
      </c>
      <c r="P59" s="109">
        <f t="shared" si="23"/>
        <v>-138.16057118466665</v>
      </c>
      <c r="Q59" s="110">
        <f t="shared" si="24"/>
        <v>0.8848661906794445</v>
      </c>
      <c r="R59" s="290"/>
      <c r="S59" s="47">
        <v>0.33472222222222231</v>
      </c>
      <c r="T59" s="48">
        <v>0.36709490740740747</v>
      </c>
      <c r="U59" s="111">
        <v>14.883333333333395</v>
      </c>
      <c r="V59" s="112">
        <v>46.617217873728677</v>
      </c>
      <c r="W59" s="113"/>
      <c r="X59" s="116"/>
      <c r="Y59" s="281"/>
      <c r="Z59" s="282"/>
      <c r="AA59" s="117">
        <f t="shared" si="25"/>
        <v>-414.48171355400018</v>
      </c>
      <c r="AB59" s="110">
        <f t="shared" si="26"/>
        <v>0.88486619067944439</v>
      </c>
      <c r="AC59" s="295"/>
    </row>
    <row r="60" spans="1:29" ht="15.75" customHeight="1">
      <c r="A60" s="285"/>
      <c r="B60" s="100" t="s">
        <v>118</v>
      </c>
      <c r="C60" s="279" t="s">
        <v>133</v>
      </c>
      <c r="D60" s="280"/>
      <c r="E60" s="101">
        <v>30</v>
      </c>
      <c r="F60" s="102">
        <v>3025</v>
      </c>
      <c r="G60" s="103">
        <f t="shared" si="27"/>
        <v>90750</v>
      </c>
      <c r="H60" s="13"/>
      <c r="I60" s="104">
        <v>4</v>
      </c>
      <c r="J60" s="105">
        <v>3600</v>
      </c>
      <c r="K60" s="106">
        <f t="shared" si="17"/>
        <v>900</v>
      </c>
      <c r="L60" s="107">
        <v>4</v>
      </c>
      <c r="M60" s="105">
        <f t="shared" si="28"/>
        <v>3184.2000000000021</v>
      </c>
      <c r="N60" s="106">
        <f t="shared" si="21"/>
        <v>796.05000000000052</v>
      </c>
      <c r="O60" s="108">
        <f t="shared" si="22"/>
        <v>0</v>
      </c>
      <c r="P60" s="109">
        <f t="shared" si="23"/>
        <v>-103.94999999999948</v>
      </c>
      <c r="Q60" s="110">
        <f t="shared" si="24"/>
        <v>0.88450000000000062</v>
      </c>
      <c r="R60" s="290"/>
      <c r="S60" s="47">
        <v>0.37708333333333344</v>
      </c>
      <c r="T60" s="48">
        <v>0.41666666666666674</v>
      </c>
      <c r="U60" s="111">
        <v>15</v>
      </c>
      <c r="V60" s="112">
        <v>57.000188430374941</v>
      </c>
      <c r="W60" s="113"/>
      <c r="X60" s="116"/>
      <c r="Y60" s="281"/>
      <c r="Z60" s="282"/>
      <c r="AA60" s="117">
        <f t="shared" si="25"/>
        <v>-415.79999999999791</v>
      </c>
      <c r="AB60" s="110">
        <f t="shared" si="26"/>
        <v>0.88450000000000062</v>
      </c>
      <c r="AC60" s="295"/>
    </row>
    <row r="61" spans="1:29" ht="15.75" customHeight="1">
      <c r="A61" s="285"/>
      <c r="B61" s="100" t="s">
        <v>118</v>
      </c>
      <c r="C61" s="279" t="s">
        <v>218</v>
      </c>
      <c r="D61" s="280"/>
      <c r="E61" s="101">
        <v>25.2</v>
      </c>
      <c r="F61" s="102">
        <v>2983</v>
      </c>
      <c r="G61" s="121">
        <f t="shared" si="27"/>
        <v>75171.599999999991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3183.509713479621</v>
      </c>
      <c r="N61" s="106">
        <f t="shared" si="21"/>
        <v>1061.169904493207</v>
      </c>
      <c r="O61" s="108">
        <f t="shared" si="22"/>
        <v>0</v>
      </c>
      <c r="P61" s="109">
        <f t="shared" si="23"/>
        <v>-138.83009550679299</v>
      </c>
      <c r="Q61" s="110">
        <f t="shared" si="24"/>
        <v>0.88430825374433919</v>
      </c>
      <c r="R61" s="290"/>
      <c r="S61" s="47">
        <v>0.42708333333333343</v>
      </c>
      <c r="T61" s="120">
        <v>0.46612268518518529</v>
      </c>
      <c r="U61" s="111">
        <v>15.000000000000027</v>
      </c>
      <c r="V61" s="112">
        <v>56.220968713292329</v>
      </c>
      <c r="W61" s="113"/>
      <c r="X61" s="50"/>
      <c r="Y61" s="281"/>
      <c r="Z61" s="282"/>
      <c r="AA61" s="117">
        <f t="shared" si="25"/>
        <v>-416.49028652037896</v>
      </c>
      <c r="AB61" s="110">
        <f t="shared" si="26"/>
        <v>0.88430825374433919</v>
      </c>
      <c r="AC61" s="295"/>
    </row>
    <row r="62" spans="1:29" ht="15.75" customHeight="1">
      <c r="A62" s="285"/>
      <c r="B62" s="100" t="s">
        <v>118</v>
      </c>
      <c r="C62" s="279" t="s">
        <v>125</v>
      </c>
      <c r="D62" s="280"/>
      <c r="E62" s="101">
        <v>17.89</v>
      </c>
      <c r="F62" s="102">
        <v>3580</v>
      </c>
      <c r="G62" s="121">
        <f t="shared" si="27"/>
        <v>64046.200000000004</v>
      </c>
      <c r="H62" s="62"/>
      <c r="I62" s="104">
        <v>4</v>
      </c>
      <c r="J62" s="105">
        <v>3600</v>
      </c>
      <c r="K62" s="106">
        <f t="shared" si="17"/>
        <v>900</v>
      </c>
      <c r="L62" s="107">
        <v>4</v>
      </c>
      <c r="M62" s="105">
        <f t="shared" si="28"/>
        <v>3181.7341608717898</v>
      </c>
      <c r="N62" s="106">
        <f t="shared" si="21"/>
        <v>795.43354021794744</v>
      </c>
      <c r="O62" s="123">
        <f t="shared" si="22"/>
        <v>0</v>
      </c>
      <c r="P62" s="124">
        <f t="shared" si="23"/>
        <v>-104.56645978205256</v>
      </c>
      <c r="Q62" s="125">
        <f t="shared" si="24"/>
        <v>0.88381504468660832</v>
      </c>
      <c r="R62" s="290"/>
      <c r="S62" s="47">
        <v>0.47638888888888903</v>
      </c>
      <c r="T62" s="120">
        <v>0.52326388888888897</v>
      </c>
      <c r="U62" s="111">
        <v>14.783333333333379</v>
      </c>
      <c r="V62" s="112">
        <v>67.510354146351801</v>
      </c>
      <c r="W62" s="113"/>
      <c r="X62" s="116"/>
      <c r="Y62" s="281"/>
      <c r="Z62" s="282"/>
      <c r="AA62" s="117">
        <f t="shared" si="25"/>
        <v>-418.26583912821025</v>
      </c>
      <c r="AB62" s="110">
        <f t="shared" si="26"/>
        <v>0.88381504468660832</v>
      </c>
      <c r="AC62" s="295"/>
    </row>
    <row r="63" spans="1:29" ht="15.75" customHeight="1">
      <c r="A63" s="285"/>
      <c r="B63" s="100" t="s">
        <v>118</v>
      </c>
      <c r="C63" s="279" t="s">
        <v>211</v>
      </c>
      <c r="D63" s="280"/>
      <c r="E63" s="101">
        <v>23.72</v>
      </c>
      <c r="F63" s="102">
        <v>2110</v>
      </c>
      <c r="G63" s="121">
        <f t="shared" si="27"/>
        <v>50049.2</v>
      </c>
      <c r="H63" s="62"/>
      <c r="I63" s="104">
        <v>5</v>
      </c>
      <c r="J63" s="105">
        <v>3600</v>
      </c>
      <c r="K63" s="106">
        <f t="shared" si="17"/>
        <v>720</v>
      </c>
      <c r="L63" s="118">
        <v>5</v>
      </c>
      <c r="M63" s="105">
        <f t="shared" si="28"/>
        <v>3182.1344914427823</v>
      </c>
      <c r="N63" s="106">
        <f t="shared" si="21"/>
        <v>636.42689828855646</v>
      </c>
      <c r="O63" s="123">
        <f t="shared" si="22"/>
        <v>0</v>
      </c>
      <c r="P63" s="124">
        <f t="shared" si="23"/>
        <v>-83.573101711443542</v>
      </c>
      <c r="Q63" s="125">
        <f t="shared" si="24"/>
        <v>0.8839262476229951</v>
      </c>
      <c r="R63" s="290"/>
      <c r="S63" s="47">
        <v>0.53333333333333344</v>
      </c>
      <c r="T63" s="120">
        <v>0.56096064814814828</v>
      </c>
      <c r="U63" s="111">
        <v>14.500000000000028</v>
      </c>
      <c r="V63" s="112">
        <v>39.784616376349149</v>
      </c>
      <c r="W63" s="113"/>
      <c r="X63" s="116"/>
      <c r="Y63" s="281"/>
      <c r="Z63" s="282"/>
      <c r="AA63" s="117">
        <f t="shared" si="25"/>
        <v>-417.86550855721771</v>
      </c>
      <c r="AB63" s="110">
        <f t="shared" si="26"/>
        <v>0.8839262476229951</v>
      </c>
      <c r="AC63" s="295"/>
    </row>
    <row r="64" spans="1:29" ht="15.75" customHeight="1">
      <c r="A64" s="285"/>
      <c r="B64" s="100" t="s">
        <v>118</v>
      </c>
      <c r="C64" s="279" t="s">
        <v>210</v>
      </c>
      <c r="D64" s="280"/>
      <c r="E64" s="101">
        <v>27.48</v>
      </c>
      <c r="F64" s="102">
        <v>2995</v>
      </c>
      <c r="G64" s="121">
        <f t="shared" si="27"/>
        <v>82302.600000000006</v>
      </c>
      <c r="H64" s="62"/>
      <c r="I64" s="104">
        <v>5</v>
      </c>
      <c r="J64" s="105">
        <v>3600</v>
      </c>
      <c r="K64" s="106">
        <f t="shared" si="17"/>
        <v>720</v>
      </c>
      <c r="L64" s="118">
        <v>5</v>
      </c>
      <c r="M64" s="105">
        <f t="shared" si="28"/>
        <v>3186.8160533891992</v>
      </c>
      <c r="N64" s="106">
        <f t="shared" si="21"/>
        <v>637.36321067783979</v>
      </c>
      <c r="O64" s="123">
        <f t="shared" si="22"/>
        <v>0</v>
      </c>
      <c r="P64" s="124">
        <f t="shared" si="23"/>
        <v>-82.636789322160212</v>
      </c>
      <c r="Q64" s="125">
        <f t="shared" si="24"/>
        <v>0.88522668149699968</v>
      </c>
      <c r="R64" s="290"/>
      <c r="S64" s="47">
        <v>0.57083333333333341</v>
      </c>
      <c r="T64" s="120">
        <v>0.60998842592592606</v>
      </c>
      <c r="U64" s="111">
        <v>15</v>
      </c>
      <c r="V64" s="112">
        <v>56.388569967472051</v>
      </c>
      <c r="W64" s="126"/>
      <c r="X64" s="127"/>
      <c r="Y64" s="281"/>
      <c r="Z64" s="282"/>
      <c r="AA64" s="117">
        <f t="shared" si="25"/>
        <v>-413.18394661080083</v>
      </c>
      <c r="AB64" s="110">
        <f t="shared" si="26"/>
        <v>0.88522668149699979</v>
      </c>
      <c r="AC64" s="295"/>
    </row>
    <row r="65" spans="1:29" ht="15.75" customHeight="1">
      <c r="A65" s="285"/>
      <c r="B65" s="100" t="s">
        <v>118</v>
      </c>
      <c r="C65" s="279" t="s">
        <v>126</v>
      </c>
      <c r="D65" s="280"/>
      <c r="E65" s="101">
        <v>16.66</v>
      </c>
      <c r="F65" s="102">
        <v>4276</v>
      </c>
      <c r="G65" s="121">
        <f t="shared" si="27"/>
        <v>71238.16</v>
      </c>
      <c r="H65" s="62"/>
      <c r="I65" s="104">
        <v>5</v>
      </c>
      <c r="J65" s="105">
        <v>3600</v>
      </c>
      <c r="K65" s="106">
        <f t="shared" si="17"/>
        <v>720</v>
      </c>
      <c r="L65" s="118">
        <v>5</v>
      </c>
      <c r="M65" s="105">
        <f t="shared" si="28"/>
        <v>3188.6558276693363</v>
      </c>
      <c r="N65" s="106">
        <f t="shared" si="21"/>
        <v>637.73116553386728</v>
      </c>
      <c r="O65" s="123">
        <f t="shared" si="22"/>
        <v>0</v>
      </c>
      <c r="P65" s="124">
        <f t="shared" si="23"/>
        <v>-82.268834466132716</v>
      </c>
      <c r="Q65" s="125">
        <f t="shared" si="24"/>
        <v>0.88573772990814903</v>
      </c>
      <c r="R65" s="290"/>
      <c r="S65" s="47">
        <v>0.62013888888888891</v>
      </c>
      <c r="T65" s="120">
        <v>0.67600694444444442</v>
      </c>
      <c r="U65" s="111">
        <v>14.6166666666665</v>
      </c>
      <c r="V65" s="112">
        <v>80.460235869208176</v>
      </c>
      <c r="W65" s="126"/>
      <c r="X65" s="127"/>
      <c r="Y65" s="281"/>
      <c r="Z65" s="282"/>
      <c r="AA65" s="117">
        <f t="shared" si="25"/>
        <v>-411.3441723306637</v>
      </c>
      <c r="AB65" s="110">
        <f t="shared" si="26"/>
        <v>0.88573772990814892</v>
      </c>
      <c r="AC65" s="295"/>
    </row>
    <row r="66" spans="1:29" ht="15.75" customHeight="1">
      <c r="A66" s="285"/>
      <c r="B66" s="100"/>
      <c r="C66" s="279"/>
      <c r="D66" s="280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26"/>
      <c r="X66" s="127"/>
      <c r="Y66" s="281"/>
      <c r="Z66" s="282"/>
      <c r="AA66" s="117"/>
      <c r="AB66" s="110"/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9">AVERAGE(I56:I71)</f>
        <v>4.4000000000000004</v>
      </c>
      <c r="J72" s="137">
        <f t="shared" si="29"/>
        <v>3600</v>
      </c>
      <c r="K72" s="138">
        <f t="shared" ref="K72" si="30">J72/I72</f>
        <v>818.18181818181813</v>
      </c>
      <c r="L72" s="136">
        <f t="shared" ref="L72:M72" si="31">AVERAGE(L56:L71)</f>
        <v>4.4000000000000004</v>
      </c>
      <c r="M72" s="137">
        <f t="shared" si="31"/>
        <v>3185.0174905800054</v>
      </c>
      <c r="N72" s="138">
        <f>M72/L72</f>
        <v>723.86761149545566</v>
      </c>
      <c r="O72" s="139">
        <f>L72-I72</f>
        <v>0</v>
      </c>
      <c r="P72" s="140">
        <f>N72-K72</f>
        <v>-94.314206686362468</v>
      </c>
      <c r="Q72" s="141">
        <f>N72/K72</f>
        <v>0.88472708071666806</v>
      </c>
      <c r="R72" s="291"/>
      <c r="S72" s="142">
        <v>0.25</v>
      </c>
      <c r="T72" s="143">
        <v>0.67600694444444442</v>
      </c>
      <c r="U72" s="144"/>
      <c r="V72" s="166"/>
      <c r="W72" s="167"/>
      <c r="X72" s="138"/>
      <c r="Y72" s="277"/>
      <c r="Z72" s="278"/>
      <c r="AA72" s="168">
        <f>M72-J72</f>
        <v>-414.98250941999459</v>
      </c>
      <c r="AB72" s="141">
        <f>M72/J72</f>
        <v>0.88472708071666817</v>
      </c>
      <c r="AC72" s="296"/>
    </row>
    <row r="73" spans="1:29" ht="15.75" customHeight="1">
      <c r="A73" s="297" t="s">
        <v>134</v>
      </c>
      <c r="B73" s="114" t="s">
        <v>118</v>
      </c>
      <c r="C73" s="287" t="s">
        <v>135</v>
      </c>
      <c r="D73" s="288"/>
      <c r="E73" s="147">
        <v>28.57</v>
      </c>
      <c r="F73" s="97">
        <v>2130</v>
      </c>
      <c r="G73" s="148">
        <f t="shared" ref="G73:G75" si="32">E73*F73</f>
        <v>60854.1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3116.0829290740717</v>
      </c>
      <c r="N73" s="152">
        <f>M73/L73</f>
        <v>259.67357742283929</v>
      </c>
      <c r="O73" s="154">
        <f>L73-I73</f>
        <v>0</v>
      </c>
      <c r="P73" s="155">
        <f>N73-K73</f>
        <v>-40.326422577160713</v>
      </c>
      <c r="Q73" s="156">
        <f>N73/K73</f>
        <v>0.86557859140946425</v>
      </c>
      <c r="R73" s="289">
        <f>Q89</f>
        <v>0.89251551711387134</v>
      </c>
      <c r="S73" s="157">
        <v>0.70833333333333337</v>
      </c>
      <c r="T73" s="158">
        <v>0.7368055555555556</v>
      </c>
      <c r="U73" s="159"/>
      <c r="V73" s="160">
        <v>41.01302914873807</v>
      </c>
      <c r="W73" s="158"/>
      <c r="X73" s="169"/>
      <c r="Y73" s="292"/>
      <c r="Z73" s="293"/>
      <c r="AA73" s="115">
        <f>M73-J73</f>
        <v>-483.91707092592833</v>
      </c>
      <c r="AB73" s="156">
        <f>M73/J73</f>
        <v>0.86557859140946436</v>
      </c>
      <c r="AC73" s="294">
        <f>AB89</f>
        <v>0.89251551711387134</v>
      </c>
    </row>
    <row r="74" spans="1:29" ht="15.75" customHeight="1">
      <c r="A74" s="298"/>
      <c r="B74" s="100" t="s">
        <v>118</v>
      </c>
      <c r="C74" s="279" t="s">
        <v>202</v>
      </c>
      <c r="D74" s="280"/>
      <c r="E74" s="101">
        <v>20.170000000000002</v>
      </c>
      <c r="F74" s="102">
        <v>120</v>
      </c>
      <c r="G74" s="103">
        <f t="shared" si="32"/>
        <v>2420.4</v>
      </c>
      <c r="H74" s="26"/>
      <c r="I74" s="104">
        <v>12</v>
      </c>
      <c r="J74" s="105">
        <v>3600</v>
      </c>
      <c r="K74" s="106">
        <f t="shared" si="17"/>
        <v>300</v>
      </c>
      <c r="L74" s="107">
        <v>12</v>
      </c>
      <c r="M74" s="105">
        <f>F74/V74*60</f>
        <v>3262.1941458530641</v>
      </c>
      <c r="N74" s="106">
        <f>M74/L74</f>
        <v>271.84951215442203</v>
      </c>
      <c r="O74" s="108">
        <f>L74-I74</f>
        <v>0</v>
      </c>
      <c r="P74" s="109">
        <f>N74-K74</f>
        <v>-28.15048784557797</v>
      </c>
      <c r="Q74" s="110">
        <f>N74/K74</f>
        <v>0.90616504051474012</v>
      </c>
      <c r="R74" s="290"/>
      <c r="S74" s="47">
        <v>0.74027777777777781</v>
      </c>
      <c r="T74" s="48">
        <v>0.74180555555555561</v>
      </c>
      <c r="U74" s="111">
        <v>4.9999999999999822</v>
      </c>
      <c r="V74" s="112">
        <v>2.2071034641370799</v>
      </c>
      <c r="W74" s="113"/>
      <c r="X74" s="13"/>
      <c r="Y74" s="281"/>
      <c r="Z74" s="282"/>
      <c r="AA74" s="117">
        <f>M74-J74</f>
        <v>-337.80585414693587</v>
      </c>
      <c r="AB74" s="110">
        <f>M74/J74</f>
        <v>0.90616504051474001</v>
      </c>
      <c r="AC74" s="295"/>
    </row>
    <row r="75" spans="1:29" ht="15.75" customHeight="1">
      <c r="A75" s="298"/>
      <c r="B75" s="100" t="s">
        <v>118</v>
      </c>
      <c r="C75" s="279" t="s">
        <v>203</v>
      </c>
      <c r="D75" s="280"/>
      <c r="E75" s="101">
        <v>20.420000000000002</v>
      </c>
      <c r="F75" s="102">
        <v>1206</v>
      </c>
      <c r="G75" s="103">
        <f t="shared" si="32"/>
        <v>24626.52</v>
      </c>
      <c r="H75" s="26"/>
      <c r="I75" s="104">
        <v>13</v>
      </c>
      <c r="J75" s="105">
        <v>3600</v>
      </c>
      <c r="K75" s="106">
        <f t="shared" si="17"/>
        <v>276.92307692307691</v>
      </c>
      <c r="L75" s="107">
        <v>13</v>
      </c>
      <c r="M75" s="105">
        <f>F75/V75*60</f>
        <v>3260.8905099026742</v>
      </c>
      <c r="N75" s="106">
        <f>M75/L75</f>
        <v>250.83773153097493</v>
      </c>
      <c r="O75" s="108">
        <f>L75-I75</f>
        <v>0</v>
      </c>
      <c r="P75" s="109">
        <f>N75-K75</f>
        <v>-26.085345392101971</v>
      </c>
      <c r="Q75" s="110">
        <f>N75/K75</f>
        <v>0.90580291941740954</v>
      </c>
      <c r="R75" s="290"/>
      <c r="S75" s="47">
        <v>0.74513888888888891</v>
      </c>
      <c r="T75" s="48">
        <v>0.7605439814814815</v>
      </c>
      <c r="U75" s="111">
        <v>4.799999999999951</v>
      </c>
      <c r="V75" s="112">
        <v>22.190257471159214</v>
      </c>
      <c r="W75" s="113"/>
      <c r="X75" s="13"/>
      <c r="Y75" s="281"/>
      <c r="Z75" s="282"/>
      <c r="AA75" s="117">
        <f>M75-J75</f>
        <v>-339.10949009732576</v>
      </c>
      <c r="AB75" s="110">
        <f>M75/J75</f>
        <v>0.90580291941740954</v>
      </c>
      <c r="AC75" s="295"/>
    </row>
    <row r="76" spans="1:29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81"/>
      <c r="Z76" s="282"/>
      <c r="AA76" s="117"/>
      <c r="AB76" s="110"/>
      <c r="AC76" s="295"/>
    </row>
    <row r="77" spans="1:29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81"/>
      <c r="Z77" s="282"/>
      <c r="AA77" s="117"/>
      <c r="AB77" s="110"/>
      <c r="AC77" s="295"/>
    </row>
    <row r="78" spans="1:29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50"/>
      <c r="Y78" s="281"/>
      <c r="Z78" s="282"/>
      <c r="AA78" s="117"/>
      <c r="AB78" s="110"/>
      <c r="AC78" s="295"/>
    </row>
    <row r="79" spans="1:29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281"/>
      <c r="Z79" s="282"/>
      <c r="AA79" s="117"/>
      <c r="AB79" s="110"/>
      <c r="AC79" s="295"/>
    </row>
    <row r="80" spans="1:29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281"/>
      <c r="Z80" s="282"/>
      <c r="AA80" s="117"/>
      <c r="AB80" s="110"/>
      <c r="AC80" s="295"/>
    </row>
    <row r="81" spans="1:29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26"/>
      <c r="X81" s="127"/>
      <c r="Y81" s="281"/>
      <c r="Z81" s="282"/>
      <c r="AA81" s="117"/>
      <c r="AB81" s="110"/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12.333333333333334</v>
      </c>
      <c r="J89" s="137">
        <f t="shared" si="33"/>
        <v>3600</v>
      </c>
      <c r="K89" s="138">
        <f t="shared" ref="K89" si="34">J89/I89</f>
        <v>291.89189189189187</v>
      </c>
      <c r="L89" s="136">
        <f t="shared" ref="L89:M89" si="35">AVERAGE(L73:L88)</f>
        <v>12.333333333333334</v>
      </c>
      <c r="M89" s="137">
        <f t="shared" si="35"/>
        <v>3213.055861609937</v>
      </c>
      <c r="N89" s="138">
        <f>M89/L89</f>
        <v>260.5180428332381</v>
      </c>
      <c r="O89" s="139">
        <f>L89-I89</f>
        <v>0</v>
      </c>
      <c r="P89" s="140">
        <f>N89-K89</f>
        <v>-31.373849058653775</v>
      </c>
      <c r="Q89" s="141">
        <f>N89/K89</f>
        <v>0.89251551711387134</v>
      </c>
      <c r="R89" s="291"/>
      <c r="S89" s="142">
        <v>0.70833333333333337</v>
      </c>
      <c r="T89" s="143">
        <v>0.7605439814814815</v>
      </c>
      <c r="U89" s="144"/>
      <c r="V89" s="166"/>
      <c r="W89" s="167"/>
      <c r="X89" s="138"/>
      <c r="Y89" s="277"/>
      <c r="Z89" s="278"/>
      <c r="AA89" s="168">
        <f>M89-J89</f>
        <v>-386.94413839006302</v>
      </c>
      <c r="AB89" s="141">
        <f>M89/J89</f>
        <v>0.89251551711387134</v>
      </c>
      <c r="AC89" s="296"/>
    </row>
    <row r="90" spans="1:29" ht="15.75" customHeight="1">
      <c r="A90" s="283" t="s">
        <v>139</v>
      </c>
      <c r="B90" s="114" t="s">
        <v>118</v>
      </c>
      <c r="C90" s="287" t="s">
        <v>208</v>
      </c>
      <c r="D90" s="288"/>
      <c r="E90" s="147">
        <v>17.22</v>
      </c>
      <c r="F90" s="97">
        <v>2026</v>
      </c>
      <c r="G90" s="148">
        <f t="shared" ref="G90:G92" si="36">E90*F90</f>
        <v>34887.72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2978.6508047833386</v>
      </c>
      <c r="N90" s="152">
        <f>M90/L90</f>
        <v>992.88360159444619</v>
      </c>
      <c r="O90" s="154">
        <f>L90-I90</f>
        <v>0</v>
      </c>
      <c r="P90" s="155">
        <f>N90-K90</f>
        <v>-107.11639840555381</v>
      </c>
      <c r="Q90" s="156">
        <f>N90/K90</f>
        <v>0.90262145599495103</v>
      </c>
      <c r="R90" s="289">
        <f>Q106</f>
        <v>0.90204972597059285</v>
      </c>
      <c r="S90" s="157">
        <v>0.70833333333333337</v>
      </c>
      <c r="T90" s="158">
        <v>0.73666666666666669</v>
      </c>
      <c r="U90" s="159"/>
      <c r="V90" s="160">
        <v>40.810423230809711</v>
      </c>
      <c r="W90" s="161"/>
      <c r="X90" s="162"/>
      <c r="Y90" s="292"/>
      <c r="Z90" s="293"/>
      <c r="AA90" s="115">
        <f>M90-J90</f>
        <v>-321.34919521666143</v>
      </c>
      <c r="AB90" s="156">
        <f>M90/J90</f>
        <v>0.90262145599495103</v>
      </c>
      <c r="AC90" s="294">
        <f>AB106</f>
        <v>0.90204972597059285</v>
      </c>
    </row>
    <row r="91" spans="1:29" ht="15.75" customHeight="1">
      <c r="A91" s="284"/>
      <c r="B91" s="100" t="s">
        <v>118</v>
      </c>
      <c r="C91" s="279" t="s">
        <v>138</v>
      </c>
      <c r="D91" s="280"/>
      <c r="E91" s="101">
        <v>24.54</v>
      </c>
      <c r="F91" s="102">
        <v>1997</v>
      </c>
      <c r="G91" s="103">
        <f t="shared" si="36"/>
        <v>49006.38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2705.019898560548</v>
      </c>
      <c r="N91" s="106">
        <f>M91/L91</f>
        <v>676.25497464013699</v>
      </c>
      <c r="O91" s="108">
        <f>L91-I91</f>
        <v>0</v>
      </c>
      <c r="P91" s="109">
        <f>N91-K91</f>
        <v>-73.745025359863007</v>
      </c>
      <c r="Q91" s="110">
        <f>N91/K91</f>
        <v>0.9016732995201826</v>
      </c>
      <c r="R91" s="290"/>
      <c r="S91" s="47">
        <v>0.74027777777777781</v>
      </c>
      <c r="T91" s="48">
        <v>0.77103009259259259</v>
      </c>
      <c r="U91" s="111">
        <v>5.2000000000000135</v>
      </c>
      <c r="V91" s="112">
        <v>44.295422767041799</v>
      </c>
      <c r="W91" s="113"/>
      <c r="X91" s="116"/>
      <c r="Y91" s="281"/>
      <c r="Z91" s="282"/>
      <c r="AA91" s="117">
        <f>M91-J91</f>
        <v>-294.98010143945203</v>
      </c>
      <c r="AB91" s="110">
        <f>M91/J91</f>
        <v>0.9016732995201826</v>
      </c>
      <c r="AC91" s="295"/>
    </row>
    <row r="92" spans="1:29" ht="15.75" customHeight="1">
      <c r="A92" s="284"/>
      <c r="B92" s="100" t="s">
        <v>118</v>
      </c>
      <c r="C92" s="279" t="s">
        <v>205</v>
      </c>
      <c r="D92" s="280"/>
      <c r="E92" s="101">
        <v>23.27</v>
      </c>
      <c r="F92" s="102">
        <v>2001</v>
      </c>
      <c r="G92" s="103">
        <f t="shared" si="36"/>
        <v>46563.27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2705.3917481826265</v>
      </c>
      <c r="N92" s="106">
        <f>M92/L92</f>
        <v>541.07834963652533</v>
      </c>
      <c r="O92" s="108">
        <f>L92-I92</f>
        <v>0</v>
      </c>
      <c r="P92" s="109">
        <f>N92-K92</f>
        <v>-58.921650363474669</v>
      </c>
      <c r="Q92" s="110">
        <f>N92/K92</f>
        <v>0.90179724939420891</v>
      </c>
      <c r="R92" s="290"/>
      <c r="S92" s="47">
        <v>0.77430555555555558</v>
      </c>
      <c r="T92" s="48">
        <v>0.80511574074074077</v>
      </c>
      <c r="U92" s="111">
        <v>4.7166666666667112</v>
      </c>
      <c r="V92" s="112">
        <v>44.378046203715783</v>
      </c>
      <c r="W92" s="113"/>
      <c r="X92" s="116"/>
      <c r="Y92" s="281"/>
      <c r="Z92" s="282"/>
      <c r="AA92" s="117">
        <f>M92-J92</f>
        <v>-294.60825181737346</v>
      </c>
      <c r="AB92" s="110">
        <f>M92/J92</f>
        <v>0.9017972493942088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13"/>
      <c r="X98" s="116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13"/>
      <c r="X99" s="116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2796.3541505088378</v>
      </c>
      <c r="N106" s="138">
        <f t="shared" ref="N106:N118" si="41">M106/L106</f>
        <v>699.08853762720946</v>
      </c>
      <c r="O106" s="139">
        <f t="shared" ref="O106:O118" si="42">L106-I106</f>
        <v>0</v>
      </c>
      <c r="P106" s="140">
        <f t="shared" ref="P106:P118" si="43">N106-K106</f>
        <v>-75.911462372790538</v>
      </c>
      <c r="Q106" s="141">
        <f t="shared" ref="Q106:Q118" si="44">N106/K106</f>
        <v>0.90204972597059285</v>
      </c>
      <c r="R106" s="291"/>
      <c r="S106" s="142">
        <v>0.70833333333333337</v>
      </c>
      <c r="T106" s="143">
        <v>0.80511574074074077</v>
      </c>
      <c r="U106" s="144"/>
      <c r="V106" s="166"/>
      <c r="W106" s="99"/>
      <c r="X106" s="69"/>
      <c r="Y106" s="277"/>
      <c r="Z106" s="278"/>
      <c r="AA106" s="168">
        <f t="shared" ref="AA106:AA118" si="45">M106-J106</f>
        <v>-303.64584949116215</v>
      </c>
      <c r="AB106" s="141">
        <f t="shared" ref="AB106:AB118" si="46">M106/J106</f>
        <v>0.90204972597059285</v>
      </c>
      <c r="AC106" s="296"/>
    </row>
    <row r="107" spans="1:29" ht="15.75" customHeight="1">
      <c r="A107" s="297" t="s">
        <v>142</v>
      </c>
      <c r="B107" s="114" t="s">
        <v>118</v>
      </c>
      <c r="C107" s="287" t="s">
        <v>137</v>
      </c>
      <c r="D107" s="288"/>
      <c r="E107" s="147">
        <v>22.28</v>
      </c>
      <c r="F107" s="97">
        <v>512</v>
      </c>
      <c r="G107" s="148">
        <f t="shared" ref="G107:G118" si="47">E107*F107</f>
        <v>11407.36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2975.3347543400773</v>
      </c>
      <c r="N107" s="152">
        <f t="shared" si="41"/>
        <v>595.06695086801551</v>
      </c>
      <c r="O107" s="154">
        <f t="shared" si="42"/>
        <v>0</v>
      </c>
      <c r="P107" s="155">
        <f t="shared" si="43"/>
        <v>-64.93304913198449</v>
      </c>
      <c r="Q107" s="156">
        <f t="shared" si="44"/>
        <v>0.90161659222426593</v>
      </c>
      <c r="R107" s="289">
        <f>Q123</f>
        <v>0.89325215706022798</v>
      </c>
      <c r="S107" s="157">
        <v>0.70833333333333337</v>
      </c>
      <c r="T107" s="158">
        <v>0.71549768518518519</v>
      </c>
      <c r="U107" s="159"/>
      <c r="V107" s="160">
        <v>10.324888638224383</v>
      </c>
      <c r="W107" s="161"/>
      <c r="X107" s="162"/>
      <c r="Y107" s="292"/>
      <c r="Z107" s="293"/>
      <c r="AA107" s="115">
        <f t="shared" si="45"/>
        <v>-324.66524565992268</v>
      </c>
      <c r="AB107" s="156">
        <f t="shared" si="46"/>
        <v>0.90161659222426582</v>
      </c>
      <c r="AC107" s="294">
        <f>AB123</f>
        <v>0.89325215706022798</v>
      </c>
    </row>
    <row r="108" spans="1:29" ht="15.75" customHeight="1">
      <c r="A108" s="298"/>
      <c r="B108" s="100" t="s">
        <v>118</v>
      </c>
      <c r="C108" s="279" t="s">
        <v>136</v>
      </c>
      <c r="D108" s="280"/>
      <c r="E108" s="101">
        <v>16.7</v>
      </c>
      <c r="F108" s="102">
        <v>474</v>
      </c>
      <c r="G108" s="103">
        <f t="shared" si="47"/>
        <v>7915.7999999999993</v>
      </c>
      <c r="H108" s="26">
        <v>2</v>
      </c>
      <c r="I108" s="104">
        <v>3</v>
      </c>
      <c r="J108" s="105">
        <v>3600</v>
      </c>
      <c r="K108" s="106">
        <f t="shared" si="37"/>
        <v>1200</v>
      </c>
      <c r="L108" s="107">
        <v>3</v>
      </c>
      <c r="M108" s="105">
        <f t="shared" si="48"/>
        <v>3193.282350722202</v>
      </c>
      <c r="N108" s="106">
        <f t="shared" si="41"/>
        <v>1064.4274502407341</v>
      </c>
      <c r="O108" s="108">
        <f t="shared" si="42"/>
        <v>0</v>
      </c>
      <c r="P108" s="109">
        <f t="shared" si="43"/>
        <v>-135.57254975926594</v>
      </c>
      <c r="Q108" s="110">
        <f t="shared" si="44"/>
        <v>0.88702287520061174</v>
      </c>
      <c r="R108" s="290"/>
      <c r="S108" s="47">
        <v>0.72569444444444442</v>
      </c>
      <c r="T108" s="48">
        <v>0.73187499999999994</v>
      </c>
      <c r="U108" s="111">
        <v>14.683333333333284</v>
      </c>
      <c r="V108" s="112">
        <v>8.9061964700891316</v>
      </c>
      <c r="W108" s="113"/>
      <c r="X108" s="116"/>
      <c r="Y108" s="281"/>
      <c r="Z108" s="282"/>
      <c r="AA108" s="117">
        <f t="shared" si="45"/>
        <v>-406.71764927779805</v>
      </c>
      <c r="AB108" s="110">
        <f t="shared" si="46"/>
        <v>0.88702287520061163</v>
      </c>
      <c r="AC108" s="295"/>
    </row>
    <row r="109" spans="1:29" ht="15.75" customHeight="1">
      <c r="A109" s="298"/>
      <c r="B109" s="100" t="s">
        <v>118</v>
      </c>
      <c r="C109" s="279" t="s">
        <v>148</v>
      </c>
      <c r="D109" s="280"/>
      <c r="E109" s="101">
        <v>18.18</v>
      </c>
      <c r="F109" s="102">
        <v>457</v>
      </c>
      <c r="G109" s="103">
        <f t="shared" si="47"/>
        <v>8308.26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3191.6360598015249</v>
      </c>
      <c r="N109" s="106">
        <f t="shared" si="41"/>
        <v>1063.8786866005082</v>
      </c>
      <c r="O109" s="108">
        <f t="shared" si="42"/>
        <v>0</v>
      </c>
      <c r="P109" s="109">
        <f t="shared" si="43"/>
        <v>-136.12131339949178</v>
      </c>
      <c r="Q109" s="110">
        <f t="shared" si="44"/>
        <v>0.8865655721670902</v>
      </c>
      <c r="R109" s="290"/>
      <c r="S109" s="47">
        <v>0.74166666666666659</v>
      </c>
      <c r="T109" s="48">
        <v>0.7476273148148147</v>
      </c>
      <c r="U109" s="111">
        <v>15</v>
      </c>
      <c r="V109" s="112">
        <v>8.5912051017825455</v>
      </c>
      <c r="W109" s="113"/>
      <c r="X109" s="116"/>
      <c r="Y109" s="281"/>
      <c r="Z109" s="282"/>
      <c r="AA109" s="117">
        <f t="shared" si="45"/>
        <v>-408.36394019847512</v>
      </c>
      <c r="AB109" s="110">
        <f t="shared" si="46"/>
        <v>0.8865655721670902</v>
      </c>
      <c r="AC109" s="295"/>
    </row>
    <row r="110" spans="1:29" ht="15.75" customHeight="1">
      <c r="A110" s="298"/>
      <c r="B110" s="100" t="s">
        <v>118</v>
      </c>
      <c r="C110" s="279" t="s">
        <v>144</v>
      </c>
      <c r="D110" s="280"/>
      <c r="E110" s="101">
        <v>18.18</v>
      </c>
      <c r="F110" s="102">
        <v>675</v>
      </c>
      <c r="G110" s="103">
        <f t="shared" si="47"/>
        <v>12271.5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2707.5417673468291</v>
      </c>
      <c r="N110" s="106">
        <f t="shared" si="41"/>
        <v>902.51392244894305</v>
      </c>
      <c r="O110" s="108">
        <f t="shared" si="42"/>
        <v>0</v>
      </c>
      <c r="P110" s="109">
        <f t="shared" si="43"/>
        <v>-97.486077551056951</v>
      </c>
      <c r="Q110" s="110">
        <f t="shared" si="44"/>
        <v>0.90251392244894302</v>
      </c>
      <c r="R110" s="290"/>
      <c r="S110" s="47">
        <v>0.75763888888888875</v>
      </c>
      <c r="T110" s="48">
        <v>0.76802083333333315</v>
      </c>
      <c r="U110" s="111">
        <v>15</v>
      </c>
      <c r="V110" s="112">
        <v>14.958217999970767</v>
      </c>
      <c r="W110" s="113"/>
      <c r="X110" s="116"/>
      <c r="Y110" s="281"/>
      <c r="Z110" s="282"/>
      <c r="AA110" s="117">
        <f t="shared" si="45"/>
        <v>-292.45823265317085</v>
      </c>
      <c r="AB110" s="110">
        <f t="shared" si="46"/>
        <v>0.90251392244894302</v>
      </c>
      <c r="AC110" s="295"/>
    </row>
    <row r="111" spans="1:29" ht="15.75" customHeight="1">
      <c r="A111" s="298"/>
      <c r="B111" s="100" t="s">
        <v>118</v>
      </c>
      <c r="C111" s="279" t="s">
        <v>143</v>
      </c>
      <c r="D111" s="280"/>
      <c r="E111" s="101">
        <v>14.03</v>
      </c>
      <c r="F111" s="102">
        <v>2552</v>
      </c>
      <c r="G111" s="103">
        <f t="shared" si="47"/>
        <v>35804.559999999998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2705.0177994911537</v>
      </c>
      <c r="N111" s="106">
        <f t="shared" si="41"/>
        <v>901.67259983038457</v>
      </c>
      <c r="O111" s="108">
        <f t="shared" si="42"/>
        <v>0</v>
      </c>
      <c r="P111" s="109">
        <f t="shared" si="43"/>
        <v>-98.32740016961543</v>
      </c>
      <c r="Q111" s="110">
        <f t="shared" si="44"/>
        <v>0.90167259983038461</v>
      </c>
      <c r="R111" s="290"/>
      <c r="S111" s="47">
        <v>0.77777777777777757</v>
      </c>
      <c r="T111" s="48">
        <v>0.81708333333333316</v>
      </c>
      <c r="U111" s="111">
        <v>15</v>
      </c>
      <c r="V111" s="112">
        <v>56.605912178767802</v>
      </c>
      <c r="W111" s="113"/>
      <c r="X111" s="116"/>
      <c r="Y111" s="281"/>
      <c r="Z111" s="282"/>
      <c r="AA111" s="117">
        <f t="shared" si="45"/>
        <v>-294.98220050884629</v>
      </c>
      <c r="AB111" s="110">
        <f t="shared" si="46"/>
        <v>0.90167259983038461</v>
      </c>
      <c r="AC111" s="295"/>
    </row>
    <row r="112" spans="1:29" ht="15.75" customHeight="1">
      <c r="A112" s="298"/>
      <c r="B112" s="100" t="s">
        <v>118</v>
      </c>
      <c r="C112" s="279" t="s">
        <v>145</v>
      </c>
      <c r="D112" s="280"/>
      <c r="E112" s="101">
        <v>14.28</v>
      </c>
      <c r="F112" s="102">
        <v>3425</v>
      </c>
      <c r="G112" s="121">
        <f t="shared" si="47"/>
        <v>48909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3181.5244846451678</v>
      </c>
      <c r="N112" s="106">
        <f t="shared" si="41"/>
        <v>1060.5081615483894</v>
      </c>
      <c r="O112" s="108">
        <f t="shared" si="42"/>
        <v>0</v>
      </c>
      <c r="P112" s="109">
        <f t="shared" si="43"/>
        <v>-139.49183845161065</v>
      </c>
      <c r="Q112" s="110">
        <f t="shared" si="44"/>
        <v>0.88375680129032441</v>
      </c>
      <c r="R112" s="290"/>
      <c r="S112" s="47">
        <v>0.82708333333333306</v>
      </c>
      <c r="T112" s="120">
        <v>0.87193287037037015</v>
      </c>
      <c r="U112" s="111">
        <v>15</v>
      </c>
      <c r="V112" s="112">
        <v>64.591676409153649</v>
      </c>
      <c r="W112" s="113"/>
      <c r="X112" s="116"/>
      <c r="Y112" s="281"/>
      <c r="Z112" s="282"/>
      <c r="AA112" s="117">
        <f t="shared" si="45"/>
        <v>-418.47551535483217</v>
      </c>
      <c r="AB112" s="110">
        <f t="shared" si="46"/>
        <v>0.88375680129032441</v>
      </c>
      <c r="AC112" s="295"/>
    </row>
    <row r="113" spans="1:29" ht="15.75" customHeight="1">
      <c r="A113" s="298"/>
      <c r="B113" s="100" t="s">
        <v>118</v>
      </c>
      <c r="C113" s="279" t="s">
        <v>137</v>
      </c>
      <c r="D113" s="280"/>
      <c r="E113" s="101">
        <v>22.28</v>
      </c>
      <c r="F113" s="102">
        <v>1435</v>
      </c>
      <c r="G113" s="121">
        <f t="shared" si="47"/>
        <v>31971.800000000003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2975.3347543400778</v>
      </c>
      <c r="N113" s="106">
        <f t="shared" si="41"/>
        <v>595.06695086801551</v>
      </c>
      <c r="O113" s="123">
        <f t="shared" si="42"/>
        <v>0</v>
      </c>
      <c r="P113" s="124">
        <f t="shared" si="43"/>
        <v>-64.93304913198449</v>
      </c>
      <c r="Q113" s="125">
        <f t="shared" si="44"/>
        <v>0.90161659222426593</v>
      </c>
      <c r="R113" s="290"/>
      <c r="S113" s="47">
        <v>0.88194444444444409</v>
      </c>
      <c r="T113" s="120">
        <v>0.90203703703703664</v>
      </c>
      <c r="U113" s="111">
        <v>15</v>
      </c>
      <c r="V113" s="112">
        <v>28.937920304398414</v>
      </c>
      <c r="W113" s="113"/>
      <c r="X113" s="116"/>
      <c r="Y113" s="281"/>
      <c r="Z113" s="282"/>
      <c r="AA113" s="117">
        <f t="shared" si="45"/>
        <v>-324.66524565992222</v>
      </c>
      <c r="AB113" s="110">
        <f t="shared" si="46"/>
        <v>0.90161659222426604</v>
      </c>
      <c r="AC113" s="295"/>
    </row>
    <row r="114" spans="1:29" ht="15.75" customHeight="1">
      <c r="A114" s="298"/>
      <c r="B114" s="100" t="s">
        <v>118</v>
      </c>
      <c r="C114" s="279" t="s">
        <v>136</v>
      </c>
      <c r="D114" s="280"/>
      <c r="E114" s="101">
        <v>16.7</v>
      </c>
      <c r="F114" s="102">
        <v>1027</v>
      </c>
      <c r="G114" s="121">
        <f t="shared" si="47"/>
        <v>17150.899999999998</v>
      </c>
      <c r="H114" s="26"/>
      <c r="I114" s="104">
        <v>3</v>
      </c>
      <c r="J114" s="105">
        <v>3600</v>
      </c>
      <c r="K114" s="106">
        <f t="shared" si="37"/>
        <v>1200</v>
      </c>
      <c r="L114" s="118">
        <v>3</v>
      </c>
      <c r="M114" s="105">
        <f t="shared" si="48"/>
        <v>3193.282350722202</v>
      </c>
      <c r="N114" s="106">
        <f t="shared" si="41"/>
        <v>1064.4274502407341</v>
      </c>
      <c r="O114" s="123">
        <f t="shared" si="42"/>
        <v>0</v>
      </c>
      <c r="P114" s="124">
        <f t="shared" si="43"/>
        <v>-135.57254975926594</v>
      </c>
      <c r="Q114" s="125">
        <f t="shared" si="44"/>
        <v>0.88702287520061174</v>
      </c>
      <c r="R114" s="290"/>
      <c r="S114" s="47">
        <v>0.9118055555555552</v>
      </c>
      <c r="T114" s="120">
        <v>0.92519675925925893</v>
      </c>
      <c r="U114" s="111">
        <v>15</v>
      </c>
      <c r="V114" s="112">
        <v>19.296759018526451</v>
      </c>
      <c r="W114" s="113"/>
      <c r="X114" s="116"/>
      <c r="Y114" s="281"/>
      <c r="Z114" s="282"/>
      <c r="AA114" s="117">
        <f t="shared" si="45"/>
        <v>-406.71764927779805</v>
      </c>
      <c r="AB114" s="110">
        <f t="shared" si="46"/>
        <v>0.88702287520061163</v>
      </c>
      <c r="AC114" s="295"/>
    </row>
    <row r="115" spans="1:29" ht="15.75" customHeight="1">
      <c r="A115" s="298"/>
      <c r="B115" s="100" t="s">
        <v>118</v>
      </c>
      <c r="C115" s="279" t="s">
        <v>148</v>
      </c>
      <c r="D115" s="280"/>
      <c r="E115" s="101">
        <v>18.18</v>
      </c>
      <c r="F115" s="102">
        <v>928</v>
      </c>
      <c r="G115" s="121">
        <f t="shared" si="47"/>
        <v>16871.04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3191.636059801524</v>
      </c>
      <c r="N115" s="106">
        <f t="shared" si="41"/>
        <v>1063.878686600508</v>
      </c>
      <c r="O115" s="123">
        <f t="shared" si="42"/>
        <v>0</v>
      </c>
      <c r="P115" s="124">
        <f t="shared" si="43"/>
        <v>-136.12131339949201</v>
      </c>
      <c r="Q115" s="125">
        <f t="shared" si="44"/>
        <v>0.88656557216708998</v>
      </c>
      <c r="R115" s="290"/>
      <c r="S115" s="47">
        <v>0.93541666666666623</v>
      </c>
      <c r="T115" s="120">
        <v>0.94752314814814775</v>
      </c>
      <c r="U115" s="111">
        <v>14.716666666666516</v>
      </c>
      <c r="V115" s="112">
        <v>17.445598106026704</v>
      </c>
      <c r="W115" s="113"/>
      <c r="X115" s="116"/>
      <c r="Y115" s="281"/>
      <c r="Z115" s="282"/>
      <c r="AA115" s="117">
        <f t="shared" si="45"/>
        <v>-408.36394019847603</v>
      </c>
      <c r="AB115" s="110">
        <f t="shared" si="46"/>
        <v>0.88656557216708998</v>
      </c>
      <c r="AC115" s="295"/>
    </row>
    <row r="116" spans="1:29" ht="15.75" customHeight="1">
      <c r="A116" s="298"/>
      <c r="B116" s="100" t="s">
        <v>118</v>
      </c>
      <c r="C116" s="279" t="s">
        <v>144</v>
      </c>
      <c r="D116" s="280"/>
      <c r="E116" s="101">
        <v>18.18</v>
      </c>
      <c r="F116" s="102">
        <v>1377</v>
      </c>
      <c r="G116" s="121">
        <f t="shared" si="47"/>
        <v>25033.86</v>
      </c>
      <c r="H116" s="26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2707.5417673468291</v>
      </c>
      <c r="N116" s="106">
        <f t="shared" si="41"/>
        <v>902.51392244894305</v>
      </c>
      <c r="O116" s="123">
        <f t="shared" si="42"/>
        <v>0</v>
      </c>
      <c r="P116" s="124">
        <f t="shared" si="43"/>
        <v>-97.486077551056951</v>
      </c>
      <c r="Q116" s="125">
        <f t="shared" si="44"/>
        <v>0.90251392244894302</v>
      </c>
      <c r="R116" s="290"/>
      <c r="S116" s="47">
        <v>0.95763888888888837</v>
      </c>
      <c r="T116" s="120">
        <v>0.97881944444444391</v>
      </c>
      <c r="U116" s="111">
        <v>14.566666666666492</v>
      </c>
      <c r="V116" s="112">
        <v>30.514764719940363</v>
      </c>
      <c r="W116" s="113"/>
      <c r="X116" s="116"/>
      <c r="Y116" s="281"/>
      <c r="Z116" s="282"/>
      <c r="AA116" s="117">
        <f t="shared" si="45"/>
        <v>-292.45823265317085</v>
      </c>
      <c r="AB116" s="110">
        <f t="shared" si="46"/>
        <v>0.90251392244894302</v>
      </c>
      <c r="AC116" s="295"/>
    </row>
    <row r="117" spans="1:29" ht="15.75" customHeight="1">
      <c r="A117" s="298"/>
      <c r="B117" s="100" t="s">
        <v>118</v>
      </c>
      <c r="C117" s="279" t="s">
        <v>143</v>
      </c>
      <c r="D117" s="280"/>
      <c r="E117" s="101">
        <v>14.03</v>
      </c>
      <c r="F117" s="102">
        <v>6522</v>
      </c>
      <c r="G117" s="121">
        <f t="shared" si="47"/>
        <v>91503.659999999989</v>
      </c>
      <c r="H117" s="26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2705.0800806184075</v>
      </c>
      <c r="N117" s="106">
        <f t="shared" si="41"/>
        <v>901.69336020613582</v>
      </c>
      <c r="O117" s="123">
        <f t="shared" si="42"/>
        <v>0</v>
      </c>
      <c r="P117" s="124">
        <f t="shared" si="43"/>
        <v>-98.306639793864179</v>
      </c>
      <c r="Q117" s="125">
        <f t="shared" si="44"/>
        <v>0.90169336020613577</v>
      </c>
      <c r="R117" s="290"/>
      <c r="S117" s="47">
        <v>0.98888888888888837</v>
      </c>
      <c r="T117" s="120">
        <v>1.0893402777777772</v>
      </c>
      <c r="U117" s="111">
        <v>14.500000000000028</v>
      </c>
      <c r="V117" s="112">
        <v>144.661151735863</v>
      </c>
      <c r="W117" s="126"/>
      <c r="X117" s="127"/>
      <c r="Y117" s="281"/>
      <c r="Z117" s="282"/>
      <c r="AA117" s="117">
        <f t="shared" si="45"/>
        <v>-294.91991938159254</v>
      </c>
      <c r="AB117" s="110">
        <f t="shared" si="46"/>
        <v>0.90169336020613577</v>
      </c>
      <c r="AC117" s="295"/>
    </row>
    <row r="118" spans="1:29" ht="15.75" customHeight="1">
      <c r="A118" s="298"/>
      <c r="B118" s="100" t="s">
        <v>118</v>
      </c>
      <c r="C118" s="279" t="s">
        <v>145</v>
      </c>
      <c r="D118" s="280"/>
      <c r="E118" s="101">
        <v>14.28</v>
      </c>
      <c r="F118" s="102">
        <v>9116</v>
      </c>
      <c r="G118" s="121">
        <f t="shared" si="47"/>
        <v>130176.48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3181.5244846451674</v>
      </c>
      <c r="N118" s="106">
        <f t="shared" si="41"/>
        <v>1060.5081615483891</v>
      </c>
      <c r="O118" s="123">
        <f t="shared" si="42"/>
        <v>0</v>
      </c>
      <c r="P118" s="124">
        <f t="shared" si="43"/>
        <v>-139.49183845161087</v>
      </c>
      <c r="Q118" s="125">
        <f t="shared" si="44"/>
        <v>0.8837568012903243</v>
      </c>
      <c r="R118" s="290"/>
      <c r="S118" s="47">
        <v>1.0993055555555551</v>
      </c>
      <c r="T118" s="120">
        <v>1.2186921296296291</v>
      </c>
      <c r="U118" s="111">
        <v>15</v>
      </c>
      <c r="V118" s="112">
        <v>171.91758310827584</v>
      </c>
      <c r="W118" s="126"/>
      <c r="X118" s="127"/>
      <c r="Y118" s="281"/>
      <c r="Z118" s="282"/>
      <c r="AA118" s="117">
        <f t="shared" si="45"/>
        <v>-418.47551535483262</v>
      </c>
      <c r="AB118" s="110">
        <f t="shared" si="46"/>
        <v>0.8837568012903243</v>
      </c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9">AVERAGE(I107:I122)</f>
        <v>3.3333333333333335</v>
      </c>
      <c r="J123" s="137">
        <f t="shared" si="49"/>
        <v>3350</v>
      </c>
      <c r="K123" s="138">
        <f t="shared" ref="K123" si="50">J123/I123</f>
        <v>1005</v>
      </c>
      <c r="L123" s="136">
        <f t="shared" ref="L123:M123" si="51">AVERAGE(L107:L122)</f>
        <v>3.3333333333333335</v>
      </c>
      <c r="M123" s="137">
        <f t="shared" si="51"/>
        <v>2992.3947261517637</v>
      </c>
      <c r="N123" s="138">
        <f t="shared" ref="N123:N135" si="52">M123/L123</f>
        <v>897.71841784552907</v>
      </c>
      <c r="O123" s="139">
        <f t="shared" ref="O123:O135" si="53">L123-I123</f>
        <v>0</v>
      </c>
      <c r="P123" s="140">
        <f t="shared" ref="P123:P135" si="54">N123-K123</f>
        <v>-107.28158215447093</v>
      </c>
      <c r="Q123" s="141">
        <f t="shared" ref="Q123:Q135" si="55">N123/K123</f>
        <v>0.89325215706022798</v>
      </c>
      <c r="R123" s="291"/>
      <c r="S123" s="142">
        <v>0.70833333333333337</v>
      </c>
      <c r="T123" s="143">
        <v>1.2186921296296291</v>
      </c>
      <c r="U123" s="144"/>
      <c r="V123" s="166"/>
      <c r="W123" s="99"/>
      <c r="X123" s="69"/>
      <c r="Y123" s="277"/>
      <c r="Z123" s="278"/>
      <c r="AA123" s="168">
        <f t="shared" ref="AA123:AA135" si="56">M123-J123</f>
        <v>-357.60527384823627</v>
      </c>
      <c r="AB123" s="141">
        <f t="shared" ref="AB123:AB135" si="57">M123/J123</f>
        <v>0.89325215706022798</v>
      </c>
      <c r="AC123" s="296"/>
    </row>
    <row r="124" spans="1:29" ht="15.75" customHeight="1">
      <c r="A124" s="283" t="s">
        <v>146</v>
      </c>
      <c r="B124" s="114" t="s">
        <v>118</v>
      </c>
      <c r="C124" s="287" t="s">
        <v>209</v>
      </c>
      <c r="D124" s="288"/>
      <c r="E124" s="147">
        <v>30</v>
      </c>
      <c r="F124" s="97">
        <v>994</v>
      </c>
      <c r="G124" s="148">
        <f t="shared" ref="G124:G135" si="58">E124*F124</f>
        <v>29820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3192.8399999999983</v>
      </c>
      <c r="N124" s="152">
        <f t="shared" si="52"/>
        <v>798.20999999999958</v>
      </c>
      <c r="O124" s="154">
        <f t="shared" si="53"/>
        <v>0</v>
      </c>
      <c r="P124" s="155">
        <f t="shared" si="54"/>
        <v>-101.79000000000042</v>
      </c>
      <c r="Q124" s="156">
        <f t="shared" si="55"/>
        <v>0.88689999999999958</v>
      </c>
      <c r="R124" s="289">
        <f>Q140</f>
        <v>0.88512158076145997</v>
      </c>
      <c r="S124" s="157">
        <v>0.70833333333333337</v>
      </c>
      <c r="T124" s="158">
        <v>0.72129629629629632</v>
      </c>
      <c r="U124" s="159"/>
      <c r="V124" s="160">
        <v>18.679294922388856</v>
      </c>
      <c r="W124" s="158"/>
      <c r="X124" s="169"/>
      <c r="Y124" s="292"/>
      <c r="Z124" s="293"/>
      <c r="AA124" s="171">
        <f t="shared" si="56"/>
        <v>-407.16000000000167</v>
      </c>
      <c r="AB124" s="156">
        <f t="shared" si="57"/>
        <v>0.88689999999999958</v>
      </c>
      <c r="AC124" s="294">
        <f>AB140</f>
        <v>0.88512158076145986</v>
      </c>
    </row>
    <row r="125" spans="1:29" ht="15.75" customHeight="1">
      <c r="A125" s="284"/>
      <c r="B125" s="100" t="s">
        <v>118</v>
      </c>
      <c r="C125" s="279" t="s">
        <v>147</v>
      </c>
      <c r="D125" s="280"/>
      <c r="E125" s="101">
        <v>18.18</v>
      </c>
      <c r="F125" s="102">
        <v>1143</v>
      </c>
      <c r="G125" s="103">
        <f t="shared" si="58"/>
        <v>20779.739999999998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3180.5560075327121</v>
      </c>
      <c r="N125" s="106">
        <f t="shared" si="52"/>
        <v>1060.1853358442374</v>
      </c>
      <c r="O125" s="108">
        <f t="shared" si="53"/>
        <v>0</v>
      </c>
      <c r="P125" s="109">
        <f t="shared" si="54"/>
        <v>-139.81466415576256</v>
      </c>
      <c r="Q125" s="110">
        <f t="shared" si="55"/>
        <v>0.88348777987019789</v>
      </c>
      <c r="R125" s="290"/>
      <c r="S125" s="47">
        <v>0.73124999999999996</v>
      </c>
      <c r="T125" s="48">
        <v>0.74621527777777774</v>
      </c>
      <c r="U125" s="111">
        <v>15</v>
      </c>
      <c r="V125" s="112">
        <v>21.562267678222817</v>
      </c>
      <c r="W125" s="113"/>
      <c r="X125" s="13"/>
      <c r="Y125" s="281"/>
      <c r="Z125" s="282"/>
      <c r="AA125" s="172">
        <f t="shared" si="56"/>
        <v>-419.4439924672879</v>
      </c>
      <c r="AB125" s="110">
        <f t="shared" si="57"/>
        <v>0.88348777987019778</v>
      </c>
      <c r="AC125" s="295"/>
    </row>
    <row r="126" spans="1:29" ht="15.75" customHeight="1">
      <c r="A126" s="284"/>
      <c r="B126" s="100" t="s">
        <v>118</v>
      </c>
      <c r="C126" s="279" t="s">
        <v>150</v>
      </c>
      <c r="D126" s="280"/>
      <c r="E126" s="101">
        <v>25.03</v>
      </c>
      <c r="F126" s="102">
        <v>788</v>
      </c>
      <c r="G126" s="103">
        <f t="shared" si="58"/>
        <v>19723.64</v>
      </c>
      <c r="H126" s="26">
        <v>2</v>
      </c>
      <c r="I126" s="104">
        <v>5</v>
      </c>
      <c r="J126" s="105">
        <v>3600</v>
      </c>
      <c r="K126" s="106">
        <f t="shared" si="37"/>
        <v>720</v>
      </c>
      <c r="L126" s="107">
        <v>5</v>
      </c>
      <c r="M126" s="105">
        <f t="shared" si="59"/>
        <v>3186.897491832221</v>
      </c>
      <c r="N126" s="106">
        <f t="shared" si="52"/>
        <v>637.37949836644418</v>
      </c>
      <c r="O126" s="108">
        <f t="shared" si="53"/>
        <v>0</v>
      </c>
      <c r="P126" s="109">
        <f t="shared" si="54"/>
        <v>-82.620501633555818</v>
      </c>
      <c r="Q126" s="110">
        <f t="shared" si="55"/>
        <v>0.88524930328672802</v>
      </c>
      <c r="R126" s="290"/>
      <c r="S126" s="47">
        <v>0.75624999999999987</v>
      </c>
      <c r="T126" s="48">
        <v>0.76655092592592577</v>
      </c>
      <c r="U126" s="111">
        <v>15</v>
      </c>
      <c r="V126" s="112">
        <v>14.835745461275453</v>
      </c>
      <c r="W126" s="113"/>
      <c r="X126" s="13"/>
      <c r="Y126" s="281"/>
      <c r="Z126" s="282"/>
      <c r="AA126" s="172">
        <f t="shared" si="56"/>
        <v>-413.10250816777898</v>
      </c>
      <c r="AB126" s="110">
        <f t="shared" si="57"/>
        <v>0.88524930328672802</v>
      </c>
      <c r="AC126" s="295"/>
    </row>
    <row r="127" spans="1:29" ht="15.75" customHeight="1">
      <c r="A127" s="284"/>
      <c r="B127" s="100" t="s">
        <v>118</v>
      </c>
      <c r="C127" s="279" t="s">
        <v>149</v>
      </c>
      <c r="D127" s="280"/>
      <c r="E127" s="101">
        <v>24.82</v>
      </c>
      <c r="F127" s="102">
        <v>972</v>
      </c>
      <c r="G127" s="103">
        <f t="shared" si="58"/>
        <v>24125.040000000001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3186.5117796373834</v>
      </c>
      <c r="N127" s="106">
        <f t="shared" si="52"/>
        <v>637.3023559274767</v>
      </c>
      <c r="O127" s="108">
        <f t="shared" si="53"/>
        <v>0</v>
      </c>
      <c r="P127" s="109">
        <f t="shared" si="54"/>
        <v>-82.697644072523303</v>
      </c>
      <c r="Q127" s="110">
        <f t="shared" si="55"/>
        <v>0.88514216101038434</v>
      </c>
      <c r="R127" s="290"/>
      <c r="S127" s="47">
        <v>0.77638888888888868</v>
      </c>
      <c r="T127" s="48">
        <v>0.78909722222222201</v>
      </c>
      <c r="U127" s="111">
        <v>15</v>
      </c>
      <c r="V127" s="112">
        <v>18.302144800681283</v>
      </c>
      <c r="W127" s="113"/>
      <c r="X127" s="13"/>
      <c r="Y127" s="281"/>
      <c r="Z127" s="282"/>
      <c r="AA127" s="172">
        <f t="shared" si="56"/>
        <v>-413.48822036261663</v>
      </c>
      <c r="AB127" s="110">
        <f t="shared" si="57"/>
        <v>0.88514216101038423</v>
      </c>
      <c r="AC127" s="295"/>
    </row>
    <row r="128" spans="1:29" ht="15.75" customHeight="1">
      <c r="A128" s="285"/>
      <c r="B128" s="100" t="s">
        <v>118</v>
      </c>
      <c r="C128" s="279" t="s">
        <v>140</v>
      </c>
      <c r="D128" s="280"/>
      <c r="E128" s="101">
        <v>17.89</v>
      </c>
      <c r="F128" s="102">
        <v>1766</v>
      </c>
      <c r="G128" s="103">
        <f t="shared" si="58"/>
        <v>31593.74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3182.2729680737648</v>
      </c>
      <c r="N128" s="106">
        <f t="shared" si="52"/>
        <v>795.5682420184412</v>
      </c>
      <c r="O128" s="108">
        <f t="shared" si="53"/>
        <v>0</v>
      </c>
      <c r="P128" s="109">
        <f t="shared" si="54"/>
        <v>-104.4317579815588</v>
      </c>
      <c r="Q128" s="110">
        <f t="shared" si="55"/>
        <v>0.88396471335382354</v>
      </c>
      <c r="R128" s="290"/>
      <c r="S128" s="47">
        <v>0.79930555555555527</v>
      </c>
      <c r="T128" s="48">
        <v>0.82241898148148118</v>
      </c>
      <c r="U128" s="111">
        <v>14.6999999999999</v>
      </c>
      <c r="V128" s="112">
        <v>33.29695505792445</v>
      </c>
      <c r="W128" s="113"/>
      <c r="X128" s="116"/>
      <c r="Y128" s="281"/>
      <c r="Z128" s="282"/>
      <c r="AA128" s="172">
        <f t="shared" si="56"/>
        <v>-417.72703192623521</v>
      </c>
      <c r="AB128" s="110">
        <f t="shared" si="57"/>
        <v>0.88396471335382354</v>
      </c>
      <c r="AC128" s="295"/>
    </row>
    <row r="129" spans="1:29" ht="15.75" customHeight="1">
      <c r="A129" s="285"/>
      <c r="B129" s="100" t="s">
        <v>118</v>
      </c>
      <c r="C129" s="279" t="s">
        <v>141</v>
      </c>
      <c r="D129" s="280"/>
      <c r="E129" s="101">
        <v>16.66</v>
      </c>
      <c r="F129" s="102">
        <v>2805</v>
      </c>
      <c r="G129" s="121">
        <f t="shared" si="58"/>
        <v>46731.3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3189.5478973714567</v>
      </c>
      <c r="N129" s="106">
        <f t="shared" si="52"/>
        <v>637.90957947429138</v>
      </c>
      <c r="O129" s="108">
        <f t="shared" si="53"/>
        <v>0</v>
      </c>
      <c r="P129" s="109">
        <f t="shared" si="54"/>
        <v>-82.090420525708623</v>
      </c>
      <c r="Q129" s="110">
        <f t="shared" si="55"/>
        <v>0.8859855270476269</v>
      </c>
      <c r="R129" s="290"/>
      <c r="S129" s="47">
        <v>0.8326388888888886</v>
      </c>
      <c r="T129" s="120">
        <v>0.86927083333333299</v>
      </c>
      <c r="U129" s="111">
        <v>14.716666666666676</v>
      </c>
      <c r="V129" s="112">
        <v>52.766098963021683</v>
      </c>
      <c r="W129" s="113"/>
      <c r="X129" s="50"/>
      <c r="Y129" s="281"/>
      <c r="Z129" s="282"/>
      <c r="AA129" s="172">
        <f t="shared" si="56"/>
        <v>-410.45210262854334</v>
      </c>
      <c r="AB129" s="110">
        <f t="shared" si="57"/>
        <v>0.8859855270476269</v>
      </c>
      <c r="AC129" s="295"/>
    </row>
    <row r="130" spans="1:29" ht="15.75" customHeight="1">
      <c r="A130" s="285"/>
      <c r="B130" s="100" t="s">
        <v>118</v>
      </c>
      <c r="C130" s="279" t="s">
        <v>209</v>
      </c>
      <c r="D130" s="280"/>
      <c r="E130" s="101">
        <v>30</v>
      </c>
      <c r="F130" s="102">
        <v>2403</v>
      </c>
      <c r="G130" s="121">
        <f t="shared" si="58"/>
        <v>72090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3192.8399999999983</v>
      </c>
      <c r="N130" s="106">
        <f t="shared" si="52"/>
        <v>798.20999999999958</v>
      </c>
      <c r="O130" s="123">
        <f t="shared" si="53"/>
        <v>0</v>
      </c>
      <c r="P130" s="124">
        <f t="shared" si="54"/>
        <v>-101.79000000000042</v>
      </c>
      <c r="Q130" s="125">
        <f t="shared" si="55"/>
        <v>0.88689999999999958</v>
      </c>
      <c r="R130" s="290"/>
      <c r="S130" s="47">
        <v>0.87916666666666632</v>
      </c>
      <c r="T130" s="120">
        <v>0.910520833333333</v>
      </c>
      <c r="U130" s="111">
        <v>15</v>
      </c>
      <c r="V130" s="112">
        <v>45.157289435111089</v>
      </c>
      <c r="W130" s="113"/>
      <c r="X130" s="116"/>
      <c r="Y130" s="281"/>
      <c r="Z130" s="282"/>
      <c r="AA130" s="172">
        <f t="shared" si="56"/>
        <v>-407.16000000000167</v>
      </c>
      <c r="AB130" s="110">
        <f t="shared" si="57"/>
        <v>0.88689999999999958</v>
      </c>
      <c r="AC130" s="295"/>
    </row>
    <row r="131" spans="1:29" ht="15.75" customHeight="1">
      <c r="A131" s="285"/>
      <c r="B131" s="100" t="s">
        <v>118</v>
      </c>
      <c r="C131" s="279" t="s">
        <v>147</v>
      </c>
      <c r="D131" s="280"/>
      <c r="E131" s="101">
        <v>18.18</v>
      </c>
      <c r="F131" s="102">
        <v>2886</v>
      </c>
      <c r="G131" s="121">
        <f t="shared" si="58"/>
        <v>52467.479999999996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3180.5560075327116</v>
      </c>
      <c r="N131" s="106">
        <f t="shared" si="52"/>
        <v>1060.1853358442372</v>
      </c>
      <c r="O131" s="123">
        <f t="shared" si="53"/>
        <v>0</v>
      </c>
      <c r="P131" s="124">
        <f t="shared" si="54"/>
        <v>-139.81466415576278</v>
      </c>
      <c r="Q131" s="125">
        <f t="shared" si="55"/>
        <v>0.88348777987019766</v>
      </c>
      <c r="R131" s="290"/>
      <c r="S131" s="47">
        <v>0.92083333333333295</v>
      </c>
      <c r="T131" s="120">
        <v>0.95863425925925883</v>
      </c>
      <c r="U131" s="111">
        <v>14.849999999999923</v>
      </c>
      <c r="V131" s="112">
        <v>54.443311040552103</v>
      </c>
      <c r="W131" s="113"/>
      <c r="X131" s="116"/>
      <c r="Y131" s="281"/>
      <c r="Z131" s="282"/>
      <c r="AA131" s="172">
        <f t="shared" si="56"/>
        <v>-419.44399246728835</v>
      </c>
      <c r="AB131" s="110">
        <f t="shared" si="57"/>
        <v>0.88348777987019766</v>
      </c>
      <c r="AC131" s="295"/>
    </row>
    <row r="132" spans="1:29" ht="15.75" customHeight="1">
      <c r="A132" s="285"/>
      <c r="B132" s="100" t="s">
        <v>118</v>
      </c>
      <c r="C132" s="279" t="s">
        <v>150</v>
      </c>
      <c r="D132" s="280"/>
      <c r="E132" s="101">
        <v>25.03</v>
      </c>
      <c r="F132" s="102">
        <v>1651</v>
      </c>
      <c r="G132" s="121">
        <f t="shared" si="58"/>
        <v>41324.53</v>
      </c>
      <c r="H132" s="26"/>
      <c r="I132" s="104">
        <v>5</v>
      </c>
      <c r="J132" s="105">
        <v>3600</v>
      </c>
      <c r="K132" s="106">
        <f t="shared" si="37"/>
        <v>720</v>
      </c>
      <c r="L132" s="118">
        <v>5</v>
      </c>
      <c r="M132" s="105">
        <f t="shared" si="59"/>
        <v>3186.8974918322215</v>
      </c>
      <c r="N132" s="106">
        <f t="shared" si="52"/>
        <v>637.3794983664443</v>
      </c>
      <c r="O132" s="123">
        <f t="shared" si="53"/>
        <v>0</v>
      </c>
      <c r="P132" s="124">
        <f t="shared" si="54"/>
        <v>-82.620501633555705</v>
      </c>
      <c r="Q132" s="125">
        <f t="shared" si="55"/>
        <v>0.88524930328672824</v>
      </c>
      <c r="R132" s="290"/>
      <c r="S132" s="47">
        <v>0.96874999999999956</v>
      </c>
      <c r="T132" s="120">
        <v>0.99033564814814767</v>
      </c>
      <c r="U132" s="111">
        <v>14.566666666666652</v>
      </c>
      <c r="V132" s="112">
        <v>31.083522533712905</v>
      </c>
      <c r="W132" s="126"/>
      <c r="X132" s="127"/>
      <c r="Y132" s="281"/>
      <c r="Z132" s="282"/>
      <c r="AA132" s="172">
        <f t="shared" si="56"/>
        <v>-413.10250816777852</v>
      </c>
      <c r="AB132" s="110">
        <f t="shared" si="57"/>
        <v>0.88524930328672824</v>
      </c>
      <c r="AC132" s="295"/>
    </row>
    <row r="133" spans="1:29" ht="15.75" customHeight="1">
      <c r="A133" s="285"/>
      <c r="B133" s="100" t="s">
        <v>118</v>
      </c>
      <c r="C133" s="279" t="s">
        <v>149</v>
      </c>
      <c r="D133" s="280"/>
      <c r="E133" s="101">
        <v>24.82</v>
      </c>
      <c r="F133" s="102">
        <v>2224</v>
      </c>
      <c r="G133" s="121">
        <f t="shared" si="58"/>
        <v>55199.68</v>
      </c>
      <c r="H133" s="26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3186.5117796373829</v>
      </c>
      <c r="N133" s="106">
        <f t="shared" si="52"/>
        <v>637.30235592747658</v>
      </c>
      <c r="O133" s="123">
        <f t="shared" si="53"/>
        <v>0</v>
      </c>
      <c r="P133" s="124">
        <f t="shared" si="54"/>
        <v>-82.697644072523417</v>
      </c>
      <c r="Q133" s="125">
        <f t="shared" si="55"/>
        <v>0.88514216101038412</v>
      </c>
      <c r="R133" s="290"/>
      <c r="S133" s="47">
        <v>1.0006944444444441</v>
      </c>
      <c r="T133" s="120">
        <v>1.0297685185185181</v>
      </c>
      <c r="U133" s="111">
        <v>14.916666666666867</v>
      </c>
      <c r="V133" s="112">
        <v>41.876512383451832</v>
      </c>
      <c r="W133" s="126"/>
      <c r="X133" s="127"/>
      <c r="Y133" s="281"/>
      <c r="Z133" s="282"/>
      <c r="AA133" s="172">
        <f t="shared" si="56"/>
        <v>-413.48822036261708</v>
      </c>
      <c r="AB133" s="110">
        <f t="shared" si="57"/>
        <v>0.88514216101038412</v>
      </c>
      <c r="AC133" s="295"/>
    </row>
    <row r="134" spans="1:29" ht="15.75" customHeight="1">
      <c r="A134" s="285"/>
      <c r="B134" s="100" t="s">
        <v>118</v>
      </c>
      <c r="C134" s="279" t="s">
        <v>140</v>
      </c>
      <c r="D134" s="280"/>
      <c r="E134" s="101">
        <v>17.89</v>
      </c>
      <c r="F134" s="102">
        <v>4579</v>
      </c>
      <c r="G134" s="121">
        <f t="shared" si="58"/>
        <v>81918.31</v>
      </c>
      <c r="H134" s="26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3182.2729680737652</v>
      </c>
      <c r="N134" s="106">
        <f t="shared" si="52"/>
        <v>795.56824201844131</v>
      </c>
      <c r="O134" s="123">
        <f t="shared" si="53"/>
        <v>0</v>
      </c>
      <c r="P134" s="124">
        <f t="shared" si="54"/>
        <v>-104.43175798155869</v>
      </c>
      <c r="Q134" s="125">
        <f t="shared" si="55"/>
        <v>0.88396471335382365</v>
      </c>
      <c r="R134" s="290"/>
      <c r="S134" s="47">
        <v>1.0395833333333331</v>
      </c>
      <c r="T134" s="120">
        <v>1.0995370370370368</v>
      </c>
      <c r="U134" s="111">
        <v>15</v>
      </c>
      <c r="V134" s="112">
        <v>86.334517106588919</v>
      </c>
      <c r="W134" s="126"/>
      <c r="X134" s="127"/>
      <c r="Y134" s="281"/>
      <c r="Z134" s="282"/>
      <c r="AA134" s="172">
        <f t="shared" si="56"/>
        <v>-417.72703192623476</v>
      </c>
      <c r="AB134" s="110">
        <f t="shared" si="57"/>
        <v>0.88396471335382365</v>
      </c>
      <c r="AC134" s="295"/>
    </row>
    <row r="135" spans="1:29" ht="15.75" customHeight="1">
      <c r="A135" s="285"/>
      <c r="B135" s="100" t="s">
        <v>118</v>
      </c>
      <c r="C135" s="279" t="s">
        <v>141</v>
      </c>
      <c r="D135" s="280"/>
      <c r="E135" s="101">
        <v>16.66</v>
      </c>
      <c r="F135" s="102">
        <v>7145</v>
      </c>
      <c r="G135" s="121">
        <f t="shared" si="58"/>
        <v>119035.7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3189.5478973714567</v>
      </c>
      <c r="N135" s="106">
        <f t="shared" si="52"/>
        <v>637.90957947429138</v>
      </c>
      <c r="O135" s="123">
        <f t="shared" si="53"/>
        <v>0</v>
      </c>
      <c r="P135" s="124">
        <f t="shared" si="54"/>
        <v>-82.090420525708623</v>
      </c>
      <c r="Q135" s="125">
        <f t="shared" si="55"/>
        <v>0.8859855270476269</v>
      </c>
      <c r="R135" s="290"/>
      <c r="S135" s="47">
        <v>1.1097222222222221</v>
      </c>
      <c r="T135" s="120">
        <v>1.2030555555555553</v>
      </c>
      <c r="U135" s="111">
        <v>14.666666666666828</v>
      </c>
      <c r="V135" s="112">
        <v>134.40776366873081</v>
      </c>
      <c r="W135" s="126"/>
      <c r="X135" s="127"/>
      <c r="Y135" s="281"/>
      <c r="Z135" s="282"/>
      <c r="AA135" s="172">
        <f t="shared" si="56"/>
        <v>-410.45210262854334</v>
      </c>
      <c r="AB135" s="110">
        <f t="shared" si="57"/>
        <v>0.8859855270476269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72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13"/>
      <c r="X137" s="116"/>
      <c r="Y137" s="281"/>
      <c r="Z137" s="282"/>
      <c r="AA137" s="172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72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73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60">AVERAGE(I124:I139)</f>
        <v>4.333333333333333</v>
      </c>
      <c r="J140" s="137">
        <f t="shared" si="60"/>
        <v>3600</v>
      </c>
      <c r="K140" s="138">
        <f t="shared" ref="K140" si="61">J140/I140</f>
        <v>830.76923076923083</v>
      </c>
      <c r="L140" s="136">
        <f t="shared" ref="L140:M140" si="62">AVERAGE(L124:L139)</f>
        <v>4.333333333333333</v>
      </c>
      <c r="M140" s="137">
        <f t="shared" si="62"/>
        <v>3186.4376907412557</v>
      </c>
      <c r="N140" s="138">
        <f>M140/L140</f>
        <v>735.3317747864437</v>
      </c>
      <c r="O140" s="139">
        <f>L140-I140</f>
        <v>0</v>
      </c>
      <c r="P140" s="140">
        <f>N140-K140</f>
        <v>-95.437455982787128</v>
      </c>
      <c r="Q140" s="141">
        <f>N140/K140</f>
        <v>0.88512158076145997</v>
      </c>
      <c r="R140" s="291"/>
      <c r="S140" s="142">
        <v>0.70833333333333337</v>
      </c>
      <c r="T140" s="143">
        <v>1.2030555555555553</v>
      </c>
      <c r="U140" s="144"/>
      <c r="V140" s="166"/>
      <c r="W140" s="167"/>
      <c r="X140" s="138"/>
      <c r="Y140" s="277"/>
      <c r="Z140" s="278"/>
      <c r="AA140" s="174">
        <f>M140-J140</f>
        <v>-413.56230925874434</v>
      </c>
      <c r="AB140" s="141">
        <f>M140/J140</f>
        <v>0.88512158076145986</v>
      </c>
      <c r="AC140" s="296"/>
    </row>
    <row r="142" spans="1:29">
      <c r="Y142" s="275" t="s">
        <v>151</v>
      </c>
      <c r="Z142" s="275"/>
    </row>
    <row r="143" spans="1:29">
      <c r="Y143" s="275" t="s">
        <v>152</v>
      </c>
      <c r="Z143" s="275"/>
    </row>
    <row r="144" spans="1:29">
      <c r="Y144" s="275" t="s">
        <v>153</v>
      </c>
      <c r="Z144" s="275"/>
    </row>
    <row r="145" spans="25:26">
      <c r="Y145" s="275" t="s">
        <v>154</v>
      </c>
      <c r="Z145" s="275"/>
    </row>
    <row r="146" spans="25:26">
      <c r="Y146" s="275" t="s">
        <v>155</v>
      </c>
      <c r="Z146" s="275"/>
    </row>
    <row r="147" spans="25:26">
      <c r="Y147" s="275" t="s">
        <v>156</v>
      </c>
      <c r="Z147" s="275"/>
    </row>
    <row r="148" spans="25:26">
      <c r="Y148" s="275" t="s">
        <v>157</v>
      </c>
      <c r="Z148" s="275"/>
    </row>
    <row r="149" spans="25:26">
      <c r="Y149" s="275" t="s">
        <v>158</v>
      </c>
      <c r="Z149" s="275"/>
    </row>
    <row r="150" spans="25:26">
      <c r="Y150" s="275" t="s">
        <v>159</v>
      </c>
      <c r="Z150" s="275"/>
    </row>
    <row r="151" spans="25:26">
      <c r="Y151" s="275" t="s">
        <v>160</v>
      </c>
      <c r="Z151" s="275"/>
    </row>
    <row r="152" spans="25:26">
      <c r="Y152" s="275" t="s">
        <v>161</v>
      </c>
      <c r="Z152" s="275"/>
    </row>
    <row r="153" spans="25:26">
      <c r="Y153" s="275" t="s">
        <v>162</v>
      </c>
      <c r="Z153" s="275"/>
    </row>
    <row r="154" spans="25:26">
      <c r="Y154" s="275" t="s">
        <v>163</v>
      </c>
      <c r="Z154" s="275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422" priority="1" operator="greaterThan">
      <formula>0</formula>
    </cfRule>
  </conditionalFormatting>
  <conditionalFormatting sqref="P5:P140 AA5:AA140">
    <cfRule type="cellIs" dxfId="421" priority="4" operator="lessThan">
      <formula>0</formula>
    </cfRule>
  </conditionalFormatting>
  <conditionalFormatting sqref="Q5:Q140 AB5:AB140">
    <cfRule type="cellIs" dxfId="420" priority="2" operator="greaterThan">
      <formula>1</formula>
    </cfRule>
    <cfRule type="cellIs" dxfId="419" priority="3" operator="lessThan">
      <formula>0.8</formula>
    </cfRule>
  </conditionalFormatting>
  <conditionalFormatting sqref="AC5:AC6 R5:R140 AC73:AC78">
    <cfRule type="cellIs" dxfId="418" priority="5" operator="lessThan">
      <formula>0.8</formula>
    </cfRule>
  </conditionalFormatting>
  <conditionalFormatting sqref="AC12:AC20">
    <cfRule type="cellIs" dxfId="417" priority="12" operator="lessThan">
      <formula>0.8</formula>
    </cfRule>
  </conditionalFormatting>
  <conditionalFormatting sqref="AC22">
    <cfRule type="cellIs" dxfId="416" priority="11" operator="lessThan">
      <formula>0.8</formula>
    </cfRule>
  </conditionalFormatting>
  <conditionalFormatting sqref="AC39">
    <cfRule type="cellIs" dxfId="415" priority="7" operator="lessThan">
      <formula>0.8</formula>
    </cfRule>
  </conditionalFormatting>
  <conditionalFormatting sqref="AC56:AC61">
    <cfRule type="cellIs" dxfId="414" priority="6" operator="lessThan">
      <formula>0.8</formula>
    </cfRule>
  </conditionalFormatting>
  <conditionalFormatting sqref="AC90">
    <cfRule type="cellIs" dxfId="413" priority="10" operator="lessThan">
      <formula>0.8</formula>
    </cfRule>
  </conditionalFormatting>
  <conditionalFormatting sqref="AC107">
    <cfRule type="cellIs" dxfId="412" priority="9" operator="lessThan">
      <formula>0.8</formula>
    </cfRule>
  </conditionalFormatting>
  <conditionalFormatting sqref="AC124:AC129">
    <cfRule type="cellIs" dxfId="411" priority="8" operator="lessThan">
      <formula>0.8</formula>
    </cfRule>
  </conditionalFormatting>
  <dataValidations count="1">
    <dataValidation type="list" allowBlank="1" showInputMessage="1" showErrorMessage="1" sqref="Y5:Z140" xr:uid="{33802E25-F091-4ED2-A021-E78DF017B380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224CD-ED7D-409C-A912-D9C56FED22B4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84072</v>
      </c>
      <c r="E1" s="88" t="s">
        <v>3</v>
      </c>
      <c r="F1" s="89">
        <f>SUM(G5:G140)</f>
        <v>3828419.64</v>
      </c>
      <c r="G1" s="90" t="s">
        <v>84</v>
      </c>
      <c r="H1" s="91">
        <f>L21+L38+L55+L72+L89+L106+L123+L140</f>
        <v>140.19999999999999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46160</v>
      </c>
      <c r="B2" s="335"/>
      <c r="C2" s="92" t="s">
        <v>40</v>
      </c>
      <c r="D2" s="93">
        <f>AVERAGE(N21,N38,N55,N72,N89,N106,N123,N140)</f>
        <v>166.00415537192163</v>
      </c>
      <c r="E2" s="93" t="s">
        <v>91</v>
      </c>
      <c r="F2" s="94">
        <f>F1/D1</f>
        <v>45.537392235226953</v>
      </c>
      <c r="G2" s="95" t="s">
        <v>92</v>
      </c>
      <c r="H2" s="96">
        <f>COUNT(H5:H140)</f>
        <v>0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59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173</v>
      </c>
      <c r="C5" s="365" t="s">
        <v>174</v>
      </c>
      <c r="D5" s="365"/>
      <c r="E5" s="147">
        <v>56.77</v>
      </c>
      <c r="F5" s="151">
        <v>4134</v>
      </c>
      <c r="G5" s="148">
        <f t="shared" ref="G5:G7" si="0">E5*F5</f>
        <v>234687.18000000002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1789.5622576585763</v>
      </c>
      <c r="N5" s="152">
        <f>M5/L5</f>
        <v>74.565094069107346</v>
      </c>
      <c r="O5" s="154">
        <f>L5-I5</f>
        <v>0</v>
      </c>
      <c r="P5" s="155">
        <f>N5-K5</f>
        <v>-8.7682392642259828</v>
      </c>
      <c r="Q5" s="156">
        <f>N5/K5</f>
        <v>0.89478112882928817</v>
      </c>
      <c r="R5" s="289">
        <f>Q21</f>
        <v>0.89523219331216775</v>
      </c>
      <c r="S5" s="157">
        <v>0.25</v>
      </c>
      <c r="T5" s="158">
        <v>0.34625</v>
      </c>
      <c r="U5" s="159"/>
      <c r="V5" s="160">
        <v>138.60372777671901</v>
      </c>
      <c r="W5" s="181"/>
      <c r="X5" s="152"/>
      <c r="Y5" s="12"/>
      <c r="Z5" s="198"/>
      <c r="AA5" s="292"/>
      <c r="AB5" s="293"/>
      <c r="AC5" s="12">
        <v>4</v>
      </c>
      <c r="AD5" s="198"/>
      <c r="AE5" s="178">
        <f>M5-J5</f>
        <v>-210.4377423414237</v>
      </c>
      <c r="AF5" s="132">
        <f>M5/J5</f>
        <v>0.89478112882928817</v>
      </c>
      <c r="AG5" s="368">
        <f>AF21</f>
        <v>0.89523219331216763</v>
      </c>
    </row>
    <row r="6" spans="1:33" ht="15.75" customHeight="1">
      <c r="A6" s="298"/>
      <c r="B6" s="100" t="s">
        <v>175</v>
      </c>
      <c r="C6" s="364" t="s">
        <v>178</v>
      </c>
      <c r="D6" s="364"/>
      <c r="E6" s="101">
        <v>59.52</v>
      </c>
      <c r="F6" s="102">
        <v>5466</v>
      </c>
      <c r="G6" s="103">
        <f t="shared" si="0"/>
        <v>325336.32000000001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1792.611672505964</v>
      </c>
      <c r="N6" s="106">
        <f>M6/L6</f>
        <v>74.692153021081836</v>
      </c>
      <c r="O6" s="108">
        <f>L6-I6</f>
        <v>0</v>
      </c>
      <c r="P6" s="109">
        <f>N6-K6</f>
        <v>-8.6411803122514925</v>
      </c>
      <c r="Q6" s="110">
        <f>N6/K6</f>
        <v>0.8963058362529821</v>
      </c>
      <c r="R6" s="290"/>
      <c r="S6" s="47">
        <v>0.35</v>
      </c>
      <c r="T6" s="48">
        <v>0.47704861111111108</v>
      </c>
      <c r="U6" s="111">
        <v>5.3999999999999648</v>
      </c>
      <c r="V6" s="112">
        <v>182.95094527725101</v>
      </c>
      <c r="W6" s="113">
        <v>0.47704861111111108</v>
      </c>
      <c r="X6" s="116">
        <v>0.51597222222222217</v>
      </c>
      <c r="Y6" s="12"/>
      <c r="Z6" s="198"/>
      <c r="AA6" s="281"/>
      <c r="AB6" s="282"/>
      <c r="AC6" s="12">
        <v>4</v>
      </c>
      <c r="AD6" s="198"/>
      <c r="AE6" s="117">
        <f>M6-J6</f>
        <v>-207.38832749403605</v>
      </c>
      <c r="AF6" s="110">
        <f>M6/J6</f>
        <v>0.89630583625298199</v>
      </c>
      <c r="AG6" s="362"/>
    </row>
    <row r="7" spans="1:33" ht="15.75" customHeight="1">
      <c r="A7" s="298"/>
      <c r="B7" s="100" t="s">
        <v>175</v>
      </c>
      <c r="C7" s="364" t="s">
        <v>176</v>
      </c>
      <c r="D7" s="364"/>
      <c r="E7" s="101">
        <v>77.34</v>
      </c>
      <c r="F7" s="102">
        <v>2833</v>
      </c>
      <c r="G7" s="103">
        <f t="shared" si="0"/>
        <v>219104.22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1789.2192297084659</v>
      </c>
      <c r="N7" s="106">
        <f>M7/L7</f>
        <v>77.792140422107209</v>
      </c>
      <c r="O7" s="108">
        <f>L7-I7</f>
        <v>0</v>
      </c>
      <c r="P7" s="109">
        <f>N7-K7</f>
        <v>-9.1643813170232278</v>
      </c>
      <c r="Q7" s="110">
        <f>N7/K7</f>
        <v>0.89460961485423285</v>
      </c>
      <c r="R7" s="290"/>
      <c r="S7" s="47">
        <v>0.51597222222222217</v>
      </c>
      <c r="T7" s="48">
        <v>0.58194444444444438</v>
      </c>
      <c r="U7" s="111">
        <v>56.049999999999969</v>
      </c>
      <c r="V7" s="112">
        <v>95.002332401545004</v>
      </c>
      <c r="W7" s="113"/>
      <c r="X7" s="116"/>
      <c r="Y7" s="12"/>
      <c r="Z7" s="198"/>
      <c r="AA7" s="281"/>
      <c r="AB7" s="282"/>
      <c r="AC7" s="12">
        <v>3</v>
      </c>
      <c r="AD7" s="198"/>
      <c r="AE7" s="117">
        <f>M7-J7</f>
        <v>-210.78077029153405</v>
      </c>
      <c r="AF7" s="110">
        <f>M7/J7</f>
        <v>0.89460961485423296</v>
      </c>
      <c r="AG7" s="362"/>
    </row>
    <row r="8" spans="1:33" ht="15.75" customHeight="1">
      <c r="A8" s="298"/>
      <c r="B8" s="100"/>
      <c r="C8" s="364"/>
      <c r="D8" s="364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81"/>
      <c r="AB8" s="282"/>
      <c r="AC8" s="12"/>
      <c r="AD8" s="198"/>
      <c r="AE8" s="117"/>
      <c r="AF8" s="110"/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1790.4643866243352</v>
      </c>
      <c r="N21" s="138">
        <f t="shared" ref="N21:N26" si="5">M21/L21</f>
        <v>75.653424786943745</v>
      </c>
      <c r="O21" s="139">
        <f t="shared" ref="O21:O26" si="6">L21-I21</f>
        <v>0</v>
      </c>
      <c r="P21" s="140">
        <f t="shared" ref="P21:P26" si="7">N21-K21</f>
        <v>-8.8536174665773757</v>
      </c>
      <c r="Q21" s="141">
        <f t="shared" ref="Q21:Q26" si="8">N21/K21</f>
        <v>0.89523219331216775</v>
      </c>
      <c r="R21" s="291"/>
      <c r="S21" s="142">
        <v>0.25</v>
      </c>
      <c r="T21" s="143">
        <v>0.58194444444444438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11</v>
      </c>
      <c r="AD21" s="180">
        <f>SUM(AD5:AD20)</f>
        <v>0</v>
      </c>
      <c r="AE21" s="168">
        <f t="shared" ref="AE21:AE26" si="9">M21-J21</f>
        <v>-209.53561337566475</v>
      </c>
      <c r="AF21" s="141">
        <f t="shared" ref="AF21:AF26" si="10">M21/J21</f>
        <v>0.89523219331216763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3145</v>
      </c>
      <c r="G22" s="148">
        <f t="shared" ref="G22:G26" si="11">E22*F22</f>
        <v>169075.19999999998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1787.9466606172173</v>
      </c>
      <c r="N22" s="152">
        <f t="shared" si="5"/>
        <v>89.397333030860864</v>
      </c>
      <c r="O22" s="154">
        <f t="shared" si="6"/>
        <v>0</v>
      </c>
      <c r="P22" s="155">
        <f t="shared" si="7"/>
        <v>-10.602666969139136</v>
      </c>
      <c r="Q22" s="156">
        <f t="shared" si="8"/>
        <v>0.89397333030860859</v>
      </c>
      <c r="R22" s="289">
        <f>Q38</f>
        <v>0.89445735717065122</v>
      </c>
      <c r="S22" s="157">
        <v>0.20833333333333334</v>
      </c>
      <c r="T22" s="158">
        <v>0.28162037037037035</v>
      </c>
      <c r="U22" s="159"/>
      <c r="V22" s="160">
        <v>105.54006120901775</v>
      </c>
      <c r="W22" s="97"/>
      <c r="X22" s="98"/>
      <c r="Y22" s="12"/>
      <c r="Z22" s="198"/>
      <c r="AA22" s="292"/>
      <c r="AB22" s="293"/>
      <c r="AC22" s="12">
        <v>3</v>
      </c>
      <c r="AD22" s="198"/>
      <c r="AE22" s="115">
        <f t="shared" si="9"/>
        <v>-212.05333938278272</v>
      </c>
      <c r="AF22" s="156">
        <f t="shared" si="10"/>
        <v>0.89397333030860859</v>
      </c>
      <c r="AG22" s="361">
        <f>AF38</f>
        <v>0.89445735717065122</v>
      </c>
    </row>
    <row r="23" spans="1:33" ht="15.75" customHeight="1">
      <c r="A23" s="284"/>
      <c r="B23" s="163" t="s">
        <v>175</v>
      </c>
      <c r="C23" s="279" t="s">
        <v>182</v>
      </c>
      <c r="D23" s="280"/>
      <c r="E23" s="101">
        <v>47.37</v>
      </c>
      <c r="F23" s="111">
        <v>1835</v>
      </c>
      <c r="G23" s="103">
        <f t="shared" si="11"/>
        <v>86923.95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1789.9535184783622</v>
      </c>
      <c r="N23" s="106">
        <f t="shared" si="5"/>
        <v>85.235881832302965</v>
      </c>
      <c r="O23" s="108">
        <f t="shared" si="6"/>
        <v>0</v>
      </c>
      <c r="P23" s="109">
        <f t="shared" si="7"/>
        <v>-10.002213405792276</v>
      </c>
      <c r="Q23" s="110">
        <f t="shared" si="8"/>
        <v>0.89497675923918107</v>
      </c>
      <c r="R23" s="290"/>
      <c r="S23" s="47">
        <v>0.28472222222222221</v>
      </c>
      <c r="T23" s="48">
        <v>0.32743055555555556</v>
      </c>
      <c r="U23" s="111">
        <v>5</v>
      </c>
      <c r="V23" s="112">
        <v>61.509977138175024</v>
      </c>
      <c r="W23" s="113"/>
      <c r="X23" s="116"/>
      <c r="Y23" s="12"/>
      <c r="Z23" s="198"/>
      <c r="AA23" s="281"/>
      <c r="AB23" s="282"/>
      <c r="AC23" s="12">
        <v>1</v>
      </c>
      <c r="AD23" s="198"/>
      <c r="AE23" s="117">
        <f t="shared" si="9"/>
        <v>-210.04648152163782</v>
      </c>
      <c r="AF23" s="110">
        <f t="shared" si="10"/>
        <v>0.89497675923918107</v>
      </c>
      <c r="AG23" s="362"/>
    </row>
    <row r="24" spans="1:33" ht="15.75" customHeight="1">
      <c r="A24" s="284"/>
      <c r="B24" s="163" t="s">
        <v>175</v>
      </c>
      <c r="C24" s="279" t="s">
        <v>185</v>
      </c>
      <c r="D24" s="280"/>
      <c r="E24" s="101">
        <v>71.55</v>
      </c>
      <c r="F24" s="111">
        <v>2585</v>
      </c>
      <c r="G24" s="103">
        <f t="shared" si="11"/>
        <v>184956.75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1786.2462102904904</v>
      </c>
      <c r="N24" s="106">
        <f t="shared" si="5"/>
        <v>81.193009558658659</v>
      </c>
      <c r="O24" s="108">
        <f t="shared" si="6"/>
        <v>0</v>
      </c>
      <c r="P24" s="109">
        <f t="shared" si="7"/>
        <v>-9.7160813504322476</v>
      </c>
      <c r="Q24" s="110">
        <f t="shared" si="8"/>
        <v>0.89312310514524529</v>
      </c>
      <c r="R24" s="290"/>
      <c r="S24" s="47">
        <v>0.33055555555555555</v>
      </c>
      <c r="T24" s="48">
        <v>0.3908449074074074</v>
      </c>
      <c r="U24" s="111">
        <v>5</v>
      </c>
      <c r="V24" s="112">
        <v>86.830135233583889</v>
      </c>
      <c r="W24" s="113"/>
      <c r="X24" s="116"/>
      <c r="Y24" s="12"/>
      <c r="Z24" s="198"/>
      <c r="AA24" s="281"/>
      <c r="AB24" s="282"/>
      <c r="AC24" s="12">
        <v>2</v>
      </c>
      <c r="AD24" s="198"/>
      <c r="AE24" s="117">
        <f t="shared" si="9"/>
        <v>-213.75378970950965</v>
      </c>
      <c r="AF24" s="110">
        <f t="shared" si="10"/>
        <v>0.89312310514524518</v>
      </c>
      <c r="AG24" s="362"/>
    </row>
    <row r="25" spans="1:33" ht="15.75" customHeight="1">
      <c r="A25" s="284"/>
      <c r="B25" s="163" t="s">
        <v>175</v>
      </c>
      <c r="C25" s="279" t="s">
        <v>183</v>
      </c>
      <c r="D25" s="280"/>
      <c r="E25" s="101">
        <v>59.54</v>
      </c>
      <c r="F25" s="111">
        <v>3318</v>
      </c>
      <c r="G25" s="103">
        <f t="shared" si="11"/>
        <v>197553.72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1790.2815964524727</v>
      </c>
      <c r="N25" s="106">
        <f t="shared" si="5"/>
        <v>77.838330280542294</v>
      </c>
      <c r="O25" s="108">
        <f t="shared" si="6"/>
        <v>0</v>
      </c>
      <c r="P25" s="109">
        <f t="shared" si="7"/>
        <v>-9.118191458588143</v>
      </c>
      <c r="Q25" s="110">
        <f t="shared" si="8"/>
        <v>0.89514079822623638</v>
      </c>
      <c r="R25" s="290"/>
      <c r="S25" s="47">
        <v>0.39374999999999999</v>
      </c>
      <c r="T25" s="48">
        <v>0.47097222222222224</v>
      </c>
      <c r="U25" s="111">
        <v>5</v>
      </c>
      <c r="V25" s="112">
        <v>111.20038344497669</v>
      </c>
      <c r="W25" s="113">
        <v>0.47097222222222224</v>
      </c>
      <c r="X25" s="116">
        <v>0.51041666666666663</v>
      </c>
      <c r="Y25" s="12"/>
      <c r="Z25" s="198"/>
      <c r="AA25" s="281"/>
      <c r="AB25" s="282"/>
      <c r="AC25" s="12">
        <v>3</v>
      </c>
      <c r="AD25" s="198"/>
      <c r="AE25" s="117">
        <f t="shared" si="9"/>
        <v>-209.71840354752726</v>
      </c>
      <c r="AF25" s="110">
        <f t="shared" si="10"/>
        <v>0.89514079822623638</v>
      </c>
      <c r="AG25" s="362"/>
    </row>
    <row r="26" spans="1:33" ht="15.75" customHeight="1">
      <c r="A26" s="285"/>
      <c r="B26" s="163" t="s">
        <v>175</v>
      </c>
      <c r="C26" s="279" t="s">
        <v>237</v>
      </c>
      <c r="D26" s="280"/>
      <c r="E26" s="101">
        <v>61.09</v>
      </c>
      <c r="F26" s="111">
        <v>3244</v>
      </c>
      <c r="G26" s="103">
        <f t="shared" si="11"/>
        <v>198175.96000000002</v>
      </c>
      <c r="H26" s="13"/>
      <c r="I26" s="118">
        <v>20</v>
      </c>
      <c r="J26" s="105">
        <v>2000</v>
      </c>
      <c r="K26" s="106">
        <f t="shared" si="1"/>
        <v>100</v>
      </c>
      <c r="L26" s="107">
        <v>20</v>
      </c>
      <c r="M26" s="105">
        <f>F26/V26*60</f>
        <v>1790.1455858679708</v>
      </c>
      <c r="N26" s="106">
        <f t="shared" si="5"/>
        <v>89.50727929339854</v>
      </c>
      <c r="O26" s="108">
        <f t="shared" si="6"/>
        <v>0</v>
      </c>
      <c r="P26" s="109">
        <f t="shared" si="7"/>
        <v>-10.49272070660146</v>
      </c>
      <c r="Q26" s="110">
        <f t="shared" si="8"/>
        <v>0.89507279293398545</v>
      </c>
      <c r="R26" s="290"/>
      <c r="S26" s="47">
        <v>0.51041666666666663</v>
      </c>
      <c r="T26" s="48">
        <v>0.58591435185185181</v>
      </c>
      <c r="U26" s="111">
        <v>56.799999999999926</v>
      </c>
      <c r="V26" s="112">
        <v>108.72858695770644</v>
      </c>
      <c r="W26" s="113"/>
      <c r="X26" s="116"/>
      <c r="Y26" s="12"/>
      <c r="Z26" s="198"/>
      <c r="AA26" s="281"/>
      <c r="AB26" s="282"/>
      <c r="AC26" s="12">
        <v>2</v>
      </c>
      <c r="AD26" s="198"/>
      <c r="AE26" s="117">
        <f t="shared" si="9"/>
        <v>-209.85441413202921</v>
      </c>
      <c r="AF26" s="110">
        <f t="shared" si="10"/>
        <v>0.89507279293398545</v>
      </c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12">AVERAGE(I22:I37)</f>
        <v>21.2</v>
      </c>
      <c r="J38" s="137">
        <f t="shared" si="12"/>
        <v>2000</v>
      </c>
      <c r="K38" s="138">
        <f t="shared" ref="K38" si="13">J38/I38</f>
        <v>94.339622641509436</v>
      </c>
      <c r="L38" s="136">
        <f t="shared" ref="L38:M38" si="14">AVERAGE(L22:L37)</f>
        <v>21.2</v>
      </c>
      <c r="M38" s="137">
        <f t="shared" si="14"/>
        <v>1788.9147143413024</v>
      </c>
      <c r="N38" s="138">
        <f>M38/L38</f>
        <v>84.382769544401057</v>
      </c>
      <c r="O38" s="139">
        <f>L38-I38</f>
        <v>0</v>
      </c>
      <c r="P38" s="140">
        <f>N38-K38</f>
        <v>-9.9568530971083788</v>
      </c>
      <c r="Q38" s="141">
        <f>N38/K38</f>
        <v>0.89445735717065122</v>
      </c>
      <c r="R38" s="291"/>
      <c r="S38" s="142">
        <v>0.20833333333333334</v>
      </c>
      <c r="T38" s="143">
        <v>0.58591435185185181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11</v>
      </c>
      <c r="AD38" s="180">
        <f>SUM(AD22:AD37)</f>
        <v>0</v>
      </c>
      <c r="AE38" s="168">
        <f>M38-J38</f>
        <v>-211.08528565869756</v>
      </c>
      <c r="AF38" s="141">
        <f>M38/J38</f>
        <v>0.89445735717065122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3708</v>
      </c>
      <c r="G39" s="148">
        <f t="shared" ref="G39:G42" si="15">E39*F39</f>
        <v>73047.599999999991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1079.4477035037917</v>
      </c>
      <c r="N39" s="152">
        <f>M39/L39</f>
        <v>83.034438731060902</v>
      </c>
      <c r="O39" s="154">
        <f>L39-I39</f>
        <v>0</v>
      </c>
      <c r="P39" s="155">
        <f>N39-K39</f>
        <v>-9.2732535766314044</v>
      </c>
      <c r="Q39" s="156">
        <f>N39/K39</f>
        <v>0.89953975291982646</v>
      </c>
      <c r="R39" s="289">
        <f>Q55</f>
        <v>0.8957707142599064</v>
      </c>
      <c r="S39" s="157">
        <v>0.25</v>
      </c>
      <c r="T39" s="158">
        <v>0.393125</v>
      </c>
      <c r="U39" s="159"/>
      <c r="V39" s="160">
        <v>206.10539934250599</v>
      </c>
      <c r="W39" s="158"/>
      <c r="X39" s="169"/>
      <c r="Y39" s="12"/>
      <c r="Z39" s="198"/>
      <c r="AA39" s="292"/>
      <c r="AB39" s="293"/>
      <c r="AC39" s="12">
        <v>3</v>
      </c>
      <c r="AD39" s="198"/>
      <c r="AE39" s="115">
        <f>M39-J39</f>
        <v>-120.55229649620833</v>
      </c>
      <c r="AF39" s="156">
        <f>M39/J39</f>
        <v>0.89953975291982635</v>
      </c>
      <c r="AG39" s="294">
        <f>AF55</f>
        <v>0.89577071425990651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1671</v>
      </c>
      <c r="G40" s="103">
        <f t="shared" si="15"/>
        <v>129251.84999999999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1791.5662025924164</v>
      </c>
      <c r="N40" s="106">
        <f>M40/L40</f>
        <v>68.906392407400631</v>
      </c>
      <c r="O40" s="108">
        <f>L40-I40</f>
        <v>0</v>
      </c>
      <c r="P40" s="109">
        <f>N40-K40</f>
        <v>-8.0166845156762889</v>
      </c>
      <c r="Q40" s="110">
        <f>N40/K40</f>
        <v>0.8957831012962082</v>
      </c>
      <c r="R40" s="290"/>
      <c r="S40" s="47">
        <v>0.3972222222222222</v>
      </c>
      <c r="T40" s="48">
        <v>0.43607638888888889</v>
      </c>
      <c r="U40" s="111">
        <v>5.8999999999999631</v>
      </c>
      <c r="V40" s="112">
        <v>55.962207734731017</v>
      </c>
      <c r="W40" s="113"/>
      <c r="X40" s="116"/>
      <c r="Y40" s="12"/>
      <c r="Z40" s="198"/>
      <c r="AA40" s="281"/>
      <c r="AB40" s="282"/>
      <c r="AC40" s="12">
        <v>1</v>
      </c>
      <c r="AD40" s="198"/>
      <c r="AE40" s="117">
        <f>M40-J40</f>
        <v>-208.4337974075836</v>
      </c>
      <c r="AF40" s="110">
        <f>M40/J40</f>
        <v>0.8957831012962082</v>
      </c>
      <c r="AG40" s="295"/>
    </row>
    <row r="41" spans="1:33" ht="15.75" customHeight="1">
      <c r="A41" s="298"/>
      <c r="B41" s="163" t="s">
        <v>175</v>
      </c>
      <c r="C41" s="279" t="s">
        <v>180</v>
      </c>
      <c r="D41" s="280"/>
      <c r="E41" s="101">
        <v>59.34</v>
      </c>
      <c r="F41" s="102">
        <v>1750</v>
      </c>
      <c r="G41" s="103">
        <f t="shared" si="15"/>
        <v>103845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1791.2082313195076</v>
      </c>
      <c r="N41" s="106">
        <f>M41/L41</f>
        <v>74.633676304979488</v>
      </c>
      <c r="O41" s="108">
        <f>L41-I41</f>
        <v>0</v>
      </c>
      <c r="P41" s="109">
        <f>N41-K41</f>
        <v>-8.6996570283538404</v>
      </c>
      <c r="Q41" s="110">
        <f>N41/K41</f>
        <v>0.89560411565975395</v>
      </c>
      <c r="R41" s="290"/>
      <c r="S41" s="47">
        <v>0.43958333333333333</v>
      </c>
      <c r="T41" s="48">
        <v>0.48028935185185184</v>
      </c>
      <c r="U41" s="111">
        <v>5.0499999999999901</v>
      </c>
      <c r="V41" s="112">
        <v>58.619650224949517</v>
      </c>
      <c r="W41" s="113">
        <v>0.48028935185185184</v>
      </c>
      <c r="X41" s="116">
        <v>0.51944444444444438</v>
      </c>
      <c r="Y41" s="12"/>
      <c r="Z41" s="198"/>
      <c r="AA41" s="281"/>
      <c r="AB41" s="282"/>
      <c r="AC41" s="12">
        <v>1</v>
      </c>
      <c r="AD41" s="198"/>
      <c r="AE41" s="117">
        <f>M41-J41</f>
        <v>-208.7917686804924</v>
      </c>
      <c r="AF41" s="110">
        <f>M41/J41</f>
        <v>0.89560411565975384</v>
      </c>
      <c r="AG41" s="295"/>
    </row>
    <row r="42" spans="1:33" ht="15.75" customHeight="1">
      <c r="A42" s="298"/>
      <c r="B42" s="163" t="s">
        <v>175</v>
      </c>
      <c r="C42" s="279" t="s">
        <v>177</v>
      </c>
      <c r="D42" s="280"/>
      <c r="E42" s="101">
        <v>58.67</v>
      </c>
      <c r="F42" s="102">
        <v>4179</v>
      </c>
      <c r="G42" s="103">
        <f t="shared" si="15"/>
        <v>245181.93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1787.3270052556111</v>
      </c>
      <c r="N42" s="106">
        <f>M42/L42</f>
        <v>77.70986979372222</v>
      </c>
      <c r="O42" s="108">
        <f>L42-I42</f>
        <v>0</v>
      </c>
      <c r="P42" s="109">
        <f>N42-K42</f>
        <v>-9.2466519454082174</v>
      </c>
      <c r="Q42" s="110">
        <f>N42/K42</f>
        <v>0.89366350262780547</v>
      </c>
      <c r="R42" s="290"/>
      <c r="S42" s="47">
        <v>0.51944444444444438</v>
      </c>
      <c r="T42" s="48">
        <v>0.6168634259259258</v>
      </c>
      <c r="U42" s="111">
        <v>56.383333333333248</v>
      </c>
      <c r="V42" s="112">
        <v>140.28770295681898</v>
      </c>
      <c r="W42" s="113"/>
      <c r="X42" s="116"/>
      <c r="Y42" s="12"/>
      <c r="Z42" s="198"/>
      <c r="AA42" s="281"/>
      <c r="AB42" s="282"/>
      <c r="AC42" s="12">
        <v>3</v>
      </c>
      <c r="AD42" s="198"/>
      <c r="AE42" s="117">
        <f>M42-J42</f>
        <v>-212.67299474438892</v>
      </c>
      <c r="AF42" s="110">
        <f>M42/J42</f>
        <v>0.89366350262780558</v>
      </c>
      <c r="AG42" s="295"/>
    </row>
    <row r="43" spans="1:33" ht="15.75" customHeight="1">
      <c r="A43" s="298"/>
      <c r="B43" s="163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81"/>
      <c r="AB43" s="282"/>
      <c r="AC43" s="12"/>
      <c r="AD43" s="198"/>
      <c r="AE43" s="117"/>
      <c r="AF43" s="110"/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6">AVERAGE(I39:I54)</f>
        <v>21.5</v>
      </c>
      <c r="J55" s="137">
        <f t="shared" si="16"/>
        <v>1800</v>
      </c>
      <c r="K55" s="138">
        <f t="shared" ref="K55" si="17">J55/I55</f>
        <v>83.720930232558146</v>
      </c>
      <c r="L55" s="136">
        <f t="shared" ref="L55:M55" si="18">AVERAGE(L39:L54)</f>
        <v>21.5</v>
      </c>
      <c r="M55" s="137">
        <f t="shared" si="18"/>
        <v>1612.3872856678317</v>
      </c>
      <c r="N55" s="138">
        <f t="shared" ref="N55:N61" si="19">M55/L55</f>
        <v>74.994757472922402</v>
      </c>
      <c r="O55" s="139">
        <f t="shared" ref="O55:O61" si="20">L55-I55</f>
        <v>0</v>
      </c>
      <c r="P55" s="140">
        <f t="shared" ref="P55:P61" si="21">N55-K55</f>
        <v>-8.7261727596357446</v>
      </c>
      <c r="Q55" s="141">
        <f t="shared" ref="Q55:Q61" si="22">N55/K55</f>
        <v>0.8957707142599064</v>
      </c>
      <c r="R55" s="291"/>
      <c r="S55" s="142">
        <v>0.25</v>
      </c>
      <c r="T55" s="143">
        <v>0.6168634259259258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8</v>
      </c>
      <c r="AD55" s="191">
        <f>SUM(AD39:AD54)</f>
        <v>0</v>
      </c>
      <c r="AE55" s="168">
        <f t="shared" ref="AE55:AE61" si="23">M55-J55</f>
        <v>-187.61271433216825</v>
      </c>
      <c r="AF55" s="141">
        <f t="shared" ref="AF55:AF61" si="24">M55/J55</f>
        <v>0.89577071425990651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2568</v>
      </c>
      <c r="G56" s="148">
        <f t="shared" ref="G56:G61" si="25">E56*F56</f>
        <v>74112.479999999996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1" si="26">F56/V56*60</f>
        <v>3174.085047540832</v>
      </c>
      <c r="N56" s="152">
        <f t="shared" si="19"/>
        <v>167.05710776530694</v>
      </c>
      <c r="O56" s="154">
        <f t="shared" si="20"/>
        <v>0</v>
      </c>
      <c r="P56" s="155">
        <f t="shared" si="21"/>
        <v>-22.416576445219391</v>
      </c>
      <c r="Q56" s="156">
        <f t="shared" si="22"/>
        <v>0.88169029098356433</v>
      </c>
      <c r="R56" s="289">
        <f>Q72</f>
        <v>0.89057933214600349</v>
      </c>
      <c r="S56" s="157">
        <v>0.20833333333333334</v>
      </c>
      <c r="T56" s="158">
        <v>0.24203703703703705</v>
      </c>
      <c r="U56" s="159"/>
      <c r="V56" s="160">
        <v>48.543122724255831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23"/>
        <v>-425.91495245916803</v>
      </c>
      <c r="AF56" s="156">
        <f t="shared" si="24"/>
        <v>0.88169029098356444</v>
      </c>
      <c r="AG56" s="294">
        <f>AF72</f>
        <v>0.89057933214600349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3365</v>
      </c>
      <c r="G57" s="103">
        <f t="shared" si="25"/>
        <v>104685.15</v>
      </c>
      <c r="H57" s="26"/>
      <c r="I57" s="104">
        <v>19</v>
      </c>
      <c r="J57" s="105">
        <v>3600</v>
      </c>
      <c r="K57" s="106">
        <f t="shared" ref="K57:K91" si="27">J57/I57</f>
        <v>189.47368421052633</v>
      </c>
      <c r="L57" s="107">
        <v>19</v>
      </c>
      <c r="M57" s="105">
        <f t="shared" si="26"/>
        <v>3179.5140733190747</v>
      </c>
      <c r="N57" s="106">
        <f t="shared" si="19"/>
        <v>167.34284596416182</v>
      </c>
      <c r="O57" s="108">
        <f t="shared" si="20"/>
        <v>0</v>
      </c>
      <c r="P57" s="109">
        <f t="shared" si="21"/>
        <v>-22.130838246364505</v>
      </c>
      <c r="Q57" s="110">
        <f t="shared" si="22"/>
        <v>0.88319835369974287</v>
      </c>
      <c r="R57" s="290"/>
      <c r="S57" s="47">
        <v>0.24513888888888888</v>
      </c>
      <c r="T57" s="48">
        <v>0.28923611111111108</v>
      </c>
      <c r="U57" s="111">
        <v>5</v>
      </c>
      <c r="V57" s="112">
        <v>63.500269331796943</v>
      </c>
      <c r="W57" s="113"/>
      <c r="X57" s="116"/>
      <c r="Y57" s="12"/>
      <c r="Z57" s="198"/>
      <c r="AA57" s="281"/>
      <c r="AB57" s="282"/>
      <c r="AC57" s="12">
        <v>1</v>
      </c>
      <c r="AD57" s="198"/>
      <c r="AE57" s="117">
        <f t="shared" si="23"/>
        <v>-420.48592668092533</v>
      </c>
      <c r="AF57" s="110">
        <f t="shared" si="24"/>
        <v>0.88319835369974298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2189</v>
      </c>
      <c r="G58" s="103">
        <f t="shared" si="25"/>
        <v>85349.11</v>
      </c>
      <c r="H58" s="26"/>
      <c r="I58" s="104">
        <v>19</v>
      </c>
      <c r="J58" s="105">
        <v>3600</v>
      </c>
      <c r="K58" s="106">
        <f t="shared" si="27"/>
        <v>189.47368421052633</v>
      </c>
      <c r="L58" s="107">
        <v>19</v>
      </c>
      <c r="M58" s="105">
        <f t="shared" si="26"/>
        <v>3174.550266146794</v>
      </c>
      <c r="N58" s="106">
        <f t="shared" si="19"/>
        <v>167.08159295509441</v>
      </c>
      <c r="O58" s="108">
        <f t="shared" si="20"/>
        <v>0</v>
      </c>
      <c r="P58" s="109">
        <f t="shared" si="21"/>
        <v>-22.392091255431922</v>
      </c>
      <c r="Q58" s="110">
        <f t="shared" si="22"/>
        <v>0.88181951837410932</v>
      </c>
      <c r="R58" s="290"/>
      <c r="S58" s="47">
        <v>0.29305555555555551</v>
      </c>
      <c r="T58" s="48">
        <v>0.32178240740740738</v>
      </c>
      <c r="U58" s="111">
        <v>5.4999999999999805</v>
      </c>
      <c r="V58" s="112">
        <v>41.372789525685441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23"/>
        <v>-425.449733853206</v>
      </c>
      <c r="AF58" s="110">
        <f t="shared" si="24"/>
        <v>0.88181951837410943</v>
      </c>
      <c r="AG58" s="295"/>
    </row>
    <row r="59" spans="1:33" ht="15.75" customHeight="1">
      <c r="A59" s="284"/>
      <c r="B59" s="100" t="s">
        <v>212</v>
      </c>
      <c r="C59" s="364" t="s">
        <v>214</v>
      </c>
      <c r="D59" s="364"/>
      <c r="E59" s="101">
        <v>38.479999999999997</v>
      </c>
      <c r="F59" s="102">
        <v>5215</v>
      </c>
      <c r="G59" s="103">
        <f t="shared" si="25"/>
        <v>200673.19999999998</v>
      </c>
      <c r="H59" s="26"/>
      <c r="I59" s="104">
        <v>20</v>
      </c>
      <c r="J59" s="105">
        <v>3600</v>
      </c>
      <c r="K59" s="106">
        <f t="shared" si="27"/>
        <v>180</v>
      </c>
      <c r="L59" s="107">
        <v>20</v>
      </c>
      <c r="M59" s="105">
        <f t="shared" si="26"/>
        <v>3250.4494722802756</v>
      </c>
      <c r="N59" s="106">
        <f t="shared" si="19"/>
        <v>162.52247361401379</v>
      </c>
      <c r="O59" s="108">
        <f t="shared" si="20"/>
        <v>0</v>
      </c>
      <c r="P59" s="109">
        <f t="shared" si="21"/>
        <v>-17.477526385986209</v>
      </c>
      <c r="Q59" s="110">
        <f t="shared" si="22"/>
        <v>0.90290263118896552</v>
      </c>
      <c r="R59" s="290"/>
      <c r="S59" s="47">
        <v>0.3256944444444444</v>
      </c>
      <c r="T59" s="48">
        <v>0.39253472222222219</v>
      </c>
      <c r="U59" s="111">
        <v>5.633333333333308</v>
      </c>
      <c r="V59" s="112">
        <v>96.263609900230946</v>
      </c>
      <c r="W59" s="113"/>
      <c r="X59" s="116"/>
      <c r="Y59" s="12"/>
      <c r="Z59" s="198"/>
      <c r="AA59" s="281"/>
      <c r="AB59" s="282"/>
      <c r="AC59" s="12">
        <v>2</v>
      </c>
      <c r="AD59" s="198"/>
      <c r="AE59" s="199">
        <f t="shared" si="23"/>
        <v>-349.55052771972441</v>
      </c>
      <c r="AF59" s="200">
        <f t="shared" si="24"/>
        <v>0.90290263118896541</v>
      </c>
      <c r="AG59" s="295"/>
    </row>
    <row r="60" spans="1:33" ht="15.75" customHeight="1">
      <c r="A60" s="285"/>
      <c r="B60" s="100" t="s">
        <v>212</v>
      </c>
      <c r="C60" s="364" t="s">
        <v>215</v>
      </c>
      <c r="D60" s="364"/>
      <c r="E60" s="101">
        <v>37.799999999999997</v>
      </c>
      <c r="F60" s="105">
        <v>6499</v>
      </c>
      <c r="G60" s="103">
        <f t="shared" si="25"/>
        <v>245662.19999999998</v>
      </c>
      <c r="H60" s="13"/>
      <c r="I60" s="104">
        <v>21</v>
      </c>
      <c r="J60" s="105">
        <v>3600</v>
      </c>
      <c r="K60" s="106">
        <f t="shared" si="27"/>
        <v>171.42857142857142</v>
      </c>
      <c r="L60" s="107">
        <v>21</v>
      </c>
      <c r="M60" s="105">
        <f t="shared" si="26"/>
        <v>3252.3723791053621</v>
      </c>
      <c r="N60" s="106">
        <f t="shared" si="19"/>
        <v>154.87487519549344</v>
      </c>
      <c r="O60" s="108">
        <f t="shared" si="20"/>
        <v>0</v>
      </c>
      <c r="P60" s="109">
        <f t="shared" si="21"/>
        <v>-16.553696233077972</v>
      </c>
      <c r="Q60" s="110">
        <f t="shared" si="22"/>
        <v>0.90343677197371186</v>
      </c>
      <c r="R60" s="290"/>
      <c r="S60" s="47">
        <v>0.3965277777777777</v>
      </c>
      <c r="T60" s="48">
        <v>0.47978009259259252</v>
      </c>
      <c r="U60" s="111">
        <v>5.7499999999999396</v>
      </c>
      <c r="V60" s="112">
        <v>119.894020286589</v>
      </c>
      <c r="W60" s="113">
        <v>0.47978009259259252</v>
      </c>
      <c r="X60" s="116">
        <v>0.51736111111111105</v>
      </c>
      <c r="Y60" s="12"/>
      <c r="Z60" s="198"/>
      <c r="AA60" s="281"/>
      <c r="AB60" s="282"/>
      <c r="AC60" s="12">
        <v>3</v>
      </c>
      <c r="AD60" s="198"/>
      <c r="AE60" s="199">
        <f t="shared" si="23"/>
        <v>-347.62762089463786</v>
      </c>
      <c r="AF60" s="200">
        <f t="shared" si="24"/>
        <v>0.90343677197371175</v>
      </c>
      <c r="AG60" s="295"/>
    </row>
    <row r="61" spans="1:33" ht="15.75" customHeight="1">
      <c r="A61" s="285"/>
      <c r="B61" s="100" t="s">
        <v>170</v>
      </c>
      <c r="C61" s="364" t="s">
        <v>171</v>
      </c>
      <c r="D61" s="364"/>
      <c r="E61" s="101">
        <v>29.97</v>
      </c>
      <c r="F61" s="105">
        <v>2855</v>
      </c>
      <c r="G61" s="121">
        <f t="shared" si="25"/>
        <v>85564.349999999991</v>
      </c>
      <c r="H61" s="122"/>
      <c r="I61" s="104">
        <v>21</v>
      </c>
      <c r="J61" s="105">
        <v>2790</v>
      </c>
      <c r="K61" s="106">
        <f t="shared" si="27"/>
        <v>132.85714285714286</v>
      </c>
      <c r="L61" s="107">
        <v>21</v>
      </c>
      <c r="M61" s="105">
        <f t="shared" si="26"/>
        <v>2484.1730769230762</v>
      </c>
      <c r="N61" s="106">
        <f t="shared" si="19"/>
        <v>118.29395604395602</v>
      </c>
      <c r="O61" s="108">
        <f t="shared" si="20"/>
        <v>0</v>
      </c>
      <c r="P61" s="109">
        <f t="shared" si="21"/>
        <v>-14.563186813186846</v>
      </c>
      <c r="Q61" s="110">
        <f t="shared" si="22"/>
        <v>0.89038461538461511</v>
      </c>
      <c r="R61" s="290"/>
      <c r="S61" s="47">
        <v>0.51736111111111105</v>
      </c>
      <c r="T61" s="120">
        <v>0.56524305555555554</v>
      </c>
      <c r="U61" s="111">
        <v>55</v>
      </c>
      <c r="V61" s="112">
        <v>68.956547992289657</v>
      </c>
      <c r="W61" s="113"/>
      <c r="X61" s="116"/>
      <c r="Y61" s="12"/>
      <c r="Z61" s="198"/>
      <c r="AA61" s="281"/>
      <c r="AB61" s="282"/>
      <c r="AC61" s="12">
        <v>2</v>
      </c>
      <c r="AD61" s="198"/>
      <c r="AE61" s="199">
        <f t="shared" si="23"/>
        <v>-305.82692307692378</v>
      </c>
      <c r="AF61" s="200">
        <f t="shared" si="24"/>
        <v>0.89038461538461511</v>
      </c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8">AVERAGE(I56:I71)</f>
        <v>19.833333333333332</v>
      </c>
      <c r="J72" s="137">
        <f t="shared" si="28"/>
        <v>3465</v>
      </c>
      <c r="K72" s="138">
        <f t="shared" ref="K72:K74" si="29">J72/I72</f>
        <v>174.70588235294119</v>
      </c>
      <c r="L72" s="136">
        <f t="shared" ref="L72:M72" si="30">AVERAGE(L56:L71)</f>
        <v>19.833333333333332</v>
      </c>
      <c r="M72" s="137">
        <f t="shared" si="30"/>
        <v>3085.8573858859022</v>
      </c>
      <c r="N72" s="138">
        <f>M72/L72</f>
        <v>155.58944802786061</v>
      </c>
      <c r="O72" s="139">
        <f>L72-I72</f>
        <v>0</v>
      </c>
      <c r="P72" s="140">
        <f>N72-K72</f>
        <v>-19.116434325080576</v>
      </c>
      <c r="Q72" s="141">
        <f>N72/K72</f>
        <v>0.89057933214600349</v>
      </c>
      <c r="R72" s="291"/>
      <c r="S72" s="142">
        <v>0.20833333333333334</v>
      </c>
      <c r="T72" s="143">
        <v>0.56524305555555554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10</v>
      </c>
      <c r="AD72" s="191">
        <f>SUM(AD56:AD71)</f>
        <v>0</v>
      </c>
      <c r="AE72" s="168">
        <f>M72-J72</f>
        <v>-379.1426141140978</v>
      </c>
      <c r="AF72" s="141">
        <f>M72/J72</f>
        <v>0.89057933214600349</v>
      </c>
      <c r="AG72" s="296"/>
    </row>
    <row r="73" spans="1:33" ht="15.75" customHeight="1">
      <c r="A73" s="297" t="s">
        <v>116</v>
      </c>
      <c r="B73" s="100" t="s">
        <v>197</v>
      </c>
      <c r="C73" s="279" t="s">
        <v>216</v>
      </c>
      <c r="D73" s="280"/>
      <c r="E73" s="101">
        <v>23.19</v>
      </c>
      <c r="F73" s="102">
        <v>937</v>
      </c>
      <c r="G73" s="103">
        <f t="shared" ref="G73:G74" si="31">E73*F73</f>
        <v>21729.030000000002</v>
      </c>
      <c r="H73" s="13"/>
      <c r="I73" s="104">
        <v>6</v>
      </c>
      <c r="J73" s="105">
        <v>2500</v>
      </c>
      <c r="K73" s="106">
        <f t="shared" si="29"/>
        <v>416.66666666666669</v>
      </c>
      <c r="L73" s="107">
        <v>6</v>
      </c>
      <c r="M73" s="105">
        <f>F73/V73*60</f>
        <v>2260.2498740968131</v>
      </c>
      <c r="N73" s="106">
        <f>M73/L73</f>
        <v>376.70831234946883</v>
      </c>
      <c r="O73" s="108">
        <f>L73-I73</f>
        <v>0</v>
      </c>
      <c r="P73" s="109">
        <f>N73-K73</f>
        <v>-39.958354317197859</v>
      </c>
      <c r="Q73" s="110">
        <f>N73/K73</f>
        <v>0.9040999496387252</v>
      </c>
      <c r="R73" s="289">
        <f>Q89</f>
        <v>0.90383513812605243</v>
      </c>
      <c r="S73" s="47">
        <v>0.41319444444444436</v>
      </c>
      <c r="T73" s="48">
        <v>0.43046296296296288</v>
      </c>
      <c r="U73" s="111">
        <v>5</v>
      </c>
      <c r="V73" s="112">
        <v>24.873356102924372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-239.75012590318693</v>
      </c>
      <c r="AF73" s="156">
        <f>M73/J73</f>
        <v>0.9040999496387252</v>
      </c>
      <c r="AG73" s="294">
        <f>AF89</f>
        <v>0.90383513812605254</v>
      </c>
    </row>
    <row r="74" spans="1:33" ht="15.75" customHeight="1">
      <c r="A74" s="298"/>
      <c r="B74" s="100" t="s">
        <v>197</v>
      </c>
      <c r="C74" s="279" t="s">
        <v>220</v>
      </c>
      <c r="D74" s="280"/>
      <c r="E74" s="101">
        <v>23.55</v>
      </c>
      <c r="F74" s="102">
        <v>1487</v>
      </c>
      <c r="G74" s="121">
        <f t="shared" si="31"/>
        <v>35018.85</v>
      </c>
      <c r="H74" s="122"/>
      <c r="I74" s="104">
        <v>6</v>
      </c>
      <c r="J74" s="105">
        <v>2500</v>
      </c>
      <c r="K74" s="106">
        <f t="shared" si="29"/>
        <v>416.66666666666669</v>
      </c>
      <c r="L74" s="107">
        <v>6</v>
      </c>
      <c r="M74" s="105">
        <f>F74/V74*60</f>
        <v>2258.9258165334495</v>
      </c>
      <c r="N74" s="106">
        <f>M74/L74</f>
        <v>376.48763608890823</v>
      </c>
      <c r="O74" s="108">
        <f>L74-I74</f>
        <v>0</v>
      </c>
      <c r="P74" s="109">
        <f>N74-K74</f>
        <v>-40.179030577758454</v>
      </c>
      <c r="Q74" s="110">
        <f>N74/K74</f>
        <v>0.90357032661337977</v>
      </c>
      <c r="R74" s="290"/>
      <c r="S74" s="47">
        <v>0.43333333333333324</v>
      </c>
      <c r="T74" s="120">
        <v>0.46075231481481471</v>
      </c>
      <c r="U74" s="111">
        <v>5</v>
      </c>
      <c r="V74" s="112">
        <v>39.496648958980479</v>
      </c>
      <c r="W74" s="113"/>
      <c r="X74" s="116"/>
      <c r="Y74" s="12"/>
      <c r="Z74" s="198"/>
      <c r="AA74" s="281"/>
      <c r="AB74" s="282"/>
      <c r="AC74" s="12">
        <v>1</v>
      </c>
      <c r="AD74" s="198"/>
      <c r="AE74" s="117">
        <f>M74-J74</f>
        <v>-241.07418346655049</v>
      </c>
      <c r="AF74" s="110">
        <f>M74/J74</f>
        <v>0.90357032661337977</v>
      </c>
      <c r="AG74" s="295"/>
    </row>
    <row r="75" spans="1:33" ht="15.75" customHeight="1">
      <c r="A75" s="298"/>
      <c r="B75" s="100"/>
      <c r="C75" s="279"/>
      <c r="D75" s="280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81"/>
      <c r="AB75" s="282"/>
      <c r="AC75" s="12"/>
      <c r="AD75" s="198"/>
      <c r="AE75" s="117"/>
      <c r="AF75" s="110"/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2500</v>
      </c>
      <c r="K89" s="138">
        <f t="shared" ref="K89" si="33">J89/I89</f>
        <v>416.66666666666669</v>
      </c>
      <c r="L89" s="136">
        <f t="shared" ref="L89:M89" si="34">AVERAGE(L73:L88)</f>
        <v>6</v>
      </c>
      <c r="M89" s="137">
        <f t="shared" si="34"/>
        <v>2259.5878453151313</v>
      </c>
      <c r="N89" s="138">
        <f>M89/L89</f>
        <v>376.59797421918853</v>
      </c>
      <c r="O89" s="139">
        <f>L89-I89</f>
        <v>0</v>
      </c>
      <c r="P89" s="140">
        <f>N89-K89</f>
        <v>-40.068692447478156</v>
      </c>
      <c r="Q89" s="141">
        <f>N89/K89</f>
        <v>0.90383513812605243</v>
      </c>
      <c r="R89" s="291"/>
      <c r="S89" s="142">
        <v>0.25</v>
      </c>
      <c r="T89" s="143">
        <v>0.46075231481481471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2</v>
      </c>
      <c r="AD89" s="191">
        <f>SUM(AD73:AD88)</f>
        <v>0</v>
      </c>
      <c r="AE89" s="168">
        <f>M89-J89</f>
        <v>-240.41215468486871</v>
      </c>
      <c r="AF89" s="141">
        <f>M89/J89</f>
        <v>0.90383513812605254</v>
      </c>
      <c r="AG89" s="296"/>
    </row>
    <row r="90" spans="1:33" ht="15.75" customHeight="1">
      <c r="A90" s="283" t="s">
        <v>120</v>
      </c>
      <c r="B90" s="114" t="s">
        <v>197</v>
      </c>
      <c r="C90" s="287" t="s">
        <v>238</v>
      </c>
      <c r="D90" s="288"/>
      <c r="E90" s="147">
        <v>15.51</v>
      </c>
      <c r="F90" s="97">
        <v>4127</v>
      </c>
      <c r="G90" s="148">
        <f t="shared" ref="G90:G91" si="35">E90*F90</f>
        <v>64009.77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2352.9787562395395</v>
      </c>
      <c r="N90" s="152">
        <f>M90/L90</f>
        <v>392.16312603992327</v>
      </c>
      <c r="O90" s="154">
        <f>L90-I90</f>
        <v>0</v>
      </c>
      <c r="P90" s="155">
        <f>N90-K90</f>
        <v>-41.170207293410044</v>
      </c>
      <c r="Q90" s="156">
        <f>N90/K90</f>
        <v>0.9049918293228999</v>
      </c>
      <c r="R90" s="289">
        <f>Q106</f>
        <v>0.90484754836154657</v>
      </c>
      <c r="S90" s="157">
        <v>0.25</v>
      </c>
      <c r="T90" s="158">
        <v>0.32307870370370373</v>
      </c>
      <c r="U90" s="159"/>
      <c r="V90" s="160">
        <v>105.23681922047564</v>
      </c>
      <c r="W90" s="158"/>
      <c r="X90" s="169"/>
      <c r="Y90" s="12"/>
      <c r="Z90" s="198"/>
      <c r="AA90" s="292"/>
      <c r="AB90" s="293"/>
      <c r="AC90" s="12">
        <v>3</v>
      </c>
      <c r="AD90" s="198"/>
      <c r="AE90" s="115">
        <f>M90-J90</f>
        <v>-247.02124376046049</v>
      </c>
      <c r="AF90" s="156">
        <f>M90/J90</f>
        <v>0.90499182932289979</v>
      </c>
      <c r="AG90" s="294">
        <f>AF106</f>
        <v>0.90484754836154657</v>
      </c>
    </row>
    <row r="91" spans="1:33" ht="15.75" customHeight="1">
      <c r="A91" s="284"/>
      <c r="B91" s="100" t="s">
        <v>197</v>
      </c>
      <c r="C91" s="279" t="s">
        <v>239</v>
      </c>
      <c r="D91" s="280"/>
      <c r="E91" s="101">
        <v>15.01</v>
      </c>
      <c r="F91" s="102">
        <v>4103</v>
      </c>
      <c r="G91" s="103">
        <f t="shared" si="35"/>
        <v>61586.03</v>
      </c>
      <c r="H91" s="26"/>
      <c r="I91" s="104">
        <v>6</v>
      </c>
      <c r="J91" s="105">
        <v>2600</v>
      </c>
      <c r="K91" s="106">
        <f t="shared" si="27"/>
        <v>433.33333333333331</v>
      </c>
      <c r="L91" s="107">
        <v>6</v>
      </c>
      <c r="M91" s="105">
        <f>F91/V91*60</f>
        <v>2352.2284952405025</v>
      </c>
      <c r="N91" s="106">
        <f>M91/L91</f>
        <v>392.03808254008374</v>
      </c>
      <c r="O91" s="108">
        <f>L91-I91</f>
        <v>0</v>
      </c>
      <c r="P91" s="109">
        <f>N91-K91</f>
        <v>-41.295250793249579</v>
      </c>
      <c r="Q91" s="110">
        <f>N91/K91</f>
        <v>0.90470326740019325</v>
      </c>
      <c r="R91" s="290"/>
      <c r="S91" s="47">
        <v>0.3263888888888889</v>
      </c>
      <c r="T91" s="48">
        <v>0.39906249999999999</v>
      </c>
      <c r="U91" s="111">
        <v>4.7666666666666391</v>
      </c>
      <c r="V91" s="112">
        <v>104.65819987221499</v>
      </c>
      <c r="W91" s="113"/>
      <c r="X91" s="13"/>
      <c r="Y91" s="12"/>
      <c r="Z91" s="198"/>
      <c r="AA91" s="281"/>
      <c r="AB91" s="282"/>
      <c r="AC91" s="12">
        <v>2</v>
      </c>
      <c r="AD91" s="198"/>
      <c r="AE91" s="117">
        <f>M91-J91</f>
        <v>-247.77150475949747</v>
      </c>
      <c r="AF91" s="110">
        <f>M91/J91</f>
        <v>0.90470326740019325</v>
      </c>
      <c r="AG91" s="295"/>
    </row>
    <row r="92" spans="1:33" ht="15.75" customHeight="1">
      <c r="A92" s="284"/>
      <c r="B92" s="100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3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3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31"/>
      <c r="W98" s="113"/>
      <c r="X98" s="116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31"/>
      <c r="W99" s="126"/>
      <c r="X99" s="127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31"/>
      <c r="W100" s="126"/>
      <c r="X100" s="127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31"/>
      <c r="W101" s="126"/>
      <c r="X101" s="127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31"/>
      <c r="W102" s="126"/>
      <c r="X102" s="127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31"/>
      <c r="W103" s="126"/>
      <c r="X103" s="127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31"/>
      <c r="W104" s="126"/>
      <c r="X104" s="127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6">AVERAGE(I90:I105)</f>
        <v>6</v>
      </c>
      <c r="J106" s="137">
        <f t="shared" si="36"/>
        <v>2600</v>
      </c>
      <c r="K106" s="138">
        <f t="shared" ref="K106" si="37">J106/I106</f>
        <v>433.33333333333331</v>
      </c>
      <c r="L106" s="136">
        <f t="shared" ref="L106:M106" si="38">AVERAGE(L90:L105)</f>
        <v>6</v>
      </c>
      <c r="M106" s="137">
        <f t="shared" si="38"/>
        <v>2352.603625740021</v>
      </c>
      <c r="N106" s="138">
        <f>M106/L106</f>
        <v>392.1006042900035</v>
      </c>
      <c r="O106" s="139">
        <f>L106-I106</f>
        <v>0</v>
      </c>
      <c r="P106" s="140">
        <f>N106-K106</f>
        <v>-41.232729043329812</v>
      </c>
      <c r="Q106" s="141">
        <f>N106/K106</f>
        <v>0.90484754836154657</v>
      </c>
      <c r="R106" s="291"/>
      <c r="S106" s="142">
        <v>0.25</v>
      </c>
      <c r="T106" s="143">
        <v>0.39906249999999999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277"/>
      <c r="AB106" s="278"/>
      <c r="AC106" s="179">
        <f>SUM(AC90:AC105)</f>
        <v>5</v>
      </c>
      <c r="AD106" s="191">
        <f>SUM(AD90:AD105)</f>
        <v>0</v>
      </c>
      <c r="AE106" s="168">
        <f>M106-J106</f>
        <v>-247.39637425997898</v>
      </c>
      <c r="AF106" s="141">
        <f>M106/J106</f>
        <v>0.90484754836154657</v>
      </c>
      <c r="AG106" s="296"/>
    </row>
    <row r="107" spans="1:33" ht="15.75" customHeight="1">
      <c r="A107" s="297" t="s">
        <v>199</v>
      </c>
      <c r="B107" s="146" t="s">
        <v>173</v>
      </c>
      <c r="C107" s="287" t="s">
        <v>200</v>
      </c>
      <c r="D107" s="288"/>
      <c r="E107" s="147">
        <v>44.98</v>
      </c>
      <c r="F107" s="97">
        <v>1876</v>
      </c>
      <c r="G107" s="148">
        <f t="shared" ref="G107:G109" si="39">E107*F107</f>
        <v>84382.48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1609.6150640683081</v>
      </c>
      <c r="N107" s="152">
        <f>M107/L107</f>
        <v>76.648336384205152</v>
      </c>
      <c r="O107" s="154">
        <f>L107-I107</f>
        <v>0</v>
      </c>
      <c r="P107" s="155">
        <f>N107-K107</f>
        <v>-9.0659493300805565</v>
      </c>
      <c r="Q107" s="156">
        <f>N107/K107</f>
        <v>0.89423059114906012</v>
      </c>
      <c r="R107" s="289">
        <f>Q123</f>
        <v>0.92544249479742957</v>
      </c>
      <c r="S107" s="157">
        <v>0.70833333333333337</v>
      </c>
      <c r="T107" s="158">
        <v>0.75688657407407411</v>
      </c>
      <c r="U107" s="159"/>
      <c r="V107" s="160">
        <v>69.929763030114898</v>
      </c>
      <c r="W107" s="158"/>
      <c r="X107" s="169"/>
      <c r="Y107" s="196"/>
      <c r="Z107" s="197"/>
      <c r="AA107" s="292"/>
      <c r="AB107" s="293"/>
      <c r="AC107" s="196">
        <v>2</v>
      </c>
      <c r="AD107" s="197"/>
      <c r="AE107" s="115">
        <f>M107-J107</f>
        <v>-190.38493593169187</v>
      </c>
      <c r="AF107" s="156">
        <f>M107/J107</f>
        <v>0.89423059114906012</v>
      </c>
      <c r="AG107" s="294">
        <f>AF123</f>
        <v>0.89407156277039801</v>
      </c>
    </row>
    <row r="108" spans="1:33" ht="15.75" customHeight="1">
      <c r="A108" s="298"/>
      <c r="B108" s="163" t="s">
        <v>173</v>
      </c>
      <c r="C108" s="279" t="s">
        <v>201</v>
      </c>
      <c r="D108" s="280"/>
      <c r="E108" s="101">
        <v>50.67</v>
      </c>
      <c r="F108" s="102">
        <v>1902</v>
      </c>
      <c r="G108" s="103">
        <f t="shared" si="39"/>
        <v>96374.34</v>
      </c>
      <c r="H108" s="26"/>
      <c r="I108" s="104">
        <v>20</v>
      </c>
      <c r="J108" s="105">
        <v>2000</v>
      </c>
      <c r="K108" s="106">
        <f t="shared" ref="K108:K109" si="40">J108/I108</f>
        <v>100</v>
      </c>
      <c r="L108" s="118">
        <v>19</v>
      </c>
      <c r="M108" s="105">
        <f>F108/V108*60</f>
        <v>1787.9999999999998</v>
      </c>
      <c r="N108" s="106">
        <f>M108/L108</f>
        <v>94.105263157894726</v>
      </c>
      <c r="O108" s="108">
        <f>L108-I108</f>
        <v>-1</v>
      </c>
      <c r="P108" s="109">
        <f>N108-K108</f>
        <v>-5.8947368421052744</v>
      </c>
      <c r="Q108" s="110">
        <f>N108/K108</f>
        <v>0.94105263157894725</v>
      </c>
      <c r="R108" s="290"/>
      <c r="S108" s="47">
        <v>0.7597222222222223</v>
      </c>
      <c r="T108" s="48">
        <v>0.80403935185185194</v>
      </c>
      <c r="U108" s="111">
        <v>5</v>
      </c>
      <c r="V108" s="112">
        <v>63.825503355704704</v>
      </c>
      <c r="W108" s="113"/>
      <c r="X108" s="116"/>
      <c r="Y108" s="12"/>
      <c r="Z108" s="198"/>
      <c r="AA108" s="281"/>
      <c r="AB108" s="282"/>
      <c r="AC108" s="12">
        <v>1</v>
      </c>
      <c r="AD108" s="198"/>
      <c r="AE108" s="117">
        <f>M108-J108</f>
        <v>-212.00000000000023</v>
      </c>
      <c r="AF108" s="110">
        <f>M108/J108</f>
        <v>0.89399999999999991</v>
      </c>
      <c r="AG108" s="295"/>
    </row>
    <row r="109" spans="1:33" ht="15.75" customHeight="1">
      <c r="A109" s="298"/>
      <c r="B109" s="163" t="s">
        <v>173</v>
      </c>
      <c r="C109" s="279" t="s">
        <v>234</v>
      </c>
      <c r="D109" s="280"/>
      <c r="E109" s="101">
        <v>58.17</v>
      </c>
      <c r="F109" s="102">
        <v>3158</v>
      </c>
      <c r="G109" s="103">
        <f t="shared" si="39"/>
        <v>183700.86000000002</v>
      </c>
      <c r="H109" s="26"/>
      <c r="I109" s="104">
        <v>18</v>
      </c>
      <c r="J109" s="105">
        <v>2000</v>
      </c>
      <c r="K109" s="106">
        <f t="shared" si="40"/>
        <v>111.11111111111111</v>
      </c>
      <c r="L109" s="118">
        <v>17</v>
      </c>
      <c r="M109" s="105">
        <f>F109/V109*60</f>
        <v>1788</v>
      </c>
      <c r="N109" s="106">
        <f>M109/L109</f>
        <v>105.17647058823529</v>
      </c>
      <c r="O109" s="108">
        <f>L109-I109</f>
        <v>-1</v>
      </c>
      <c r="P109" s="109">
        <f>N109-K109</f>
        <v>-5.9346405228758243</v>
      </c>
      <c r="Q109" s="110">
        <f>N109/K109</f>
        <v>0.94658823529411762</v>
      </c>
      <c r="R109" s="290"/>
      <c r="S109" s="47">
        <v>0.80763888888888891</v>
      </c>
      <c r="T109" s="48">
        <v>0.8812268518518519</v>
      </c>
      <c r="U109" s="111">
        <v>5.1833333333332376</v>
      </c>
      <c r="V109" s="112">
        <v>105.97315436241611</v>
      </c>
      <c r="W109" s="113"/>
      <c r="X109" s="116"/>
      <c r="Y109" s="12"/>
      <c r="Z109" s="198"/>
      <c r="AA109" s="281"/>
      <c r="AB109" s="282"/>
      <c r="AC109" s="12">
        <v>3</v>
      </c>
      <c r="AD109" s="198"/>
      <c r="AE109" s="117">
        <f>M109-J109</f>
        <v>-212</v>
      </c>
      <c r="AF109" s="110">
        <f>M109/J109</f>
        <v>0.89400000000000002</v>
      </c>
      <c r="AG109" s="295"/>
    </row>
    <row r="110" spans="1:33" ht="15.75" customHeight="1">
      <c r="A110" s="298"/>
      <c r="B110" s="163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295"/>
    </row>
    <row r="111" spans="1:33" ht="15.75" customHeight="1">
      <c r="A111" s="298"/>
      <c r="B111" s="163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295"/>
    </row>
    <row r="112" spans="1:33" ht="15.75" customHeight="1">
      <c r="A112" s="298"/>
      <c r="B112" s="163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295"/>
    </row>
    <row r="113" spans="1:33" ht="15.75" customHeight="1">
      <c r="A113" s="298"/>
      <c r="B113" s="163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81"/>
      <c r="AB113" s="282"/>
      <c r="AC113" s="12"/>
      <c r="AD113" s="198"/>
      <c r="AE113" s="117"/>
      <c r="AF113" s="110"/>
      <c r="AG113" s="295"/>
    </row>
    <row r="114" spans="1:33" ht="15.75" customHeight="1">
      <c r="A114" s="298"/>
      <c r="B114" s="163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81"/>
      <c r="AB114" s="282"/>
      <c r="AC114" s="12"/>
      <c r="AD114" s="198"/>
      <c r="AE114" s="117"/>
      <c r="AF114" s="110"/>
      <c r="AG114" s="295"/>
    </row>
    <row r="115" spans="1:33" ht="15.75" customHeight="1">
      <c r="A115" s="298"/>
      <c r="B115" s="163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81"/>
      <c r="AB115" s="282"/>
      <c r="AC115" s="12"/>
      <c r="AD115" s="198"/>
      <c r="AE115" s="117"/>
      <c r="AF115" s="110"/>
      <c r="AG115" s="295"/>
    </row>
    <row r="116" spans="1:33" ht="15.75" customHeight="1">
      <c r="A116" s="298"/>
      <c r="B116" s="163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81"/>
      <c r="AB116" s="282"/>
      <c r="AC116" s="12"/>
      <c r="AD116" s="198"/>
      <c r="AE116" s="117"/>
      <c r="AF116" s="110"/>
      <c r="AG116" s="295"/>
    </row>
    <row r="117" spans="1:33" ht="15.75" customHeight="1">
      <c r="A117" s="298"/>
      <c r="B117" s="163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81"/>
      <c r="AB117" s="282"/>
      <c r="AC117" s="12"/>
      <c r="AD117" s="198"/>
      <c r="AE117" s="117"/>
      <c r="AF117" s="110"/>
      <c r="AG117" s="295"/>
    </row>
    <row r="118" spans="1:33" ht="15.75" customHeight="1">
      <c r="A118" s="298"/>
      <c r="B118" s="163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81"/>
      <c r="AB118" s="282"/>
      <c r="AC118" s="12"/>
      <c r="AD118" s="198"/>
      <c r="AE118" s="117"/>
      <c r="AF118" s="110"/>
      <c r="AG118" s="295"/>
    </row>
    <row r="119" spans="1:33" ht="15.75" customHeight="1">
      <c r="A119" s="298"/>
      <c r="B119" s="163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81"/>
      <c r="AB119" s="282"/>
      <c r="AC119" s="12"/>
      <c r="AD119" s="198"/>
      <c r="AE119" s="117"/>
      <c r="AF119" s="110"/>
      <c r="AG119" s="295"/>
    </row>
    <row r="120" spans="1:33" ht="15.75" customHeight="1">
      <c r="A120" s="298"/>
      <c r="B120" s="163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81"/>
      <c r="AB120" s="282"/>
      <c r="AC120" s="12"/>
      <c r="AD120" s="198"/>
      <c r="AE120" s="117"/>
      <c r="AF120" s="110"/>
      <c r="AG120" s="295"/>
    </row>
    <row r="121" spans="1:33" ht="15.75" customHeight="1">
      <c r="A121" s="298"/>
      <c r="B121" s="163"/>
      <c r="C121" s="279"/>
      <c r="D121" s="280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81"/>
      <c r="AB121" s="282"/>
      <c r="AC121" s="12"/>
      <c r="AD121" s="198"/>
      <c r="AE121" s="117"/>
      <c r="AF121" s="110"/>
      <c r="AG121" s="295"/>
    </row>
    <row r="122" spans="1:33" ht="15.75" customHeight="1">
      <c r="A122" s="298"/>
      <c r="B122" s="163"/>
      <c r="C122" s="279"/>
      <c r="D122" s="280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81"/>
      <c r="AB122" s="282"/>
      <c r="AC122" s="12"/>
      <c r="AD122" s="198"/>
      <c r="AE122" s="165"/>
      <c r="AF122" s="125"/>
      <c r="AG122" s="295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41">AVERAGE(I107:I122)</f>
        <v>19.666666666666668</v>
      </c>
      <c r="J123" s="137">
        <f t="shared" si="41"/>
        <v>1933.3333333333333</v>
      </c>
      <c r="K123" s="138">
        <f t="shared" ref="K123" si="42">J123/I123</f>
        <v>98.305084745762699</v>
      </c>
      <c r="L123" s="136">
        <f t="shared" ref="L123:M123" si="43">AVERAGE(L107:L122)</f>
        <v>19</v>
      </c>
      <c r="M123" s="137">
        <f t="shared" si="43"/>
        <v>1728.5383546894361</v>
      </c>
      <c r="N123" s="138">
        <f>M123/L123</f>
        <v>90.975702878391374</v>
      </c>
      <c r="O123" s="139">
        <f>L123-I123</f>
        <v>-0.66666666666666785</v>
      </c>
      <c r="P123" s="140">
        <f>N123-K123</f>
        <v>-7.3293818673713247</v>
      </c>
      <c r="Q123" s="141">
        <f>N123/K123</f>
        <v>0.92544249479742957</v>
      </c>
      <c r="R123" s="291"/>
      <c r="S123" s="142">
        <v>0.70833333333333337</v>
      </c>
      <c r="T123" s="143">
        <v>0.8812268518518519</v>
      </c>
      <c r="U123" s="144"/>
      <c r="V123" s="166"/>
      <c r="W123" s="167"/>
      <c r="X123" s="138"/>
      <c r="Y123" s="179">
        <f t="shared" ref="Y123:Z123" si="44">SUM(Y107:Y122)</f>
        <v>0</v>
      </c>
      <c r="Z123" s="180">
        <f t="shared" si="44"/>
        <v>0</v>
      </c>
      <c r="AA123" s="277"/>
      <c r="AB123" s="278"/>
      <c r="AC123" s="179">
        <f t="shared" ref="AC123" si="45">SUM(AC107:AC122)</f>
        <v>6</v>
      </c>
      <c r="AD123" s="180">
        <f t="shared" ref="AD123" si="46">SUM(AD107:AD122)</f>
        <v>0</v>
      </c>
      <c r="AE123" s="168">
        <f>M123-J123</f>
        <v>-204.79497864389714</v>
      </c>
      <c r="AF123" s="141">
        <f>M123/J123</f>
        <v>0.89407156277039801</v>
      </c>
      <c r="AG123" s="296"/>
    </row>
    <row r="124" spans="1:33" ht="15.75" customHeight="1">
      <c r="A124" s="283" t="s">
        <v>225</v>
      </c>
      <c r="B124" s="146" t="s">
        <v>173</v>
      </c>
      <c r="C124" s="287" t="s">
        <v>189</v>
      </c>
      <c r="D124" s="288"/>
      <c r="E124" s="147">
        <v>47.6</v>
      </c>
      <c r="F124" s="97">
        <v>1966</v>
      </c>
      <c r="G124" s="148">
        <f t="shared" ref="G124:G126" si="47">E124*F124</f>
        <v>93581.6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1786.1999999999994</v>
      </c>
      <c r="N124" s="152">
        <f>M124/L124</f>
        <v>77.660869565217368</v>
      </c>
      <c r="O124" s="154">
        <f>L124-I124</f>
        <v>0</v>
      </c>
      <c r="P124" s="155">
        <f>N124-K124</f>
        <v>-9.2956521739130693</v>
      </c>
      <c r="Q124" s="156">
        <f>N124/K124</f>
        <v>0.89309999999999967</v>
      </c>
      <c r="R124" s="289">
        <f>Q140</f>
        <v>0.89399346019010884</v>
      </c>
      <c r="S124" s="157">
        <v>0.70833333333333337</v>
      </c>
      <c r="T124" s="158">
        <v>0.75418981481481484</v>
      </c>
      <c r="U124" s="159"/>
      <c r="V124" s="160">
        <v>66.039637218676546</v>
      </c>
      <c r="W124" s="158"/>
      <c r="X124" s="169"/>
      <c r="Y124" s="196"/>
      <c r="Z124" s="197"/>
      <c r="AA124" s="292"/>
      <c r="AB124" s="293"/>
      <c r="AC124" s="196">
        <v>2</v>
      </c>
      <c r="AD124" s="197"/>
      <c r="AE124" s="115">
        <f>M124-J124</f>
        <v>-213.80000000000064</v>
      </c>
      <c r="AF124" s="156">
        <f>M124/J124</f>
        <v>0.89309999999999967</v>
      </c>
      <c r="AG124" s="294">
        <f>AF140</f>
        <v>0.89399346019010872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02">
        <v>1656</v>
      </c>
      <c r="G125" s="103">
        <f t="shared" si="47"/>
        <v>94176.72</v>
      </c>
      <c r="H125" s="26"/>
      <c r="I125" s="104">
        <v>23</v>
      </c>
      <c r="J125" s="105">
        <v>2000</v>
      </c>
      <c r="K125" s="106">
        <f t="shared" ref="K125:K126" si="48">J125/I125</f>
        <v>86.956521739130437</v>
      </c>
      <c r="L125" s="107">
        <v>23</v>
      </c>
      <c r="M125" s="105">
        <f>F125/V125*60</f>
        <v>1788.3607611406558</v>
      </c>
      <c r="N125" s="106">
        <f>M125/L125</f>
        <v>77.75481570176764</v>
      </c>
      <c r="O125" s="108">
        <f>L125-I125</f>
        <v>0</v>
      </c>
      <c r="P125" s="109">
        <f>N125-K125</f>
        <v>-9.201706037362797</v>
      </c>
      <c r="Q125" s="110">
        <f>N125/K125</f>
        <v>0.89418038057032778</v>
      </c>
      <c r="R125" s="290"/>
      <c r="S125" s="47">
        <v>0.7583333333333333</v>
      </c>
      <c r="T125" s="48">
        <v>0.79690972222222223</v>
      </c>
      <c r="U125" s="111">
        <v>5.9666666666665868</v>
      </c>
      <c r="V125" s="112">
        <v>55.559259719289528</v>
      </c>
      <c r="W125" s="113"/>
      <c r="X125" s="116"/>
      <c r="Y125" s="12"/>
      <c r="Z125" s="198"/>
      <c r="AA125" s="281"/>
      <c r="AB125" s="282"/>
      <c r="AC125" s="12">
        <v>2</v>
      </c>
      <c r="AD125" s="198"/>
      <c r="AE125" s="117">
        <f>M125-J125</f>
        <v>-211.63923885934423</v>
      </c>
      <c r="AF125" s="110">
        <f>M125/J125</f>
        <v>0.89418038057032789</v>
      </c>
      <c r="AG125" s="295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02">
        <v>2301</v>
      </c>
      <c r="G126" s="103">
        <f t="shared" si="47"/>
        <v>130673.79</v>
      </c>
      <c r="H126" s="26"/>
      <c r="I126" s="104">
        <v>23</v>
      </c>
      <c r="J126" s="105">
        <v>2000</v>
      </c>
      <c r="K126" s="106">
        <f t="shared" si="48"/>
        <v>86.956521739130437</v>
      </c>
      <c r="L126" s="107">
        <v>23</v>
      </c>
      <c r="M126" s="105">
        <f>F126/V126*60</f>
        <v>1789.399999999998</v>
      </c>
      <c r="N126" s="106">
        <f>M126/L126</f>
        <v>77.799999999999912</v>
      </c>
      <c r="O126" s="108">
        <f>L126-I126</f>
        <v>0</v>
      </c>
      <c r="P126" s="109">
        <f>N126-K126</f>
        <v>-9.1565217391305254</v>
      </c>
      <c r="Q126" s="110">
        <f>N126/K126</f>
        <v>0.89469999999999894</v>
      </c>
      <c r="R126" s="290"/>
      <c r="S126" s="47">
        <v>0.79999999999999993</v>
      </c>
      <c r="T126" s="48">
        <v>0.85357638888888887</v>
      </c>
      <c r="U126" s="111">
        <v>5</v>
      </c>
      <c r="V126" s="112">
        <v>77.154353414552446</v>
      </c>
      <c r="W126" s="113"/>
      <c r="X126" s="116"/>
      <c r="Y126" s="12"/>
      <c r="Z126" s="198"/>
      <c r="AA126" s="281"/>
      <c r="AB126" s="282"/>
      <c r="AC126" s="12">
        <v>2</v>
      </c>
      <c r="AD126" s="198"/>
      <c r="AE126" s="117">
        <f>M126-J126</f>
        <v>-210.60000000000196</v>
      </c>
      <c r="AF126" s="110">
        <f>M126/J126</f>
        <v>0.89469999999999905</v>
      </c>
      <c r="AG126" s="295"/>
    </row>
    <row r="127" spans="1:33" ht="15.75" customHeight="1">
      <c r="A127" s="284"/>
      <c r="B127" s="163"/>
      <c r="C127" s="279"/>
      <c r="D127" s="280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295"/>
    </row>
    <row r="128" spans="1:33" ht="15.75" customHeight="1">
      <c r="A128" s="285"/>
      <c r="B128" s="163"/>
      <c r="C128" s="279"/>
      <c r="D128" s="280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295"/>
    </row>
    <row r="129" spans="1:33" ht="15.75" customHeight="1">
      <c r="A129" s="285"/>
      <c r="B129" s="163"/>
      <c r="C129" s="279"/>
      <c r="D129" s="280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295"/>
    </row>
    <row r="130" spans="1:33" ht="15.75" customHeight="1">
      <c r="A130" s="285"/>
      <c r="B130" s="163"/>
      <c r="C130" s="279"/>
      <c r="D130" s="280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81"/>
      <c r="AB130" s="282"/>
      <c r="AC130" s="12"/>
      <c r="AD130" s="198"/>
      <c r="AE130" s="117"/>
      <c r="AF130" s="110"/>
      <c r="AG130" s="295"/>
    </row>
    <row r="131" spans="1:33" ht="15.75" customHeight="1">
      <c r="A131" s="285"/>
      <c r="B131" s="163"/>
      <c r="C131" s="279"/>
      <c r="D131" s="280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81"/>
      <c r="AB131" s="282"/>
      <c r="AC131" s="12"/>
      <c r="AD131" s="198"/>
      <c r="AE131" s="117"/>
      <c r="AF131" s="110"/>
      <c r="AG131" s="295"/>
    </row>
    <row r="132" spans="1:33" ht="15.75" customHeight="1">
      <c r="A132" s="285"/>
      <c r="B132" s="163"/>
      <c r="C132" s="279"/>
      <c r="D132" s="280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81"/>
      <c r="AB132" s="282"/>
      <c r="AC132" s="12"/>
      <c r="AD132" s="198"/>
      <c r="AE132" s="117"/>
      <c r="AF132" s="110"/>
      <c r="AG132" s="295"/>
    </row>
    <row r="133" spans="1:33" ht="15.75" customHeight="1">
      <c r="A133" s="285"/>
      <c r="B133" s="163"/>
      <c r="C133" s="279"/>
      <c r="D133" s="280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81"/>
      <c r="AB133" s="282"/>
      <c r="AC133" s="12"/>
      <c r="AD133" s="198"/>
      <c r="AE133" s="117"/>
      <c r="AF133" s="110"/>
      <c r="AG133" s="295"/>
    </row>
    <row r="134" spans="1:33" ht="15.75" customHeight="1">
      <c r="A134" s="285"/>
      <c r="B134" s="163"/>
      <c r="C134" s="279"/>
      <c r="D134" s="280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81"/>
      <c r="AB134" s="282"/>
      <c r="AC134" s="12"/>
      <c r="AD134" s="198"/>
      <c r="AE134" s="117"/>
      <c r="AF134" s="110"/>
      <c r="AG134" s="295"/>
    </row>
    <row r="135" spans="1:33" ht="15.75" customHeight="1">
      <c r="A135" s="285"/>
      <c r="B135" s="163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81"/>
      <c r="AB135" s="282"/>
      <c r="AC135" s="12"/>
      <c r="AD135" s="198"/>
      <c r="AE135" s="117"/>
      <c r="AF135" s="110"/>
      <c r="AG135" s="295"/>
    </row>
    <row r="136" spans="1:33" ht="15.75" customHeight="1">
      <c r="A136" s="285"/>
      <c r="B136" s="163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81"/>
      <c r="AB136" s="282"/>
      <c r="AC136" s="12"/>
      <c r="AD136" s="198"/>
      <c r="AE136" s="117"/>
      <c r="AF136" s="110"/>
      <c r="AG136" s="295"/>
    </row>
    <row r="137" spans="1:33" ht="15.75" customHeight="1">
      <c r="A137" s="285"/>
      <c r="B137" s="163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81"/>
      <c r="AB137" s="282"/>
      <c r="AC137" s="12"/>
      <c r="AD137" s="198"/>
      <c r="AE137" s="117"/>
      <c r="AF137" s="110"/>
      <c r="AG137" s="295"/>
    </row>
    <row r="138" spans="1:33" ht="15.75" customHeight="1">
      <c r="A138" s="285"/>
      <c r="B138" s="163"/>
      <c r="C138" s="279"/>
      <c r="D138" s="280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81"/>
      <c r="AB138" s="282"/>
      <c r="AC138" s="12"/>
      <c r="AD138" s="198"/>
      <c r="AE138" s="117"/>
      <c r="AF138" s="110"/>
      <c r="AG138" s="295"/>
    </row>
    <row r="139" spans="1:33" ht="15.75" customHeight="1">
      <c r="A139" s="285"/>
      <c r="B139" s="163"/>
      <c r="C139" s="279"/>
      <c r="D139" s="280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81"/>
      <c r="AB139" s="282"/>
      <c r="AC139" s="12"/>
      <c r="AD139" s="198"/>
      <c r="AE139" s="165"/>
      <c r="AF139" s="125"/>
      <c r="AG139" s="295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49">AVERAGE(I124:I139)</f>
        <v>23</v>
      </c>
      <c r="J140" s="137">
        <f t="shared" si="49"/>
        <v>2000</v>
      </c>
      <c r="K140" s="138">
        <f t="shared" ref="K140" si="50">J140/I140</f>
        <v>86.956521739130437</v>
      </c>
      <c r="L140" s="136">
        <f t="shared" ref="L140:M140" si="51">AVERAGE(L124:L139)</f>
        <v>23</v>
      </c>
      <c r="M140" s="137">
        <f t="shared" si="51"/>
        <v>1787.9869203802175</v>
      </c>
      <c r="N140" s="138">
        <f>M140/L140</f>
        <v>77.738561755661635</v>
      </c>
      <c r="O140" s="139">
        <f>L140-I140</f>
        <v>0</v>
      </c>
      <c r="P140" s="140">
        <f>N140-K140</f>
        <v>-9.217959983468802</v>
      </c>
      <c r="Q140" s="141">
        <f>N140/K140</f>
        <v>0.89399346019010884</v>
      </c>
      <c r="R140" s="291"/>
      <c r="S140" s="142">
        <v>0.70833333333333337</v>
      </c>
      <c r="T140" s="143">
        <v>0.85357638888888887</v>
      </c>
      <c r="U140" s="144"/>
      <c r="V140" s="166"/>
      <c r="W140" s="167"/>
      <c r="X140" s="138"/>
      <c r="Y140" s="179">
        <f t="shared" ref="Y140:Z140" si="52">SUM(Y124:Y139)</f>
        <v>0</v>
      </c>
      <c r="Z140" s="180">
        <f t="shared" si="52"/>
        <v>0</v>
      </c>
      <c r="AA140" s="277"/>
      <c r="AB140" s="278"/>
      <c r="AC140" s="179">
        <f t="shared" ref="AC140" si="53">SUM(AC124:AC139)</f>
        <v>6</v>
      </c>
      <c r="AD140" s="180">
        <f t="shared" ref="AD140" si="54">SUM(AD124:AD139)</f>
        <v>0</v>
      </c>
      <c r="AE140" s="168">
        <f>M140-J140</f>
        <v>-212.0130796197825</v>
      </c>
      <c r="AF140" s="141">
        <f>M140/J140</f>
        <v>0.89399346019010872</v>
      </c>
      <c r="AG140" s="296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410" priority="2" operator="greaterThan">
      <formula>0</formula>
    </cfRule>
  </conditionalFormatting>
  <conditionalFormatting sqref="P5:P140 AE5:AE140">
    <cfRule type="cellIs" dxfId="409" priority="5" operator="lessThan">
      <formula>0</formula>
    </cfRule>
  </conditionalFormatting>
  <conditionalFormatting sqref="Q5:Q140 AF5:AF140">
    <cfRule type="cellIs" dxfId="408" priority="3" operator="greaterThan">
      <formula>1</formula>
    </cfRule>
    <cfRule type="cellIs" dxfId="407" priority="4" operator="lessThan">
      <formula>0.8</formula>
    </cfRule>
  </conditionalFormatting>
  <conditionalFormatting sqref="AG5 R5:R140">
    <cfRule type="cellIs" dxfId="406" priority="6" operator="lessThan">
      <formula>0.8</formula>
    </cfRule>
  </conditionalFormatting>
  <conditionalFormatting sqref="AG22">
    <cfRule type="cellIs" dxfId="405" priority="11" operator="lessThan">
      <formula>0.8</formula>
    </cfRule>
  </conditionalFormatting>
  <conditionalFormatting sqref="AG37">
    <cfRule type="cellIs" dxfId="404" priority="10" operator="lessThan">
      <formula>0.8</formula>
    </cfRule>
  </conditionalFormatting>
  <conditionalFormatting sqref="AG39:AG74">
    <cfRule type="cellIs" dxfId="403" priority="8" operator="lessThan">
      <formula>0.8</formula>
    </cfRule>
  </conditionalFormatting>
  <conditionalFormatting sqref="AG80:AG88">
    <cfRule type="cellIs" dxfId="402" priority="9" operator="lessThan">
      <formula>0.8</formula>
    </cfRule>
  </conditionalFormatting>
  <conditionalFormatting sqref="AG90:AG95">
    <cfRule type="cellIs" dxfId="401" priority="7" operator="lessThan">
      <formula>0.8</formula>
    </cfRule>
  </conditionalFormatting>
  <conditionalFormatting sqref="AG107:AG140">
    <cfRule type="cellIs" dxfId="400" priority="1" operator="lessThan">
      <formula>0.8</formula>
    </cfRule>
  </conditionalFormatting>
  <dataValidations count="1">
    <dataValidation type="list" allowBlank="1" showInputMessage="1" showErrorMessage="1" sqref="AA5:AB140" xr:uid="{A9BB36D2-7566-43DB-9761-4E2F54834D22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D6460-6907-4B53-8FA8-CA749E6B0A0B}">
  <sheetPr>
    <tabColor theme="8" tint="0.59999389629810485"/>
  </sheetPr>
  <dimension ref="B1:AR42"/>
  <sheetViews>
    <sheetView zoomScale="70" zoomScaleNormal="70" workbookViewId="0">
      <selection activeCell="S27" sqref="S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244</v>
      </c>
      <c r="D3" s="265"/>
      <c r="E3" s="3" t="s">
        <v>2</v>
      </c>
      <c r="F3" s="266">
        <f>'0517(18度C)'!D1+'0517(4度C)'!D1</f>
        <v>223471</v>
      </c>
      <c r="G3" s="267"/>
      <c r="H3" s="3" t="s">
        <v>3</v>
      </c>
      <c r="I3" s="268">
        <f>'0517(18度C)'!F1+'0517(4度C)'!F1</f>
        <v>6768242.5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471.74521745961363</v>
      </c>
      <c r="F6" s="241" t="e">
        <f>AVERAGE(#REF!,D14:K14)</f>
        <v>#REF!</v>
      </c>
      <c r="G6" s="242">
        <f>AVERAGE(D14:K14)</f>
        <v>214.54557958008832</v>
      </c>
      <c r="H6" s="243"/>
      <c r="I6" s="242">
        <f>AVERAGE(L14:O14)</f>
        <v>92.630803242446575</v>
      </c>
      <c r="J6" s="243"/>
      <c r="K6" s="242">
        <f>AVERAGE(D32:O32)</f>
        <v>793.18181818181813</v>
      </c>
      <c r="L6" s="243"/>
      <c r="M6" s="242">
        <f>AVERAGE(P32:X32)</f>
        <v>725.66528066528065</v>
      </c>
      <c r="N6" s="243"/>
      <c r="O6" s="231">
        <f>'0517(4度C)'!Y2</f>
        <v>0</v>
      </c>
      <c r="P6" s="231">
        <f>'0517(4度C)'!Z2</f>
        <v>0</v>
      </c>
      <c r="Q6" s="231">
        <f>'0517(4度C)'!AC2</f>
        <v>61</v>
      </c>
      <c r="R6" s="231">
        <f>'0517(4度C)'!AD2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421.97264774389095</v>
      </c>
      <c r="F7" s="237" t="e">
        <f>AVERAGE(#REF!,D15:K15)</f>
        <v>#REF!</v>
      </c>
      <c r="G7" s="238">
        <f>AVERAGE(D15:K15)</f>
        <v>193.20750922452353</v>
      </c>
      <c r="H7" s="239"/>
      <c r="I7" s="238">
        <f>AVERAGE(L15:O15)</f>
        <v>84.360831783082944</v>
      </c>
      <c r="J7" s="239"/>
      <c r="K7" s="238">
        <f>AVERAGE(D33:O33)</f>
        <v>707.73875494947515</v>
      </c>
      <c r="L7" s="239"/>
      <c r="M7" s="238">
        <f>AVERAGE(P33:X33)</f>
        <v>648.16015629776177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0.89579008002693339</v>
      </c>
      <c r="F8" s="245" t="e">
        <f>AVERAGE(D16:K16,#REF!)</f>
        <v>#REF!</v>
      </c>
      <c r="G8" s="224">
        <f>AVERAGE(D16:K16)</f>
        <v>0.89734893046172604</v>
      </c>
      <c r="H8" s="225"/>
      <c r="I8" s="224">
        <f>AVERAGE(L16:O16)</f>
        <v>0.90977100229715702</v>
      </c>
      <c r="J8" s="225"/>
      <c r="K8" s="224">
        <f>AVERAGE(D34:O34)</f>
        <v>0.8889989838125596</v>
      </c>
      <c r="L8" s="225"/>
      <c r="M8" s="224">
        <f>AVERAGE(P34:X34)</f>
        <v>0.8932524394540059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84.507042253521121</v>
      </c>
      <c r="F14" s="28">
        <v>94.339622641509436</v>
      </c>
      <c r="G14" s="28">
        <v>83.720930232558146</v>
      </c>
      <c r="H14" s="28">
        <v>174.70588235294119</v>
      </c>
      <c r="I14" s="28">
        <v>416.66666666666669</v>
      </c>
      <c r="J14" s="28">
        <v>433.33333333333331</v>
      </c>
      <c r="K14" s="29" t="s">
        <v>42</v>
      </c>
      <c r="L14" s="27" t="s">
        <v>42</v>
      </c>
      <c r="M14" s="30">
        <v>98.305084745762699</v>
      </c>
      <c r="N14" s="28" t="s">
        <v>42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75.605974444739431</v>
      </c>
      <c r="F15" s="35">
        <v>84.37522237458974</v>
      </c>
      <c r="G15" s="35">
        <v>74.996220479068683</v>
      </c>
      <c r="H15" s="35">
        <v>155.60016206614969</v>
      </c>
      <c r="I15" s="35">
        <v>376.66047421918847</v>
      </c>
      <c r="J15" s="35">
        <v>392.00700176340524</v>
      </c>
      <c r="K15" s="36" t="s">
        <v>42</v>
      </c>
      <c r="L15" s="34" t="s">
        <v>42</v>
      </c>
      <c r="M15" s="37">
        <v>90.959913404707166</v>
      </c>
      <c r="N15" s="35" t="s">
        <v>42</v>
      </c>
      <c r="O15" s="38">
        <v>77.761750161458735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J16" si="0">E15/E14</f>
        <v>0.89467069759608331</v>
      </c>
      <c r="F16" s="43">
        <f t="shared" si="0"/>
        <v>0.89437735717065125</v>
      </c>
      <c r="G16" s="43">
        <f t="shared" si="0"/>
        <v>0.89578818905554247</v>
      </c>
      <c r="H16" s="43">
        <f t="shared" si="0"/>
        <v>0.89064065829109251</v>
      </c>
      <c r="I16" s="43">
        <f t="shared" si="0"/>
        <v>0.9039851381260523</v>
      </c>
      <c r="J16" s="43">
        <f t="shared" si="0"/>
        <v>0.90463154253093525</v>
      </c>
      <c r="K16" s="44" t="s">
        <v>42</v>
      </c>
      <c r="L16" s="42" t="s">
        <v>42</v>
      </c>
      <c r="M16" s="45">
        <f t="shared" ref="M16:O16" si="1">M15/M14</f>
        <v>0.92528187773753856</v>
      </c>
      <c r="N16" s="43" t="s">
        <v>42</v>
      </c>
      <c r="O16" s="46">
        <f t="shared" si="1"/>
        <v>0.89426012685677547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0.25</v>
      </c>
      <c r="F17" s="48">
        <v>0.20833333333333334</v>
      </c>
      <c r="G17" s="48">
        <v>0.25</v>
      </c>
      <c r="H17" s="48">
        <v>0.20833333333333334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 t="s">
        <v>42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0.6095949074074074</v>
      </c>
      <c r="F18" s="48">
        <v>0.63736111111111104</v>
      </c>
      <c r="G18" s="48">
        <v>0.61467592592592579</v>
      </c>
      <c r="H18" s="48">
        <v>0.57140046296296287</v>
      </c>
      <c r="I18" s="48">
        <v>0.4569791666666666</v>
      </c>
      <c r="J18" s="48">
        <v>0.42832175925925925</v>
      </c>
      <c r="K18" s="48" t="s">
        <v>42</v>
      </c>
      <c r="L18" s="47" t="s">
        <v>42</v>
      </c>
      <c r="M18" s="49">
        <v>0.88155092592592599</v>
      </c>
      <c r="N18" s="48" t="s">
        <v>42</v>
      </c>
      <c r="O18" s="50">
        <v>0.85584490740740737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9</v>
      </c>
      <c r="F21" s="52">
        <v>12</v>
      </c>
      <c r="G21" s="52">
        <v>9</v>
      </c>
      <c r="H21" s="52">
        <v>10</v>
      </c>
      <c r="I21" s="52">
        <v>3</v>
      </c>
      <c r="J21" s="52">
        <v>5</v>
      </c>
      <c r="K21" s="53"/>
      <c r="L21" s="54"/>
      <c r="M21" s="55">
        <v>8</v>
      </c>
      <c r="N21" s="52"/>
      <c r="O21" s="56">
        <v>5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23.666666666666668</v>
      </c>
      <c r="F23" s="58">
        <v>21.2</v>
      </c>
      <c r="G23" s="58">
        <v>21.5</v>
      </c>
      <c r="H23" s="58">
        <v>19.833333333333332</v>
      </c>
      <c r="I23" s="58">
        <v>6</v>
      </c>
      <c r="J23" s="58">
        <v>6</v>
      </c>
      <c r="K23" s="59" t="s">
        <v>42</v>
      </c>
      <c r="L23" s="57" t="s">
        <v>42</v>
      </c>
      <c r="M23" s="60">
        <v>19</v>
      </c>
      <c r="N23" s="58" t="s">
        <v>42</v>
      </c>
      <c r="O23" s="61">
        <v>23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927.27272727272737</v>
      </c>
      <c r="O32" s="28">
        <v>818.18181818181813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1005</v>
      </c>
      <c r="X32" s="31">
        <v>830.76923076923083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286.86716593994055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993.55339843540685</v>
      </c>
      <c r="N33" s="35">
        <v>826.69138938164292</v>
      </c>
      <c r="O33" s="35">
        <v>723.84306604091012</v>
      </c>
      <c r="P33" s="34">
        <v>260.57746751227177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698.85430404968508</v>
      </c>
      <c r="W33" s="35">
        <v>897.82169422726201</v>
      </c>
      <c r="X33" s="38">
        <v>735.38715940182828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0.87653856259426288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0.90323036221400621</v>
      </c>
      <c r="N34" s="43">
        <f>N33/N32</f>
        <v>0.8915299297253011</v>
      </c>
      <c r="O34" s="43">
        <f>O33/O32</f>
        <v>0.88469708071666797</v>
      </c>
      <c r="P34" s="42">
        <f>P33/P32</f>
        <v>0.89271910166241264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0.90174748909636782</v>
      </c>
      <c r="W34" s="43">
        <f>W33/W32</f>
        <v>0.8933549196291164</v>
      </c>
      <c r="X34" s="46">
        <f>X33/X32</f>
        <v>0.88518824742812663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0.4375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0.4569791666666666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0.48346064814814815</v>
      </c>
      <c r="N36" s="48">
        <v>0.67858796296296298</v>
      </c>
      <c r="O36" s="48">
        <v>0.67891203703703706</v>
      </c>
      <c r="P36" s="47">
        <v>0.76254629629629633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0.80679398148148151</v>
      </c>
      <c r="W36" s="48">
        <v>1.2250231481481477</v>
      </c>
      <c r="X36" s="50">
        <v>1.2075347222222219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3.6666666666666665</v>
      </c>
      <c r="O37" s="58">
        <v>4.4000000000000004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3.3333333333333335</v>
      </c>
      <c r="X37" s="61">
        <v>4.333333333333333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C7398-F861-4C90-B1A5-F753C15047C8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134026</v>
      </c>
      <c r="E1" s="88" t="s">
        <v>3</v>
      </c>
      <c r="F1" s="89">
        <f>SUM(G5:G140)</f>
        <v>2662665.7800000003</v>
      </c>
      <c r="G1" s="90" t="s">
        <v>84</v>
      </c>
      <c r="H1" s="91">
        <f>L21+L38+L55+L72+L89+L106+L123+L140</f>
        <v>46.066666666666677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46159</v>
      </c>
      <c r="B2" s="335"/>
      <c r="C2" s="92" t="s">
        <v>40</v>
      </c>
      <c r="D2" s="93">
        <f>AVERAGE(N21,N38,N55,N72,N89,N106,N123,N140)</f>
        <v>677.94945562361852</v>
      </c>
      <c r="E2" s="93" t="s">
        <v>91</v>
      </c>
      <c r="F2" s="94">
        <f>F1/D1</f>
        <v>19.866785399847792</v>
      </c>
      <c r="G2" s="95" t="s">
        <v>92</v>
      </c>
      <c r="H2" s="96">
        <f>COUNT(H5:H140)</f>
        <v>17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1834</v>
      </c>
      <c r="G5" s="148">
        <f t="shared" ref="G5:G8" si="0">E5*F5</f>
        <v>47023.76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3190.8063008830663</v>
      </c>
      <c r="N5" s="152">
        <f>M5/L5</f>
        <v>319.08063008830663</v>
      </c>
      <c r="O5" s="154">
        <f>L5-I5</f>
        <v>0</v>
      </c>
      <c r="P5" s="155">
        <f>N5-K5</f>
        <v>-40.919369911693366</v>
      </c>
      <c r="Q5" s="156">
        <f>N5/K5</f>
        <v>0.88633508357862956</v>
      </c>
      <c r="R5" s="289">
        <f>Q21</f>
        <v>0.87653856259426288</v>
      </c>
      <c r="S5" s="157">
        <v>0.25</v>
      </c>
      <c r="T5" s="158">
        <v>0.27394675925925926</v>
      </c>
      <c r="U5" s="159"/>
      <c r="V5" s="160">
        <v>34.486581015446177</v>
      </c>
      <c r="W5" s="161"/>
      <c r="X5" s="162"/>
      <c r="Y5" s="292"/>
      <c r="Z5" s="293"/>
      <c r="AA5" s="115">
        <f>M5-J5</f>
        <v>-409.19369911693366</v>
      </c>
      <c r="AB5" s="156">
        <f>M5/J5</f>
        <v>0.88633508357862956</v>
      </c>
      <c r="AC5" s="294">
        <f>AB21</f>
        <v>0.87653856259426266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3391</v>
      </c>
      <c r="G6" s="103">
        <f t="shared" si="0"/>
        <v>100102.31999999999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3157.5994002027833</v>
      </c>
      <c r="N6" s="106">
        <f>M6/L6</f>
        <v>287.05449092752576</v>
      </c>
      <c r="O6" s="108">
        <f>L6-I6</f>
        <v>0</v>
      </c>
      <c r="P6" s="109">
        <f>N6-K6</f>
        <v>-40.21823634520149</v>
      </c>
      <c r="Q6" s="110">
        <f>N6/K6</f>
        <v>0.8771109445007732</v>
      </c>
      <c r="R6" s="290"/>
      <c r="S6" s="47">
        <v>0.27777777777777779</v>
      </c>
      <c r="T6" s="48">
        <v>0.32252314814814814</v>
      </c>
      <c r="U6" s="111">
        <v>5.5166666666666764</v>
      </c>
      <c r="V6" s="112">
        <v>64.435026174293569</v>
      </c>
      <c r="W6" s="113"/>
      <c r="X6" s="116"/>
      <c r="Y6" s="281"/>
      <c r="Z6" s="282"/>
      <c r="AA6" s="117">
        <f>M6-J6</f>
        <v>-442.40059979721673</v>
      </c>
      <c r="AB6" s="110">
        <f>M6/J6</f>
        <v>0.87711094450077309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3861</v>
      </c>
      <c r="G7" s="103">
        <f t="shared" si="0"/>
        <v>115250.85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3157.9460633087351</v>
      </c>
      <c r="N7" s="106">
        <f>M7/L7</f>
        <v>287.08600575533956</v>
      </c>
      <c r="O7" s="108">
        <f>L7-I7</f>
        <v>0</v>
      </c>
      <c r="P7" s="109">
        <f>N7-K7</f>
        <v>-40.186721517387696</v>
      </c>
      <c r="Q7" s="110">
        <f>N7/K7</f>
        <v>0.87720723980798199</v>
      </c>
      <c r="R7" s="290"/>
      <c r="S7" s="47">
        <v>0.3263888888888889</v>
      </c>
      <c r="T7" s="48">
        <v>0.37732638888888892</v>
      </c>
      <c r="U7" s="111">
        <v>5.5666666666666842</v>
      </c>
      <c r="V7" s="112">
        <v>73.357807687595027</v>
      </c>
      <c r="W7" s="113"/>
      <c r="X7" s="116"/>
      <c r="Y7" s="281"/>
      <c r="Z7" s="282"/>
      <c r="AA7" s="117">
        <f>M7-J7</f>
        <v>-442.05393669126488</v>
      </c>
      <c r="AB7" s="110">
        <f>M7/J7</f>
        <v>0.87720723980798199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2414</v>
      </c>
      <c r="G8" s="103">
        <f t="shared" si="0"/>
        <v>68967.98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3115.8035369627983</v>
      </c>
      <c r="N8" s="106">
        <f>M8/L8</f>
        <v>259.65029474689987</v>
      </c>
      <c r="O8" s="108">
        <f>L8-I8</f>
        <v>0</v>
      </c>
      <c r="P8" s="109">
        <f>N8-K8</f>
        <v>-40.349705253100126</v>
      </c>
      <c r="Q8" s="110">
        <f>N8/K8</f>
        <v>0.86550098248966623</v>
      </c>
      <c r="R8" s="290"/>
      <c r="S8" s="47">
        <v>0.38055555555555554</v>
      </c>
      <c r="T8" s="48">
        <v>0.4128356481481481</v>
      </c>
      <c r="U8" s="111">
        <v>4.6499999999999275</v>
      </c>
      <c r="V8" s="112">
        <v>46.485600995621873</v>
      </c>
      <c r="W8" s="113"/>
      <c r="X8" s="116"/>
      <c r="Y8" s="281"/>
      <c r="Z8" s="282"/>
      <c r="AA8" s="117">
        <f>M8-J8</f>
        <v>-484.19646303720174</v>
      </c>
      <c r="AB8" s="110">
        <f>M8/J8</f>
        <v>0.86550098248966623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3155.5388253393457</v>
      </c>
      <c r="N21" s="138">
        <f>M21/L21</f>
        <v>286.86716593994055</v>
      </c>
      <c r="O21" s="139">
        <f>L21-I21</f>
        <v>0</v>
      </c>
      <c r="P21" s="140">
        <f>N21-K21</f>
        <v>-40.405561332786704</v>
      </c>
      <c r="Q21" s="141">
        <f>N21/K21</f>
        <v>0.87653856259426288</v>
      </c>
      <c r="R21" s="291"/>
      <c r="S21" s="142">
        <v>0.25</v>
      </c>
      <c r="T21" s="143">
        <v>0.4569791666666666</v>
      </c>
      <c r="U21" s="144"/>
      <c r="V21" s="166"/>
      <c r="W21" s="167"/>
      <c r="X21" s="138"/>
      <c r="Y21" s="277"/>
      <c r="Z21" s="278"/>
      <c r="AA21" s="168">
        <f>M21-J21</f>
        <v>-444.46117466065425</v>
      </c>
      <c r="AB21" s="141">
        <f>M21/J21</f>
        <v>0.87653856259426266</v>
      </c>
      <c r="AC21" s="296"/>
    </row>
    <row r="22" spans="1:29" ht="15.75" customHeight="1">
      <c r="A22" s="283" t="s">
        <v>123</v>
      </c>
      <c r="B22" s="114" t="s">
        <v>118</v>
      </c>
      <c r="C22" s="287" t="s">
        <v>191</v>
      </c>
      <c r="D22" s="288"/>
      <c r="E22" s="147">
        <v>18.53</v>
      </c>
      <c r="F22" s="97">
        <v>3288</v>
      </c>
      <c r="G22" s="148">
        <f t="shared" ref="G22" si="5">E22*F22</f>
        <v>60926.640000000007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2980.6601953062204</v>
      </c>
      <c r="N22" s="152">
        <f>M22/L22</f>
        <v>993.55339843540685</v>
      </c>
      <c r="O22" s="154">
        <f>L22-I22</f>
        <v>0</v>
      </c>
      <c r="P22" s="155">
        <f>N22-K22</f>
        <v>-106.44660156459315</v>
      </c>
      <c r="Q22" s="156">
        <f>N22/K22</f>
        <v>0.90323036221400621</v>
      </c>
      <c r="R22" s="289">
        <f>Q38</f>
        <v>0.90323036221400621</v>
      </c>
      <c r="S22" s="157">
        <v>0.4375</v>
      </c>
      <c r="T22" s="158">
        <v>0.48346064814814815</v>
      </c>
      <c r="U22" s="159"/>
      <c r="V22" s="112">
        <v>66.186679149359492</v>
      </c>
      <c r="W22" s="161"/>
      <c r="X22" s="162"/>
      <c r="Y22" s="292"/>
      <c r="Z22" s="293"/>
      <c r="AA22" s="115">
        <f>M22-J22</f>
        <v>-319.33980469377957</v>
      </c>
      <c r="AB22" s="156">
        <f>M22/J22</f>
        <v>0.90323036221400621</v>
      </c>
      <c r="AC22" s="294">
        <f>AB38</f>
        <v>0.90323036221400621</v>
      </c>
    </row>
    <row r="23" spans="1:29" ht="15.75" customHeight="1">
      <c r="A23" s="284"/>
      <c r="B23" s="100"/>
      <c r="C23" s="279"/>
      <c r="D23" s="280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290"/>
      <c r="S23" s="47"/>
      <c r="T23" s="48"/>
      <c r="U23" s="111"/>
      <c r="V23" s="112"/>
      <c r="W23" s="113"/>
      <c r="X23" s="116"/>
      <c r="Y23" s="281"/>
      <c r="Z23" s="282"/>
      <c r="AA23" s="117"/>
      <c r="AB23" s="110"/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16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13"/>
      <c r="X35" s="116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13"/>
      <c r="X36" s="116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2980.6601953062204</v>
      </c>
      <c r="N38" s="138">
        <f t="shared" ref="N38:N47" si="9">M38/L38</f>
        <v>993.55339843540685</v>
      </c>
      <c r="O38" s="139">
        <f t="shared" ref="O38:O47" si="10">L38-I38</f>
        <v>0</v>
      </c>
      <c r="P38" s="140">
        <f t="shared" ref="P38:P47" si="11">N38-K38</f>
        <v>-106.44660156459315</v>
      </c>
      <c r="Q38" s="141">
        <f t="shared" ref="Q38:Q47" si="12">N38/K38</f>
        <v>0.90323036221400621</v>
      </c>
      <c r="R38" s="291"/>
      <c r="S38" s="142">
        <v>0.4375</v>
      </c>
      <c r="T38" s="143">
        <v>0.48346064814814815</v>
      </c>
      <c r="U38" s="144"/>
      <c r="V38" s="166"/>
      <c r="W38" s="99"/>
      <c r="X38" s="69"/>
      <c r="Y38" s="277"/>
      <c r="Z38" s="278"/>
      <c r="AA38" s="168">
        <f t="shared" ref="AA38:AA47" si="13">M38-J38</f>
        <v>-319.33980469377957</v>
      </c>
      <c r="AB38" s="141">
        <f t="shared" ref="AB38:AB47" si="14">M38/J38</f>
        <v>0.90323036221400621</v>
      </c>
      <c r="AC38" s="296"/>
    </row>
    <row r="39" spans="1:29" ht="15.75" customHeight="1">
      <c r="A39" s="297" t="s">
        <v>71</v>
      </c>
      <c r="B39" s="114" t="s">
        <v>118</v>
      </c>
      <c r="C39" s="287" t="s">
        <v>128</v>
      </c>
      <c r="D39" s="288"/>
      <c r="E39" s="147">
        <v>14.03</v>
      </c>
      <c r="F39" s="97">
        <v>1603</v>
      </c>
      <c r="G39" s="148">
        <f t="shared" ref="G39:G47" si="15">E39*F39</f>
        <v>22490.09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2706.4178845319648</v>
      </c>
      <c r="N39" s="152">
        <f t="shared" si="9"/>
        <v>902.1392948439883</v>
      </c>
      <c r="O39" s="154">
        <f t="shared" si="10"/>
        <v>0</v>
      </c>
      <c r="P39" s="155">
        <f t="shared" si="11"/>
        <v>-97.860705156011704</v>
      </c>
      <c r="Q39" s="156">
        <f t="shared" si="12"/>
        <v>0.90213929484398825</v>
      </c>
      <c r="R39" s="289">
        <f>Q55</f>
        <v>0.8915299297253011</v>
      </c>
      <c r="S39" s="157">
        <v>0.25</v>
      </c>
      <c r="T39" s="158">
        <v>0.27467592592592593</v>
      </c>
      <c r="U39" s="159"/>
      <c r="V39" s="160">
        <v>35.537749195975664</v>
      </c>
      <c r="W39" s="161"/>
      <c r="X39" s="162"/>
      <c r="Y39" s="292"/>
      <c r="Z39" s="293"/>
      <c r="AA39" s="115">
        <f t="shared" si="13"/>
        <v>-293.58211546803523</v>
      </c>
      <c r="AB39" s="156">
        <f t="shared" si="14"/>
        <v>0.90213929484398825</v>
      </c>
      <c r="AC39" s="294">
        <f>AB55</f>
        <v>0.89152992972530121</v>
      </c>
    </row>
    <row r="40" spans="1:29" ht="15.75" customHeight="1">
      <c r="A40" s="298"/>
      <c r="B40" s="100" t="s">
        <v>118</v>
      </c>
      <c r="C40" s="279" t="s">
        <v>130</v>
      </c>
      <c r="D40" s="280"/>
      <c r="E40" s="101">
        <v>14.28</v>
      </c>
      <c r="F40" s="102">
        <v>2443</v>
      </c>
      <c r="G40" s="103">
        <f t="shared" si="15"/>
        <v>34886.04</v>
      </c>
      <c r="H40" s="26">
        <v>2</v>
      </c>
      <c r="I40" s="104">
        <v>3</v>
      </c>
      <c r="J40" s="105">
        <v>3600</v>
      </c>
      <c r="K40" s="106">
        <f t="shared" ref="K40:K75" si="17">J40/I40</f>
        <v>1200</v>
      </c>
      <c r="L40" s="107">
        <v>3</v>
      </c>
      <c r="M40" s="105">
        <f t="shared" si="16"/>
        <v>3178.7953504973689</v>
      </c>
      <c r="N40" s="106">
        <f t="shared" si="9"/>
        <v>1059.5984501657897</v>
      </c>
      <c r="O40" s="108">
        <f t="shared" si="10"/>
        <v>0</v>
      </c>
      <c r="P40" s="109">
        <f t="shared" si="11"/>
        <v>-140.4015498342103</v>
      </c>
      <c r="Q40" s="110">
        <f t="shared" si="12"/>
        <v>0.88299870847149142</v>
      </c>
      <c r="R40" s="290"/>
      <c r="S40" s="47">
        <v>0.28472222222222227</v>
      </c>
      <c r="T40" s="48">
        <v>0.31673611111111116</v>
      </c>
      <c r="U40" s="111">
        <v>15</v>
      </c>
      <c r="V40" s="112">
        <v>46.111807725233213</v>
      </c>
      <c r="W40" s="113"/>
      <c r="X40" s="116"/>
      <c r="Y40" s="281"/>
      <c r="Z40" s="282"/>
      <c r="AA40" s="117">
        <f t="shared" si="13"/>
        <v>-421.20464950263113</v>
      </c>
      <c r="AB40" s="110">
        <f t="shared" si="14"/>
        <v>0.88299870847149131</v>
      </c>
      <c r="AC40" s="295"/>
    </row>
    <row r="41" spans="1:29" ht="15.75" customHeight="1">
      <c r="A41" s="298"/>
      <c r="B41" s="100" t="s">
        <v>118</v>
      </c>
      <c r="C41" s="279" t="s">
        <v>132</v>
      </c>
      <c r="D41" s="280"/>
      <c r="E41" s="101">
        <v>24.82</v>
      </c>
      <c r="F41" s="102">
        <v>2141</v>
      </c>
      <c r="G41" s="103">
        <f t="shared" si="15"/>
        <v>53139.62</v>
      </c>
      <c r="H41" s="26"/>
      <c r="I41" s="104">
        <v>5</v>
      </c>
      <c r="J41" s="105">
        <v>3600</v>
      </c>
      <c r="K41" s="106">
        <f t="shared" si="17"/>
        <v>720</v>
      </c>
      <c r="L41" s="107">
        <v>5</v>
      </c>
      <c r="M41" s="105">
        <f t="shared" si="16"/>
        <v>3183.8318373929474</v>
      </c>
      <c r="N41" s="106">
        <f t="shared" si="9"/>
        <v>636.76636747858947</v>
      </c>
      <c r="O41" s="108">
        <f t="shared" si="10"/>
        <v>0</v>
      </c>
      <c r="P41" s="109">
        <f t="shared" si="11"/>
        <v>-83.233632521410527</v>
      </c>
      <c r="Q41" s="110">
        <f t="shared" si="12"/>
        <v>0.884397732609152</v>
      </c>
      <c r="R41" s="290"/>
      <c r="S41" s="47">
        <v>0.32708333333333339</v>
      </c>
      <c r="T41" s="48">
        <v>0.35509259259259263</v>
      </c>
      <c r="U41" s="111">
        <v>14.900000000000011</v>
      </c>
      <c r="V41" s="112">
        <v>40.347608341396679</v>
      </c>
      <c r="W41" s="113"/>
      <c r="X41" s="116"/>
      <c r="Y41" s="281"/>
      <c r="Z41" s="282"/>
      <c r="AA41" s="117">
        <f t="shared" si="13"/>
        <v>-416.16816260705264</v>
      </c>
      <c r="AB41" s="110">
        <f t="shared" si="14"/>
        <v>0.884397732609152</v>
      </c>
      <c r="AC41" s="295"/>
    </row>
    <row r="42" spans="1:29" ht="15.75" customHeight="1">
      <c r="A42" s="298"/>
      <c r="B42" s="100" t="s">
        <v>118</v>
      </c>
      <c r="C42" s="279" t="s">
        <v>127</v>
      </c>
      <c r="D42" s="280"/>
      <c r="E42" s="101">
        <v>18.18</v>
      </c>
      <c r="F42" s="102">
        <v>1354</v>
      </c>
      <c r="G42" s="103">
        <f t="shared" si="15"/>
        <v>24615.72</v>
      </c>
      <c r="H42" s="26"/>
      <c r="I42" s="104">
        <v>3</v>
      </c>
      <c r="J42" s="105">
        <v>3600</v>
      </c>
      <c r="K42" s="106">
        <f t="shared" si="17"/>
        <v>1200</v>
      </c>
      <c r="L42" s="107">
        <v>3</v>
      </c>
      <c r="M42" s="105">
        <f t="shared" si="16"/>
        <v>3187.3459073571753</v>
      </c>
      <c r="N42" s="106">
        <f t="shared" si="9"/>
        <v>1062.4486357857252</v>
      </c>
      <c r="O42" s="108">
        <f t="shared" si="10"/>
        <v>0</v>
      </c>
      <c r="P42" s="109">
        <f t="shared" si="11"/>
        <v>-137.55136421427483</v>
      </c>
      <c r="Q42" s="110">
        <f t="shared" si="12"/>
        <v>0.88537386315477096</v>
      </c>
      <c r="R42" s="290"/>
      <c r="S42" s="47">
        <v>0.36527777777777787</v>
      </c>
      <c r="T42" s="48">
        <v>0.3829745370370371</v>
      </c>
      <c r="U42" s="111">
        <v>14.666666666666748</v>
      </c>
      <c r="V42" s="112">
        <v>25.488290998626216</v>
      </c>
      <c r="W42" s="113"/>
      <c r="X42" s="116"/>
      <c r="Y42" s="281"/>
      <c r="Z42" s="282"/>
      <c r="AA42" s="117">
        <f t="shared" si="13"/>
        <v>-412.65409264282471</v>
      </c>
      <c r="AB42" s="110">
        <f t="shared" si="14"/>
        <v>0.88537386315477096</v>
      </c>
      <c r="AC42" s="295"/>
    </row>
    <row r="43" spans="1:29" ht="15.75" customHeight="1">
      <c r="A43" s="298"/>
      <c r="B43" s="100" t="s">
        <v>118</v>
      </c>
      <c r="C43" s="279" t="s">
        <v>131</v>
      </c>
      <c r="D43" s="280"/>
      <c r="E43" s="101">
        <v>25.03</v>
      </c>
      <c r="F43" s="102">
        <v>1806</v>
      </c>
      <c r="G43" s="103">
        <f t="shared" si="15"/>
        <v>45204.18</v>
      </c>
      <c r="H43" s="13"/>
      <c r="I43" s="104">
        <v>5</v>
      </c>
      <c r="J43" s="105">
        <v>3600</v>
      </c>
      <c r="K43" s="106">
        <f t="shared" si="17"/>
        <v>720</v>
      </c>
      <c r="L43" s="107">
        <v>5</v>
      </c>
      <c r="M43" s="105">
        <f t="shared" si="16"/>
        <v>3187.0620141427153</v>
      </c>
      <c r="N43" s="106">
        <f t="shared" si="9"/>
        <v>637.41240282854301</v>
      </c>
      <c r="O43" s="108">
        <f t="shared" si="10"/>
        <v>0</v>
      </c>
      <c r="P43" s="109">
        <f t="shared" si="11"/>
        <v>-82.587597171456991</v>
      </c>
      <c r="Q43" s="110">
        <f t="shared" si="12"/>
        <v>0.885295003928532</v>
      </c>
      <c r="R43" s="290"/>
      <c r="S43" s="47">
        <v>0.39305555555555566</v>
      </c>
      <c r="T43" s="48">
        <v>0.4166550925925927</v>
      </c>
      <c r="U43" s="111">
        <v>14.516666666666724</v>
      </c>
      <c r="V43" s="112">
        <v>33.999965962114373</v>
      </c>
      <c r="W43" s="113"/>
      <c r="X43" s="116"/>
      <c r="Y43" s="281"/>
      <c r="Z43" s="282"/>
      <c r="AA43" s="117">
        <f t="shared" si="13"/>
        <v>-412.93798585728473</v>
      </c>
      <c r="AB43" s="110">
        <f t="shared" si="14"/>
        <v>0.885295003928532</v>
      </c>
      <c r="AC43" s="295"/>
    </row>
    <row r="44" spans="1:29" ht="15.75" customHeight="1">
      <c r="A44" s="298"/>
      <c r="B44" s="100" t="s">
        <v>118</v>
      </c>
      <c r="C44" s="279" t="s">
        <v>124</v>
      </c>
      <c r="D44" s="280"/>
      <c r="E44" s="101">
        <v>22.28</v>
      </c>
      <c r="F44" s="102">
        <v>1243</v>
      </c>
      <c r="G44" s="121">
        <f t="shared" si="15"/>
        <v>27694.04</v>
      </c>
      <c r="H44" s="122"/>
      <c r="I44" s="104">
        <v>5</v>
      </c>
      <c r="J44" s="105">
        <v>3300</v>
      </c>
      <c r="K44" s="106">
        <f t="shared" si="17"/>
        <v>660</v>
      </c>
      <c r="L44" s="107">
        <v>5</v>
      </c>
      <c r="M44" s="105">
        <f t="shared" si="16"/>
        <v>2976.5665094569072</v>
      </c>
      <c r="N44" s="106">
        <f t="shared" si="9"/>
        <v>595.31330189138146</v>
      </c>
      <c r="O44" s="108">
        <f t="shared" si="10"/>
        <v>0</v>
      </c>
      <c r="P44" s="109">
        <f t="shared" si="11"/>
        <v>-64.686698108618543</v>
      </c>
      <c r="Q44" s="110">
        <f t="shared" si="12"/>
        <v>0.90198985135057796</v>
      </c>
      <c r="R44" s="290"/>
      <c r="S44" s="47">
        <v>0.42638888888888898</v>
      </c>
      <c r="T44" s="120">
        <v>0.44378472222222232</v>
      </c>
      <c r="U44" s="111">
        <v>15</v>
      </c>
      <c r="V44" s="112">
        <v>25.055714281219799</v>
      </c>
      <c r="W44" s="113"/>
      <c r="X44" s="116"/>
      <c r="Y44" s="281"/>
      <c r="Z44" s="282"/>
      <c r="AA44" s="117">
        <f t="shared" si="13"/>
        <v>-323.43349054309283</v>
      </c>
      <c r="AB44" s="110">
        <f t="shared" si="14"/>
        <v>0.90198985135057796</v>
      </c>
      <c r="AC44" s="295"/>
    </row>
    <row r="45" spans="1:29" ht="15.75" customHeight="1">
      <c r="A45" s="298"/>
      <c r="B45" s="100" t="s">
        <v>118</v>
      </c>
      <c r="C45" s="279" t="s">
        <v>236</v>
      </c>
      <c r="D45" s="280"/>
      <c r="E45" s="101">
        <v>17.07</v>
      </c>
      <c r="F45" s="102">
        <v>5490</v>
      </c>
      <c r="G45" s="121">
        <f t="shared" si="15"/>
        <v>93714.3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2975.5831111858001</v>
      </c>
      <c r="N45" s="106">
        <f t="shared" si="9"/>
        <v>991.86103706193342</v>
      </c>
      <c r="O45" s="123">
        <f t="shared" si="10"/>
        <v>0</v>
      </c>
      <c r="P45" s="124">
        <f t="shared" si="11"/>
        <v>-108.13896293806658</v>
      </c>
      <c r="Q45" s="125">
        <f t="shared" si="12"/>
        <v>0.90169185187448497</v>
      </c>
      <c r="R45" s="290"/>
      <c r="S45" s="47">
        <v>0.45416666666666677</v>
      </c>
      <c r="T45" s="120">
        <v>0.53104166666666675</v>
      </c>
      <c r="U45" s="111">
        <v>14.950000000000019</v>
      </c>
      <c r="V45" s="112">
        <v>110.700991265114</v>
      </c>
      <c r="W45" s="113"/>
      <c r="X45" s="116"/>
      <c r="Y45" s="281"/>
      <c r="Z45" s="282"/>
      <c r="AA45" s="117">
        <f t="shared" si="13"/>
        <v>-324.41688881419987</v>
      </c>
      <c r="AB45" s="110">
        <f t="shared" si="14"/>
        <v>0.90169185187448486</v>
      </c>
      <c r="AC45" s="295"/>
    </row>
    <row r="46" spans="1:29" ht="15.75" customHeight="1">
      <c r="A46" s="298"/>
      <c r="B46" s="100" t="s">
        <v>118</v>
      </c>
      <c r="C46" s="279" t="s">
        <v>128</v>
      </c>
      <c r="D46" s="280"/>
      <c r="E46" s="101">
        <v>14.03</v>
      </c>
      <c r="F46" s="102">
        <v>3544</v>
      </c>
      <c r="G46" s="121">
        <f t="shared" si="15"/>
        <v>49722.32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2706.4178845319648</v>
      </c>
      <c r="N46" s="106">
        <f t="shared" si="9"/>
        <v>902.1392948439883</v>
      </c>
      <c r="O46" s="123">
        <f t="shared" si="10"/>
        <v>0</v>
      </c>
      <c r="P46" s="124">
        <f t="shared" si="11"/>
        <v>-97.860705156011704</v>
      </c>
      <c r="Q46" s="125">
        <f t="shared" si="12"/>
        <v>0.90213929484398825</v>
      </c>
      <c r="R46" s="290"/>
      <c r="S46" s="47">
        <v>0.54166666666666674</v>
      </c>
      <c r="T46" s="120">
        <v>0.59622685185185187</v>
      </c>
      <c r="U46" s="111">
        <v>15.299999999999994</v>
      </c>
      <c r="V46" s="112">
        <v>78.568797972886941</v>
      </c>
      <c r="W46" s="113"/>
      <c r="X46" s="116"/>
      <c r="Y46" s="281"/>
      <c r="Z46" s="282"/>
      <c r="AA46" s="117">
        <f t="shared" si="13"/>
        <v>-293.58211546803523</v>
      </c>
      <c r="AB46" s="110">
        <f t="shared" si="14"/>
        <v>0.90213929484398825</v>
      </c>
      <c r="AC46" s="295"/>
    </row>
    <row r="47" spans="1:29" ht="15.75" customHeight="1">
      <c r="A47" s="298"/>
      <c r="B47" s="100" t="s">
        <v>118</v>
      </c>
      <c r="C47" s="279" t="s">
        <v>130</v>
      </c>
      <c r="D47" s="280"/>
      <c r="E47" s="101">
        <v>14.28</v>
      </c>
      <c r="F47" s="102">
        <v>5519</v>
      </c>
      <c r="G47" s="121">
        <f t="shared" si="15"/>
        <v>78811.319999999992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3178.7953504973689</v>
      </c>
      <c r="N47" s="106">
        <f t="shared" si="9"/>
        <v>1059.5984501657897</v>
      </c>
      <c r="O47" s="123">
        <f t="shared" si="10"/>
        <v>0</v>
      </c>
      <c r="P47" s="124">
        <f t="shared" si="11"/>
        <v>-140.4015498342103</v>
      </c>
      <c r="Q47" s="125">
        <f t="shared" si="12"/>
        <v>0.88299870847149142</v>
      </c>
      <c r="R47" s="290"/>
      <c r="S47" s="47">
        <v>0.60625000000000007</v>
      </c>
      <c r="T47" s="120">
        <v>0.67858796296296298</v>
      </c>
      <c r="U47" s="111">
        <v>15</v>
      </c>
      <c r="V47" s="112">
        <v>104.17153779597302</v>
      </c>
      <c r="W47" s="113"/>
      <c r="X47" s="116"/>
      <c r="Y47" s="281"/>
      <c r="Z47" s="282"/>
      <c r="AA47" s="117">
        <f t="shared" si="13"/>
        <v>-421.20464950263113</v>
      </c>
      <c r="AB47" s="110">
        <f t="shared" si="14"/>
        <v>0.88299870847149131</v>
      </c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26"/>
      <c r="X49" s="127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26"/>
      <c r="X50" s="127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26"/>
      <c r="X51" s="127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26"/>
      <c r="X52" s="127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26"/>
      <c r="X53" s="127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8">AVERAGE(I39:I54)</f>
        <v>3.6666666666666665</v>
      </c>
      <c r="J55" s="137">
        <f t="shared" si="18"/>
        <v>3400</v>
      </c>
      <c r="K55" s="138">
        <f t="shared" ref="K55" si="19">J55/I55</f>
        <v>927.27272727272737</v>
      </c>
      <c r="L55" s="136">
        <f t="shared" ref="L55:M55" si="20">AVERAGE(L39:L54)</f>
        <v>3.6666666666666665</v>
      </c>
      <c r="M55" s="137">
        <f t="shared" si="20"/>
        <v>3031.2017610660241</v>
      </c>
      <c r="N55" s="138">
        <f t="shared" ref="N55:N65" si="21">M55/L55</f>
        <v>826.69138938164292</v>
      </c>
      <c r="O55" s="139">
        <f t="shared" ref="O55:O65" si="22">L55-I55</f>
        <v>0</v>
      </c>
      <c r="P55" s="140">
        <f t="shared" ref="P55:P65" si="23">N55-K55</f>
        <v>-100.58133789108444</v>
      </c>
      <c r="Q55" s="141">
        <f t="shared" ref="Q55:Q65" si="24">N55/K55</f>
        <v>0.8915299297253011</v>
      </c>
      <c r="R55" s="291"/>
      <c r="S55" s="142">
        <v>0.25</v>
      </c>
      <c r="T55" s="143">
        <v>0.67858796296296298</v>
      </c>
      <c r="U55" s="144"/>
      <c r="V55" s="166"/>
      <c r="W55" s="99"/>
      <c r="X55" s="69"/>
      <c r="Y55" s="277"/>
      <c r="Z55" s="278"/>
      <c r="AA55" s="168">
        <f t="shared" ref="AA55:AA65" si="25">M55-J55</f>
        <v>-368.79823893397588</v>
      </c>
      <c r="AB55" s="141">
        <f t="shared" ref="AB55:AB65" si="26">M55/J55</f>
        <v>0.89152992972530121</v>
      </c>
      <c r="AC55" s="296"/>
    </row>
    <row r="56" spans="1:29" ht="15.75" customHeight="1">
      <c r="A56" s="283" t="s">
        <v>78</v>
      </c>
      <c r="B56" s="114" t="s">
        <v>118</v>
      </c>
      <c r="C56" s="287" t="s">
        <v>211</v>
      </c>
      <c r="D56" s="288"/>
      <c r="E56" s="147">
        <v>23.72</v>
      </c>
      <c r="F56" s="97">
        <v>926</v>
      </c>
      <c r="G56" s="148">
        <f t="shared" ref="G56:G65" si="27">E56*F56</f>
        <v>21964.719999999998</v>
      </c>
      <c r="H56" s="149">
        <v>2</v>
      </c>
      <c r="I56" s="150">
        <v>5</v>
      </c>
      <c r="J56" s="151">
        <v>3600</v>
      </c>
      <c r="K56" s="152">
        <f>J56/I56</f>
        <v>720</v>
      </c>
      <c r="L56" s="153">
        <v>5</v>
      </c>
      <c r="M56" s="151">
        <f t="shared" ref="M56:M65" si="28">F56/V56*60</f>
        <v>3181.4144914427829</v>
      </c>
      <c r="N56" s="152">
        <f t="shared" si="21"/>
        <v>636.28289828855657</v>
      </c>
      <c r="O56" s="154">
        <f t="shared" si="22"/>
        <v>0</v>
      </c>
      <c r="P56" s="155">
        <f t="shared" si="23"/>
        <v>-83.717101711443433</v>
      </c>
      <c r="Q56" s="156">
        <f t="shared" si="24"/>
        <v>0.88372624762299523</v>
      </c>
      <c r="R56" s="289">
        <f>Q72</f>
        <v>0.88469708071666797</v>
      </c>
      <c r="S56" s="157">
        <v>0.25</v>
      </c>
      <c r="T56" s="158">
        <v>0.26211805555555556</v>
      </c>
      <c r="U56" s="159"/>
      <c r="V56" s="160">
        <v>17.46393000643036</v>
      </c>
      <c r="W56" s="158"/>
      <c r="X56" s="169"/>
      <c r="Y56" s="292"/>
      <c r="Z56" s="293"/>
      <c r="AA56" s="115">
        <f t="shared" si="25"/>
        <v>-418.58550855721705</v>
      </c>
      <c r="AB56" s="156">
        <f t="shared" si="26"/>
        <v>0.88372624762299523</v>
      </c>
      <c r="AC56" s="294">
        <f>AB72</f>
        <v>0.88469708071666797</v>
      </c>
    </row>
    <row r="57" spans="1:29" ht="15.75" customHeight="1">
      <c r="A57" s="284"/>
      <c r="B57" s="100" t="s">
        <v>118</v>
      </c>
      <c r="C57" s="279" t="s">
        <v>210</v>
      </c>
      <c r="D57" s="280"/>
      <c r="E57" s="101">
        <v>27.48</v>
      </c>
      <c r="F57" s="102">
        <v>1271</v>
      </c>
      <c r="G57" s="103">
        <f t="shared" si="27"/>
        <v>34927.08</v>
      </c>
      <c r="H57" s="26">
        <v>2</v>
      </c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3187.536053389199</v>
      </c>
      <c r="N57" s="106">
        <f t="shared" si="21"/>
        <v>637.50721067783979</v>
      </c>
      <c r="O57" s="108">
        <f t="shared" si="22"/>
        <v>0</v>
      </c>
      <c r="P57" s="109">
        <f t="shared" si="23"/>
        <v>-82.492789322160206</v>
      </c>
      <c r="Q57" s="110">
        <f t="shared" si="24"/>
        <v>0.88542668149699977</v>
      </c>
      <c r="R57" s="290"/>
      <c r="S57" s="47">
        <v>0.27222222222222225</v>
      </c>
      <c r="T57" s="48">
        <v>0.28883101851851856</v>
      </c>
      <c r="U57" s="111">
        <v>14.550000000000036</v>
      </c>
      <c r="V57" s="112">
        <v>23.924435276242704</v>
      </c>
      <c r="W57" s="113"/>
      <c r="X57" s="13"/>
      <c r="Y57" s="281"/>
      <c r="Z57" s="282"/>
      <c r="AA57" s="117">
        <f t="shared" si="25"/>
        <v>-412.46394661080103</v>
      </c>
      <c r="AB57" s="110">
        <f t="shared" si="26"/>
        <v>0.88542668149699977</v>
      </c>
      <c r="AC57" s="295"/>
    </row>
    <row r="58" spans="1:29" ht="15.75" customHeight="1">
      <c r="A58" s="284"/>
      <c r="B58" s="100" t="s">
        <v>118</v>
      </c>
      <c r="C58" s="279" t="s">
        <v>126</v>
      </c>
      <c r="D58" s="280"/>
      <c r="E58" s="101">
        <v>16.66</v>
      </c>
      <c r="F58" s="102">
        <v>2062</v>
      </c>
      <c r="G58" s="103">
        <f t="shared" si="27"/>
        <v>34352.92</v>
      </c>
      <c r="H58" s="26">
        <v>2</v>
      </c>
      <c r="I58" s="104">
        <v>5</v>
      </c>
      <c r="J58" s="105">
        <v>3600</v>
      </c>
      <c r="K58" s="106">
        <f t="shared" si="17"/>
        <v>720</v>
      </c>
      <c r="L58" s="107">
        <v>5</v>
      </c>
      <c r="M58" s="105">
        <f t="shared" si="28"/>
        <v>3188.2958276693362</v>
      </c>
      <c r="N58" s="106">
        <f t="shared" si="21"/>
        <v>637.65916553386728</v>
      </c>
      <c r="O58" s="108">
        <f t="shared" si="22"/>
        <v>0</v>
      </c>
      <c r="P58" s="109">
        <f t="shared" si="23"/>
        <v>-82.340834466132719</v>
      </c>
      <c r="Q58" s="110">
        <f t="shared" si="24"/>
        <v>0.88563772990814904</v>
      </c>
      <c r="R58" s="290"/>
      <c r="S58" s="47">
        <v>0.29861111111111116</v>
      </c>
      <c r="T58" s="48">
        <v>0.3255555555555556</v>
      </c>
      <c r="U58" s="111">
        <v>15</v>
      </c>
      <c r="V58" s="112">
        <v>38.80442928987555</v>
      </c>
      <c r="W58" s="113"/>
      <c r="X58" s="13"/>
      <c r="Y58" s="281"/>
      <c r="Z58" s="282"/>
      <c r="AA58" s="117">
        <f t="shared" si="25"/>
        <v>-411.70417233066382</v>
      </c>
      <c r="AB58" s="110">
        <f t="shared" si="26"/>
        <v>0.88563772990814893</v>
      </c>
      <c r="AC58" s="295"/>
    </row>
    <row r="59" spans="1:29" ht="15.75" customHeight="1">
      <c r="A59" s="284"/>
      <c r="B59" s="100" t="s">
        <v>118</v>
      </c>
      <c r="C59" s="279" t="s">
        <v>129</v>
      </c>
      <c r="D59" s="280"/>
      <c r="E59" s="101">
        <v>18.18</v>
      </c>
      <c r="F59" s="102">
        <v>2490</v>
      </c>
      <c r="G59" s="103">
        <f t="shared" si="27"/>
        <v>45268.2</v>
      </c>
      <c r="H59" s="26"/>
      <c r="I59" s="104">
        <v>3</v>
      </c>
      <c r="J59" s="105">
        <v>3600</v>
      </c>
      <c r="K59" s="106">
        <f t="shared" si="17"/>
        <v>1200</v>
      </c>
      <c r="L59" s="107">
        <v>3</v>
      </c>
      <c r="M59" s="105">
        <f t="shared" si="28"/>
        <v>3186.2382864459996</v>
      </c>
      <c r="N59" s="106">
        <f t="shared" si="21"/>
        <v>1062.0794288153331</v>
      </c>
      <c r="O59" s="108">
        <f t="shared" si="22"/>
        <v>0</v>
      </c>
      <c r="P59" s="109">
        <f t="shared" si="23"/>
        <v>-137.92057118466687</v>
      </c>
      <c r="Q59" s="110">
        <f t="shared" si="24"/>
        <v>0.88506619067944425</v>
      </c>
      <c r="R59" s="290"/>
      <c r="S59" s="47">
        <v>0.33541666666666675</v>
      </c>
      <c r="T59" s="48">
        <v>0.36797453703703714</v>
      </c>
      <c r="U59" s="111">
        <v>15</v>
      </c>
      <c r="V59" s="112">
        <v>46.889148446786152</v>
      </c>
      <c r="W59" s="113"/>
      <c r="X59" s="116"/>
      <c r="Y59" s="281"/>
      <c r="Z59" s="282"/>
      <c r="AA59" s="117">
        <f t="shared" si="25"/>
        <v>-413.76171355400038</v>
      </c>
      <c r="AB59" s="110">
        <f t="shared" si="26"/>
        <v>0.88506619067944436</v>
      </c>
      <c r="AC59" s="295"/>
    </row>
    <row r="60" spans="1:29" ht="15.75" customHeight="1">
      <c r="A60" s="285"/>
      <c r="B60" s="100" t="s">
        <v>118</v>
      </c>
      <c r="C60" s="279" t="s">
        <v>133</v>
      </c>
      <c r="D60" s="280"/>
      <c r="E60" s="101">
        <v>30</v>
      </c>
      <c r="F60" s="102">
        <v>3027</v>
      </c>
      <c r="G60" s="103">
        <f t="shared" si="27"/>
        <v>90810</v>
      </c>
      <c r="H60" s="13"/>
      <c r="I60" s="104">
        <v>4</v>
      </c>
      <c r="J60" s="105">
        <v>3600</v>
      </c>
      <c r="K60" s="106">
        <f t="shared" si="17"/>
        <v>900</v>
      </c>
      <c r="L60" s="107">
        <v>4</v>
      </c>
      <c r="M60" s="105">
        <f t="shared" si="28"/>
        <v>3183.4800000000023</v>
      </c>
      <c r="N60" s="106">
        <f t="shared" si="21"/>
        <v>795.87000000000057</v>
      </c>
      <c r="O60" s="108">
        <f t="shared" si="22"/>
        <v>0</v>
      </c>
      <c r="P60" s="109">
        <f t="shared" si="23"/>
        <v>-104.12999999999943</v>
      </c>
      <c r="Q60" s="110">
        <f t="shared" si="24"/>
        <v>0.88430000000000064</v>
      </c>
      <c r="R60" s="290"/>
      <c r="S60" s="47">
        <v>0.37777777777777788</v>
      </c>
      <c r="T60" s="48">
        <v>0.41739583333333341</v>
      </c>
      <c r="U60" s="111">
        <v>15</v>
      </c>
      <c r="V60" s="112">
        <v>57.050774623996347</v>
      </c>
      <c r="W60" s="113"/>
      <c r="X60" s="116"/>
      <c r="Y60" s="281"/>
      <c r="Z60" s="282"/>
      <c r="AA60" s="117">
        <f t="shared" si="25"/>
        <v>-416.51999999999771</v>
      </c>
      <c r="AB60" s="110">
        <f t="shared" si="26"/>
        <v>0.88430000000000064</v>
      </c>
      <c r="AC60" s="295"/>
    </row>
    <row r="61" spans="1:29" ht="15.75" customHeight="1">
      <c r="A61" s="285"/>
      <c r="B61" s="100" t="s">
        <v>118</v>
      </c>
      <c r="C61" s="279" t="s">
        <v>218</v>
      </c>
      <c r="D61" s="280"/>
      <c r="E61" s="101">
        <v>25.2</v>
      </c>
      <c r="F61" s="102">
        <v>3056</v>
      </c>
      <c r="G61" s="121">
        <f t="shared" si="27"/>
        <v>77011.199999999997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3182.7897134796212</v>
      </c>
      <c r="N61" s="106">
        <f t="shared" si="21"/>
        <v>1060.929904493207</v>
      </c>
      <c r="O61" s="108">
        <f t="shared" si="22"/>
        <v>0</v>
      </c>
      <c r="P61" s="109">
        <f t="shared" si="23"/>
        <v>-139.070095506793</v>
      </c>
      <c r="Q61" s="110">
        <f t="shared" si="24"/>
        <v>0.88410825374433921</v>
      </c>
      <c r="R61" s="290"/>
      <c r="S61" s="47">
        <v>0.42777777777777787</v>
      </c>
      <c r="T61" s="120">
        <v>0.46777777777777785</v>
      </c>
      <c r="U61" s="111">
        <v>14.950000000000019</v>
      </c>
      <c r="V61" s="112">
        <v>57.609838068610443</v>
      </c>
      <c r="W61" s="113"/>
      <c r="X61" s="50"/>
      <c r="Y61" s="281"/>
      <c r="Z61" s="282"/>
      <c r="AA61" s="117">
        <f t="shared" si="25"/>
        <v>-417.21028652037876</v>
      </c>
      <c r="AB61" s="110">
        <f t="shared" si="26"/>
        <v>0.88410825374433921</v>
      </c>
      <c r="AC61" s="295"/>
    </row>
    <row r="62" spans="1:29" ht="15.75" customHeight="1">
      <c r="A62" s="285"/>
      <c r="B62" s="100" t="s">
        <v>118</v>
      </c>
      <c r="C62" s="279" t="s">
        <v>125</v>
      </c>
      <c r="D62" s="280"/>
      <c r="E62" s="101">
        <v>17.89</v>
      </c>
      <c r="F62" s="102">
        <v>3570</v>
      </c>
      <c r="G62" s="121">
        <f t="shared" si="27"/>
        <v>63867.3</v>
      </c>
      <c r="H62" s="62"/>
      <c r="I62" s="104">
        <v>4</v>
      </c>
      <c r="J62" s="105">
        <v>3600</v>
      </c>
      <c r="K62" s="106">
        <f t="shared" si="17"/>
        <v>900</v>
      </c>
      <c r="L62" s="107">
        <v>4</v>
      </c>
      <c r="M62" s="105">
        <f t="shared" si="28"/>
        <v>3182.0941608717899</v>
      </c>
      <c r="N62" s="106">
        <f t="shared" si="21"/>
        <v>795.52354021794747</v>
      </c>
      <c r="O62" s="123">
        <f t="shared" si="22"/>
        <v>0</v>
      </c>
      <c r="P62" s="124">
        <f t="shared" si="23"/>
        <v>-104.47645978205253</v>
      </c>
      <c r="Q62" s="125">
        <f t="shared" si="24"/>
        <v>0.88391504468660831</v>
      </c>
      <c r="R62" s="290"/>
      <c r="S62" s="47">
        <v>0.47777777777777791</v>
      </c>
      <c r="T62" s="120">
        <v>0.52451388888888906</v>
      </c>
      <c r="U62" s="111">
        <v>15</v>
      </c>
      <c r="V62" s="112">
        <v>67.314161420451555</v>
      </c>
      <c r="W62" s="113"/>
      <c r="X62" s="116"/>
      <c r="Y62" s="281"/>
      <c r="Z62" s="282"/>
      <c r="AA62" s="117">
        <f t="shared" si="25"/>
        <v>-417.90583912821012</v>
      </c>
      <c r="AB62" s="110">
        <f t="shared" si="26"/>
        <v>0.88391504468660831</v>
      </c>
      <c r="AC62" s="295"/>
    </row>
    <row r="63" spans="1:29" ht="15.75" customHeight="1">
      <c r="A63" s="285"/>
      <c r="B63" s="100" t="s">
        <v>118</v>
      </c>
      <c r="C63" s="279" t="s">
        <v>211</v>
      </c>
      <c r="D63" s="280"/>
      <c r="E63" s="101">
        <v>23.72</v>
      </c>
      <c r="F63" s="102">
        <v>2159</v>
      </c>
      <c r="G63" s="121">
        <f t="shared" si="27"/>
        <v>51211.479999999996</v>
      </c>
      <c r="H63" s="62"/>
      <c r="I63" s="104">
        <v>5</v>
      </c>
      <c r="J63" s="105">
        <v>3600</v>
      </c>
      <c r="K63" s="106">
        <f t="shared" si="17"/>
        <v>720</v>
      </c>
      <c r="L63" s="118">
        <v>5</v>
      </c>
      <c r="M63" s="105">
        <f t="shared" si="28"/>
        <v>3181.4144914427829</v>
      </c>
      <c r="N63" s="106">
        <f t="shared" si="21"/>
        <v>636.28289828855657</v>
      </c>
      <c r="O63" s="123">
        <f t="shared" si="22"/>
        <v>0</v>
      </c>
      <c r="P63" s="124">
        <f t="shared" si="23"/>
        <v>-83.717101711443433</v>
      </c>
      <c r="Q63" s="125">
        <f t="shared" si="24"/>
        <v>0.88372624762299523</v>
      </c>
      <c r="R63" s="290"/>
      <c r="S63" s="47">
        <v>0.53472222222222232</v>
      </c>
      <c r="T63" s="120">
        <v>0.56299768518518534</v>
      </c>
      <c r="U63" s="111">
        <v>14.6999999999999</v>
      </c>
      <c r="V63" s="112">
        <v>40.717737455597351</v>
      </c>
      <c r="W63" s="113"/>
      <c r="X63" s="116"/>
      <c r="Y63" s="281"/>
      <c r="Z63" s="282"/>
      <c r="AA63" s="117">
        <f t="shared" si="25"/>
        <v>-418.58550855721705</v>
      </c>
      <c r="AB63" s="110">
        <f t="shared" si="26"/>
        <v>0.88372624762299523</v>
      </c>
      <c r="AC63" s="295"/>
    </row>
    <row r="64" spans="1:29" ht="15.75" customHeight="1">
      <c r="A64" s="285"/>
      <c r="B64" s="100" t="s">
        <v>118</v>
      </c>
      <c r="C64" s="279" t="s">
        <v>210</v>
      </c>
      <c r="D64" s="280"/>
      <c r="E64" s="101">
        <v>27.48</v>
      </c>
      <c r="F64" s="102">
        <v>3008</v>
      </c>
      <c r="G64" s="121">
        <f t="shared" si="27"/>
        <v>82659.839999999997</v>
      </c>
      <c r="H64" s="62"/>
      <c r="I64" s="104">
        <v>5</v>
      </c>
      <c r="J64" s="105">
        <v>3600</v>
      </c>
      <c r="K64" s="106">
        <f t="shared" si="17"/>
        <v>720</v>
      </c>
      <c r="L64" s="118">
        <v>5</v>
      </c>
      <c r="M64" s="105">
        <f t="shared" si="28"/>
        <v>3187.536053389199</v>
      </c>
      <c r="N64" s="106">
        <f t="shared" si="21"/>
        <v>637.50721067783979</v>
      </c>
      <c r="O64" s="123">
        <f t="shared" si="22"/>
        <v>0</v>
      </c>
      <c r="P64" s="124">
        <f t="shared" si="23"/>
        <v>-82.492789322160206</v>
      </c>
      <c r="Q64" s="125">
        <f t="shared" si="24"/>
        <v>0.88542668149699977</v>
      </c>
      <c r="R64" s="290"/>
      <c r="S64" s="47">
        <v>0.57291666666666674</v>
      </c>
      <c r="T64" s="120">
        <v>0.61223379629629637</v>
      </c>
      <c r="U64" s="111">
        <v>15</v>
      </c>
      <c r="V64" s="112">
        <v>56.620536043224277</v>
      </c>
      <c r="W64" s="126"/>
      <c r="X64" s="127"/>
      <c r="Y64" s="281"/>
      <c r="Z64" s="282"/>
      <c r="AA64" s="117">
        <f t="shared" si="25"/>
        <v>-412.46394661080103</v>
      </c>
      <c r="AB64" s="110">
        <f t="shared" si="26"/>
        <v>0.88542668149699977</v>
      </c>
      <c r="AC64" s="295"/>
    </row>
    <row r="65" spans="1:29" ht="15.75" customHeight="1">
      <c r="A65" s="285"/>
      <c r="B65" s="100" t="s">
        <v>118</v>
      </c>
      <c r="C65" s="279" t="s">
        <v>126</v>
      </c>
      <c r="D65" s="280"/>
      <c r="E65" s="101">
        <v>16.66</v>
      </c>
      <c r="F65" s="102">
        <v>4338</v>
      </c>
      <c r="G65" s="121">
        <f t="shared" si="27"/>
        <v>72271.08</v>
      </c>
      <c r="H65" s="62"/>
      <c r="I65" s="104">
        <v>5</v>
      </c>
      <c r="J65" s="105">
        <v>3600</v>
      </c>
      <c r="K65" s="106">
        <f t="shared" si="17"/>
        <v>720</v>
      </c>
      <c r="L65" s="118">
        <v>5</v>
      </c>
      <c r="M65" s="105">
        <f t="shared" si="28"/>
        <v>3188.2958276693366</v>
      </c>
      <c r="N65" s="106">
        <f t="shared" si="21"/>
        <v>637.65916553386728</v>
      </c>
      <c r="O65" s="123">
        <f t="shared" si="22"/>
        <v>0</v>
      </c>
      <c r="P65" s="124">
        <f t="shared" si="23"/>
        <v>-82.340834466132719</v>
      </c>
      <c r="Q65" s="125">
        <f t="shared" si="24"/>
        <v>0.88563772990814904</v>
      </c>
      <c r="R65" s="290"/>
      <c r="S65" s="47">
        <v>0.62222222222222223</v>
      </c>
      <c r="T65" s="120">
        <v>0.67891203703703706</v>
      </c>
      <c r="U65" s="111">
        <v>15</v>
      </c>
      <c r="V65" s="112">
        <v>81.636088389660586</v>
      </c>
      <c r="W65" s="126"/>
      <c r="X65" s="127"/>
      <c r="Y65" s="281"/>
      <c r="Z65" s="282"/>
      <c r="AA65" s="117">
        <f t="shared" si="25"/>
        <v>-411.70417233066337</v>
      </c>
      <c r="AB65" s="110">
        <f t="shared" si="26"/>
        <v>0.88563772990814904</v>
      </c>
      <c r="AC65" s="295"/>
    </row>
    <row r="66" spans="1:29" ht="15.75" customHeight="1">
      <c r="A66" s="285"/>
      <c r="B66" s="100"/>
      <c r="C66" s="279"/>
      <c r="D66" s="280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26"/>
      <c r="X66" s="127"/>
      <c r="Y66" s="281"/>
      <c r="Z66" s="282"/>
      <c r="AA66" s="117"/>
      <c r="AB66" s="110"/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9">AVERAGE(I56:I71)</f>
        <v>4.4000000000000004</v>
      </c>
      <c r="J72" s="137">
        <f t="shared" si="29"/>
        <v>3600</v>
      </c>
      <c r="K72" s="138">
        <f t="shared" ref="K72" si="30">J72/I72</f>
        <v>818.18181818181813</v>
      </c>
      <c r="L72" s="136">
        <f t="shared" ref="L72:M72" si="31">AVERAGE(L56:L71)</f>
        <v>4.4000000000000004</v>
      </c>
      <c r="M72" s="137">
        <f t="shared" si="31"/>
        <v>3184.9094905800048</v>
      </c>
      <c r="N72" s="138">
        <f>M72/L72</f>
        <v>723.84306604091012</v>
      </c>
      <c r="O72" s="139">
        <f>L72-I72</f>
        <v>0</v>
      </c>
      <c r="P72" s="140">
        <f>N72-K72</f>
        <v>-94.338752140908014</v>
      </c>
      <c r="Q72" s="141">
        <f>N72/K72</f>
        <v>0.88469708071666797</v>
      </c>
      <c r="R72" s="291"/>
      <c r="S72" s="142">
        <v>0.25</v>
      </c>
      <c r="T72" s="143">
        <v>0.67891203703703706</v>
      </c>
      <c r="U72" s="144"/>
      <c r="V72" s="166"/>
      <c r="W72" s="167"/>
      <c r="X72" s="138"/>
      <c r="Y72" s="277"/>
      <c r="Z72" s="278"/>
      <c r="AA72" s="168">
        <f>M72-J72</f>
        <v>-415.09050941999521</v>
      </c>
      <c r="AB72" s="141">
        <f>M72/J72</f>
        <v>0.88469708071666797</v>
      </c>
      <c r="AC72" s="296"/>
    </row>
    <row r="73" spans="1:29" ht="15.75" customHeight="1">
      <c r="A73" s="297" t="s">
        <v>134</v>
      </c>
      <c r="B73" s="114" t="s">
        <v>118</v>
      </c>
      <c r="C73" s="287" t="s">
        <v>135</v>
      </c>
      <c r="D73" s="288"/>
      <c r="E73" s="147">
        <v>28.57</v>
      </c>
      <c r="F73" s="97">
        <v>2156</v>
      </c>
      <c r="G73" s="148">
        <f t="shared" ref="G73:G75" si="32">E73*F73</f>
        <v>61596.92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3117.5229290740713</v>
      </c>
      <c r="N73" s="152">
        <f>M73/L73</f>
        <v>259.79357742283929</v>
      </c>
      <c r="O73" s="154">
        <f>L73-I73</f>
        <v>0</v>
      </c>
      <c r="P73" s="155">
        <f>N73-K73</f>
        <v>-40.206422577160708</v>
      </c>
      <c r="Q73" s="156">
        <f>N73/K73</f>
        <v>0.86597859140946432</v>
      </c>
      <c r="R73" s="289">
        <f>Q89</f>
        <v>0.89271910166241264</v>
      </c>
      <c r="S73" s="157">
        <v>0.70833333333333337</v>
      </c>
      <c r="T73" s="158">
        <v>0.73714120370370373</v>
      </c>
      <c r="U73" s="159"/>
      <c r="V73" s="160">
        <v>41.494482299901136</v>
      </c>
      <c r="W73" s="158"/>
      <c r="X73" s="169"/>
      <c r="Y73" s="292"/>
      <c r="Z73" s="293"/>
      <c r="AA73" s="115">
        <f>M73-J73</f>
        <v>-482.47707092592873</v>
      </c>
      <c r="AB73" s="156">
        <f>M73/J73</f>
        <v>0.8659785914094642</v>
      </c>
      <c r="AC73" s="294">
        <f>AB89</f>
        <v>0.89271910166241264</v>
      </c>
    </row>
    <row r="74" spans="1:29" ht="15.75" customHeight="1">
      <c r="A74" s="298"/>
      <c r="B74" s="100" t="s">
        <v>118</v>
      </c>
      <c r="C74" s="279" t="s">
        <v>202</v>
      </c>
      <c r="D74" s="280"/>
      <c r="E74" s="101">
        <v>20.170000000000002</v>
      </c>
      <c r="F74" s="102">
        <v>133</v>
      </c>
      <c r="G74" s="103">
        <f t="shared" si="32"/>
        <v>2682.61</v>
      </c>
      <c r="H74" s="26"/>
      <c r="I74" s="104">
        <v>12</v>
      </c>
      <c r="J74" s="105">
        <v>3600</v>
      </c>
      <c r="K74" s="106">
        <f t="shared" si="17"/>
        <v>300</v>
      </c>
      <c r="L74" s="107">
        <v>12</v>
      </c>
      <c r="M74" s="105">
        <f>F74/V74*60</f>
        <v>3263.3128589773119</v>
      </c>
      <c r="N74" s="106">
        <f>M74/L74</f>
        <v>271.94273824810932</v>
      </c>
      <c r="O74" s="108">
        <f>L74-I74</f>
        <v>0</v>
      </c>
      <c r="P74" s="109">
        <f>N74-K74</f>
        <v>-28.057261751890678</v>
      </c>
      <c r="Q74" s="110">
        <f>N74/K74</f>
        <v>0.90647579416036439</v>
      </c>
      <c r="R74" s="290"/>
      <c r="S74" s="47">
        <v>0.74097222222222225</v>
      </c>
      <c r="T74" s="48">
        <v>0.74266203703703704</v>
      </c>
      <c r="U74" s="111">
        <v>5.5166666666666764</v>
      </c>
      <c r="V74" s="112">
        <v>2.4453677427976821</v>
      </c>
      <c r="W74" s="113"/>
      <c r="X74" s="13"/>
      <c r="Y74" s="281"/>
      <c r="Z74" s="282"/>
      <c r="AA74" s="117">
        <f>M74-J74</f>
        <v>-336.68714102268814</v>
      </c>
      <c r="AB74" s="110">
        <f>M74/J74</f>
        <v>0.90647579416036439</v>
      </c>
      <c r="AC74" s="295"/>
    </row>
    <row r="75" spans="1:29" ht="15.75" customHeight="1">
      <c r="A75" s="298"/>
      <c r="B75" s="100" t="s">
        <v>118</v>
      </c>
      <c r="C75" s="279" t="s">
        <v>203</v>
      </c>
      <c r="D75" s="280"/>
      <c r="E75" s="101">
        <v>20.420000000000002</v>
      </c>
      <c r="F75" s="102">
        <v>1254</v>
      </c>
      <c r="G75" s="103">
        <f t="shared" si="32"/>
        <v>25606.680000000004</v>
      </c>
      <c r="H75" s="26"/>
      <c r="I75" s="104">
        <v>13</v>
      </c>
      <c r="J75" s="105">
        <v>3600</v>
      </c>
      <c r="K75" s="106">
        <f t="shared" si="17"/>
        <v>276.92307692307691</v>
      </c>
      <c r="L75" s="107">
        <v>13</v>
      </c>
      <c r="M75" s="105">
        <f>F75/V75*60</f>
        <v>3260.5305099026746</v>
      </c>
      <c r="N75" s="106">
        <f>M75/L75</f>
        <v>250.81003922328267</v>
      </c>
      <c r="O75" s="108">
        <f>L75-I75</f>
        <v>0</v>
      </c>
      <c r="P75" s="109">
        <f>N75-K75</f>
        <v>-26.113037699794234</v>
      </c>
      <c r="Q75" s="110">
        <f>N75/K75</f>
        <v>0.90570291941740966</v>
      </c>
      <c r="R75" s="290"/>
      <c r="S75" s="47">
        <v>0.74652777777777779</v>
      </c>
      <c r="T75" s="48">
        <v>0.76254629629629633</v>
      </c>
      <c r="U75" s="111">
        <v>5.5666666666666842</v>
      </c>
      <c r="V75" s="112">
        <v>23.075999372337073</v>
      </c>
      <c r="W75" s="113"/>
      <c r="X75" s="13"/>
      <c r="Y75" s="281"/>
      <c r="Z75" s="282"/>
      <c r="AA75" s="117">
        <f>M75-J75</f>
        <v>-339.46949009732543</v>
      </c>
      <c r="AB75" s="110">
        <f>M75/J75</f>
        <v>0.90570291941740955</v>
      </c>
      <c r="AC75" s="295"/>
    </row>
    <row r="76" spans="1:29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81"/>
      <c r="Z76" s="282"/>
      <c r="AA76" s="117"/>
      <c r="AB76" s="110"/>
      <c r="AC76" s="295"/>
    </row>
    <row r="77" spans="1:29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81"/>
      <c r="Z77" s="282"/>
      <c r="AA77" s="117"/>
      <c r="AB77" s="110"/>
      <c r="AC77" s="295"/>
    </row>
    <row r="78" spans="1:29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50"/>
      <c r="Y78" s="281"/>
      <c r="Z78" s="282"/>
      <c r="AA78" s="117"/>
      <c r="AB78" s="110"/>
      <c r="AC78" s="295"/>
    </row>
    <row r="79" spans="1:29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281"/>
      <c r="Z79" s="282"/>
      <c r="AA79" s="117"/>
      <c r="AB79" s="110"/>
      <c r="AC79" s="295"/>
    </row>
    <row r="80" spans="1:29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281"/>
      <c r="Z80" s="282"/>
      <c r="AA80" s="117"/>
      <c r="AB80" s="110"/>
      <c r="AC80" s="295"/>
    </row>
    <row r="81" spans="1:29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26"/>
      <c r="X81" s="127"/>
      <c r="Y81" s="281"/>
      <c r="Z81" s="282"/>
      <c r="AA81" s="117"/>
      <c r="AB81" s="110"/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12.333333333333334</v>
      </c>
      <c r="J89" s="137">
        <f t="shared" si="33"/>
        <v>3600</v>
      </c>
      <c r="K89" s="138">
        <f t="shared" ref="K89" si="34">J89/I89</f>
        <v>291.89189189189187</v>
      </c>
      <c r="L89" s="136">
        <f t="shared" ref="L89:M89" si="35">AVERAGE(L73:L88)</f>
        <v>12.333333333333334</v>
      </c>
      <c r="M89" s="137">
        <f t="shared" si="35"/>
        <v>3213.7887659846856</v>
      </c>
      <c r="N89" s="138">
        <f>M89/L89</f>
        <v>260.57746751227177</v>
      </c>
      <c r="O89" s="139">
        <f>L89-I89</f>
        <v>0</v>
      </c>
      <c r="P89" s="140">
        <f>N89-K89</f>
        <v>-31.314424379620107</v>
      </c>
      <c r="Q89" s="141">
        <f>N89/K89</f>
        <v>0.89271910166241264</v>
      </c>
      <c r="R89" s="291"/>
      <c r="S89" s="142">
        <v>0.70833333333333337</v>
      </c>
      <c r="T89" s="143">
        <v>0.76254629629629633</v>
      </c>
      <c r="U89" s="144"/>
      <c r="V89" s="166"/>
      <c r="W89" s="167"/>
      <c r="X89" s="138"/>
      <c r="Y89" s="277"/>
      <c r="Z89" s="278"/>
      <c r="AA89" s="168">
        <f>M89-J89</f>
        <v>-386.2112340153144</v>
      </c>
      <c r="AB89" s="141">
        <f>M89/J89</f>
        <v>0.89271910166241264</v>
      </c>
      <c r="AC89" s="296"/>
    </row>
    <row r="90" spans="1:29" ht="15.75" customHeight="1">
      <c r="A90" s="283" t="s">
        <v>139</v>
      </c>
      <c r="B90" s="114" t="s">
        <v>118</v>
      </c>
      <c r="C90" s="287" t="s">
        <v>208</v>
      </c>
      <c r="D90" s="288"/>
      <c r="E90" s="147">
        <v>17.22</v>
      </c>
      <c r="F90" s="97">
        <v>2048</v>
      </c>
      <c r="G90" s="148">
        <f t="shared" ref="G90:G92" si="36">E90*F90</f>
        <v>35266.559999999998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2977.6608047833388</v>
      </c>
      <c r="N90" s="152">
        <f>M90/L90</f>
        <v>992.55360159444626</v>
      </c>
      <c r="O90" s="154">
        <f>L90-I90</f>
        <v>0</v>
      </c>
      <c r="P90" s="155">
        <f>N90-K90</f>
        <v>-107.44639840555374</v>
      </c>
      <c r="Q90" s="156">
        <f>N90/K90</f>
        <v>0.90232145599495117</v>
      </c>
      <c r="R90" s="289">
        <f>Q106</f>
        <v>0.90174748909636782</v>
      </c>
      <c r="S90" s="157">
        <v>0.70833333333333337</v>
      </c>
      <c r="T90" s="158">
        <v>0.73699074074074078</v>
      </c>
      <c r="U90" s="159"/>
      <c r="V90" s="160">
        <v>41.267292702582026</v>
      </c>
      <c r="W90" s="161"/>
      <c r="X90" s="162"/>
      <c r="Y90" s="292"/>
      <c r="Z90" s="293"/>
      <c r="AA90" s="115">
        <f>M90-J90</f>
        <v>-322.33919521666121</v>
      </c>
      <c r="AB90" s="156">
        <f>M90/J90</f>
        <v>0.90232145599495117</v>
      </c>
      <c r="AC90" s="294">
        <f>AB106</f>
        <v>0.90174748909636782</v>
      </c>
    </row>
    <row r="91" spans="1:29" ht="15.75" customHeight="1">
      <c r="A91" s="284"/>
      <c r="B91" s="100" t="s">
        <v>118</v>
      </c>
      <c r="C91" s="279" t="s">
        <v>138</v>
      </c>
      <c r="D91" s="280"/>
      <c r="E91" s="101">
        <v>24.54</v>
      </c>
      <c r="F91" s="102">
        <v>2021</v>
      </c>
      <c r="G91" s="103">
        <f t="shared" si="36"/>
        <v>49595.34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2703.7990956302556</v>
      </c>
      <c r="N91" s="106">
        <f>M91/L91</f>
        <v>675.94977390756389</v>
      </c>
      <c r="O91" s="108">
        <f>L91-I91</f>
        <v>0</v>
      </c>
      <c r="P91" s="109">
        <f>N91-K91</f>
        <v>-74.050226092436105</v>
      </c>
      <c r="Q91" s="110">
        <f>N91/K91</f>
        <v>0.90126636521008519</v>
      </c>
      <c r="R91" s="290"/>
      <c r="S91" s="47">
        <v>0.74027777777777781</v>
      </c>
      <c r="T91" s="48">
        <v>0.77141203703703709</v>
      </c>
      <c r="U91" s="111">
        <v>4.7333333333333272</v>
      </c>
      <c r="V91" s="112">
        <v>44.848006716169969</v>
      </c>
      <c r="W91" s="113"/>
      <c r="X91" s="116"/>
      <c r="Y91" s="281"/>
      <c r="Z91" s="282"/>
      <c r="AA91" s="117">
        <f>M91-J91</f>
        <v>-296.20090436974442</v>
      </c>
      <c r="AB91" s="110">
        <f>M91/J91</f>
        <v>0.90126636521008519</v>
      </c>
      <c r="AC91" s="295"/>
    </row>
    <row r="92" spans="1:29" ht="15.75" customHeight="1">
      <c r="A92" s="284"/>
      <c r="B92" s="100" t="s">
        <v>118</v>
      </c>
      <c r="C92" s="279" t="s">
        <v>205</v>
      </c>
      <c r="D92" s="280"/>
      <c r="E92" s="101">
        <v>23.27</v>
      </c>
      <c r="F92" s="102">
        <v>2064</v>
      </c>
      <c r="G92" s="103">
        <f t="shared" si="36"/>
        <v>48029.279999999999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2704.7917481826262</v>
      </c>
      <c r="N92" s="106">
        <f>M92/L92</f>
        <v>540.95834963652521</v>
      </c>
      <c r="O92" s="108">
        <f>L92-I92</f>
        <v>0</v>
      </c>
      <c r="P92" s="109">
        <f>N92-K92</f>
        <v>-59.041650363474787</v>
      </c>
      <c r="Q92" s="110">
        <f>N92/K92</f>
        <v>0.90159724939420871</v>
      </c>
      <c r="R92" s="290"/>
      <c r="S92" s="47">
        <v>0.77500000000000002</v>
      </c>
      <c r="T92" s="48">
        <v>0.80679398148148151</v>
      </c>
      <c r="U92" s="111">
        <v>5.1666666666666217</v>
      </c>
      <c r="V92" s="112">
        <v>45.785410312350002</v>
      </c>
      <c r="W92" s="113"/>
      <c r="X92" s="116"/>
      <c r="Y92" s="281"/>
      <c r="Z92" s="282"/>
      <c r="AA92" s="117">
        <f>M92-J92</f>
        <v>-295.20825181737382</v>
      </c>
      <c r="AB92" s="110">
        <f>M92/J92</f>
        <v>0.90159724939420871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13"/>
      <c r="X98" s="116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13"/>
      <c r="X99" s="116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2795.4172161987403</v>
      </c>
      <c r="N106" s="138">
        <f t="shared" ref="N106:N118" si="41">M106/L106</f>
        <v>698.85430404968508</v>
      </c>
      <c r="O106" s="139">
        <f t="shared" ref="O106:O118" si="42">L106-I106</f>
        <v>0</v>
      </c>
      <c r="P106" s="140">
        <f t="shared" ref="P106:P118" si="43">N106-K106</f>
        <v>-76.145695950314916</v>
      </c>
      <c r="Q106" s="141">
        <f t="shared" ref="Q106:Q118" si="44">N106/K106</f>
        <v>0.90174748909636782</v>
      </c>
      <c r="R106" s="291"/>
      <c r="S106" s="142">
        <v>0.70833333333333337</v>
      </c>
      <c r="T106" s="143">
        <v>0.80679398148148151</v>
      </c>
      <c r="U106" s="144"/>
      <c r="V106" s="166"/>
      <c r="W106" s="99"/>
      <c r="X106" s="69"/>
      <c r="Y106" s="277"/>
      <c r="Z106" s="278"/>
      <c r="AA106" s="168">
        <f t="shared" ref="AA106:AA118" si="45">M106-J106</f>
        <v>-304.58278380125967</v>
      </c>
      <c r="AB106" s="141">
        <f t="shared" ref="AB106:AB118" si="46">M106/J106</f>
        <v>0.90174748909636782</v>
      </c>
      <c r="AC106" s="296"/>
    </row>
    <row r="107" spans="1:29" ht="15.75" customHeight="1">
      <c r="A107" s="297" t="s">
        <v>142</v>
      </c>
      <c r="B107" s="114" t="s">
        <v>118</v>
      </c>
      <c r="C107" s="287" t="s">
        <v>137</v>
      </c>
      <c r="D107" s="288"/>
      <c r="E107" s="147">
        <v>22.28</v>
      </c>
      <c r="F107" s="97">
        <v>512</v>
      </c>
      <c r="G107" s="148">
        <f t="shared" ref="G107:G118" si="47">E107*F107</f>
        <v>11407.36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2976.9847543400774</v>
      </c>
      <c r="N107" s="152">
        <f t="shared" si="41"/>
        <v>595.39695086801544</v>
      </c>
      <c r="O107" s="154">
        <f t="shared" si="42"/>
        <v>0</v>
      </c>
      <c r="P107" s="155">
        <f t="shared" si="43"/>
        <v>-64.603049131984562</v>
      </c>
      <c r="Q107" s="156">
        <f t="shared" si="44"/>
        <v>0.90211659222426577</v>
      </c>
      <c r="R107" s="289">
        <f>Q123</f>
        <v>0.8933549196291164</v>
      </c>
      <c r="S107" s="157">
        <v>0.70833333333333337</v>
      </c>
      <c r="T107" s="158">
        <v>0.71549768518518519</v>
      </c>
      <c r="U107" s="159"/>
      <c r="V107" s="160">
        <v>10.3191660471939</v>
      </c>
      <c r="W107" s="161"/>
      <c r="X107" s="162"/>
      <c r="Y107" s="292"/>
      <c r="Z107" s="293"/>
      <c r="AA107" s="115">
        <f t="shared" si="45"/>
        <v>-323.01524565992258</v>
      </c>
      <c r="AB107" s="156">
        <f t="shared" si="46"/>
        <v>0.90211659222426588</v>
      </c>
      <c r="AC107" s="294">
        <f>AB123</f>
        <v>0.8933549196291164</v>
      </c>
    </row>
    <row r="108" spans="1:29" ht="15.75" customHeight="1">
      <c r="A108" s="298"/>
      <c r="B108" s="100" t="s">
        <v>118</v>
      </c>
      <c r="C108" s="279" t="s">
        <v>136</v>
      </c>
      <c r="D108" s="280"/>
      <c r="E108" s="101">
        <v>16.7</v>
      </c>
      <c r="F108" s="102">
        <v>470</v>
      </c>
      <c r="G108" s="103">
        <f t="shared" si="47"/>
        <v>7849</v>
      </c>
      <c r="H108" s="26">
        <v>2</v>
      </c>
      <c r="I108" s="104">
        <v>3</v>
      </c>
      <c r="J108" s="105">
        <v>3600</v>
      </c>
      <c r="K108" s="106">
        <f t="shared" si="37"/>
        <v>1200</v>
      </c>
      <c r="L108" s="107">
        <v>3</v>
      </c>
      <c r="M108" s="105">
        <f t="shared" si="48"/>
        <v>3192.2023507222025</v>
      </c>
      <c r="N108" s="106">
        <f t="shared" si="41"/>
        <v>1064.0674502407342</v>
      </c>
      <c r="O108" s="108">
        <f t="shared" si="42"/>
        <v>0</v>
      </c>
      <c r="P108" s="109">
        <f t="shared" si="43"/>
        <v>-135.93254975926584</v>
      </c>
      <c r="Q108" s="110">
        <f t="shared" si="44"/>
        <v>0.88672287520061177</v>
      </c>
      <c r="R108" s="290"/>
      <c r="S108" s="47">
        <v>0.72569444444444442</v>
      </c>
      <c r="T108" s="48">
        <v>0.73182870370370368</v>
      </c>
      <c r="U108" s="111">
        <v>14.683333333333284</v>
      </c>
      <c r="V108" s="112">
        <v>8.8340264499899401</v>
      </c>
      <c r="W108" s="113"/>
      <c r="X108" s="116"/>
      <c r="Y108" s="281"/>
      <c r="Z108" s="282"/>
      <c r="AA108" s="117">
        <f t="shared" si="45"/>
        <v>-407.79764927779752</v>
      </c>
      <c r="AB108" s="110">
        <f t="shared" si="46"/>
        <v>0.88672287520061177</v>
      </c>
      <c r="AC108" s="295"/>
    </row>
    <row r="109" spans="1:29" ht="15.75" customHeight="1">
      <c r="A109" s="298"/>
      <c r="B109" s="100" t="s">
        <v>118</v>
      </c>
      <c r="C109" s="279" t="s">
        <v>148</v>
      </c>
      <c r="D109" s="280"/>
      <c r="E109" s="101">
        <v>18.18</v>
      </c>
      <c r="F109" s="102">
        <v>477</v>
      </c>
      <c r="G109" s="103">
        <f t="shared" si="47"/>
        <v>8671.86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3192.7160598015244</v>
      </c>
      <c r="N109" s="106">
        <f t="shared" si="41"/>
        <v>1064.2386866005081</v>
      </c>
      <c r="O109" s="108">
        <f t="shared" si="42"/>
        <v>0</v>
      </c>
      <c r="P109" s="109">
        <f t="shared" si="43"/>
        <v>-135.76131339949188</v>
      </c>
      <c r="Q109" s="110">
        <f t="shared" si="44"/>
        <v>0.88686557216709005</v>
      </c>
      <c r="R109" s="290"/>
      <c r="S109" s="47">
        <v>0.74166666666666659</v>
      </c>
      <c r="T109" s="48">
        <v>0.74788194444444434</v>
      </c>
      <c r="U109" s="111">
        <v>15</v>
      </c>
      <c r="V109" s="112">
        <v>8.9641544891339837</v>
      </c>
      <c r="W109" s="113"/>
      <c r="X109" s="116"/>
      <c r="Y109" s="281"/>
      <c r="Z109" s="282"/>
      <c r="AA109" s="117">
        <f t="shared" si="45"/>
        <v>-407.28394019847565</v>
      </c>
      <c r="AB109" s="110">
        <f t="shared" si="46"/>
        <v>0.88686557216709005</v>
      </c>
      <c r="AC109" s="295"/>
    </row>
    <row r="110" spans="1:29" ht="15.75" customHeight="1">
      <c r="A110" s="298"/>
      <c r="B110" s="100" t="s">
        <v>118</v>
      </c>
      <c r="C110" s="279" t="s">
        <v>144</v>
      </c>
      <c r="D110" s="280"/>
      <c r="E110" s="101">
        <v>18.18</v>
      </c>
      <c r="F110" s="102">
        <v>677</v>
      </c>
      <c r="G110" s="103">
        <f t="shared" si="47"/>
        <v>12307.86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2708.1417673468291</v>
      </c>
      <c r="N110" s="106">
        <f t="shared" si="41"/>
        <v>902.71392244894298</v>
      </c>
      <c r="O110" s="108">
        <f t="shared" si="42"/>
        <v>0</v>
      </c>
      <c r="P110" s="109">
        <f t="shared" si="43"/>
        <v>-97.286077551057019</v>
      </c>
      <c r="Q110" s="110">
        <f t="shared" si="44"/>
        <v>0.902713922448943</v>
      </c>
      <c r="R110" s="290"/>
      <c r="S110" s="47">
        <v>0.75763888888888875</v>
      </c>
      <c r="T110" s="48">
        <v>0.76804398148148134</v>
      </c>
      <c r="U110" s="111">
        <v>15</v>
      </c>
      <c r="V110" s="112">
        <v>14.999214771461348</v>
      </c>
      <c r="W110" s="113"/>
      <c r="X110" s="116"/>
      <c r="Y110" s="281"/>
      <c r="Z110" s="282"/>
      <c r="AA110" s="117">
        <f t="shared" si="45"/>
        <v>-291.85823265317094</v>
      </c>
      <c r="AB110" s="110">
        <f t="shared" si="46"/>
        <v>0.902713922448943</v>
      </c>
      <c r="AC110" s="295"/>
    </row>
    <row r="111" spans="1:29" ht="15.75" customHeight="1">
      <c r="A111" s="298"/>
      <c r="B111" s="100" t="s">
        <v>118</v>
      </c>
      <c r="C111" s="279" t="s">
        <v>143</v>
      </c>
      <c r="D111" s="280"/>
      <c r="E111" s="101">
        <v>14.03</v>
      </c>
      <c r="F111" s="102">
        <v>2538</v>
      </c>
      <c r="G111" s="103">
        <f t="shared" si="47"/>
        <v>35608.14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2704.7849536012786</v>
      </c>
      <c r="N111" s="106">
        <f t="shared" si="41"/>
        <v>901.59498453375954</v>
      </c>
      <c r="O111" s="108">
        <f t="shared" si="42"/>
        <v>0</v>
      </c>
      <c r="P111" s="109">
        <f t="shared" si="43"/>
        <v>-98.405015466240457</v>
      </c>
      <c r="Q111" s="110">
        <f t="shared" si="44"/>
        <v>0.90159498453375952</v>
      </c>
      <c r="R111" s="290"/>
      <c r="S111" s="47">
        <v>0.77777777777777757</v>
      </c>
      <c r="T111" s="48">
        <v>0.8168749999999998</v>
      </c>
      <c r="U111" s="111">
        <v>15</v>
      </c>
      <c r="V111" s="112">
        <v>56.300224458601484</v>
      </c>
      <c r="W111" s="113"/>
      <c r="X111" s="116"/>
      <c r="Y111" s="281"/>
      <c r="Z111" s="282"/>
      <c r="AA111" s="117">
        <f t="shared" si="45"/>
        <v>-295.21504639872137</v>
      </c>
      <c r="AB111" s="110">
        <f t="shared" si="46"/>
        <v>0.90159498453375952</v>
      </c>
      <c r="AC111" s="295"/>
    </row>
    <row r="112" spans="1:29" ht="15.75" customHeight="1">
      <c r="A112" s="298"/>
      <c r="B112" s="100" t="s">
        <v>118</v>
      </c>
      <c r="C112" s="279" t="s">
        <v>145</v>
      </c>
      <c r="D112" s="280"/>
      <c r="E112" s="101">
        <v>14.28</v>
      </c>
      <c r="F112" s="102">
        <v>3409</v>
      </c>
      <c r="G112" s="121">
        <f t="shared" si="47"/>
        <v>48680.52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3182.2444846451672</v>
      </c>
      <c r="N112" s="106">
        <f t="shared" si="41"/>
        <v>1060.7481615483891</v>
      </c>
      <c r="O112" s="108">
        <f t="shared" si="42"/>
        <v>0</v>
      </c>
      <c r="P112" s="109">
        <f t="shared" si="43"/>
        <v>-139.25183845161087</v>
      </c>
      <c r="Q112" s="110">
        <f t="shared" si="44"/>
        <v>0.88395680129032428</v>
      </c>
      <c r="R112" s="290"/>
      <c r="S112" s="47">
        <v>0.82708333333333306</v>
      </c>
      <c r="T112" s="120">
        <v>0.87171296296296275</v>
      </c>
      <c r="U112" s="111">
        <v>14.6999999999999</v>
      </c>
      <c r="V112" s="112">
        <v>64.275388326364563</v>
      </c>
      <c r="W112" s="113"/>
      <c r="X112" s="116"/>
      <c r="Y112" s="281"/>
      <c r="Z112" s="282"/>
      <c r="AA112" s="117">
        <f t="shared" si="45"/>
        <v>-417.75551535483282</v>
      </c>
      <c r="AB112" s="110">
        <f t="shared" si="46"/>
        <v>0.88395680129032417</v>
      </c>
      <c r="AC112" s="295"/>
    </row>
    <row r="113" spans="1:29" ht="15.75" customHeight="1">
      <c r="A113" s="298"/>
      <c r="B113" s="100" t="s">
        <v>118</v>
      </c>
      <c r="C113" s="279" t="s">
        <v>137</v>
      </c>
      <c r="D113" s="280"/>
      <c r="E113" s="101">
        <v>22.28</v>
      </c>
      <c r="F113" s="102">
        <v>1461</v>
      </c>
      <c r="G113" s="121">
        <f t="shared" si="47"/>
        <v>32551.08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2975.7037825163993</v>
      </c>
      <c r="N113" s="106">
        <f t="shared" si="41"/>
        <v>595.14075650327982</v>
      </c>
      <c r="O113" s="123">
        <f t="shared" si="42"/>
        <v>0</v>
      </c>
      <c r="P113" s="124">
        <f t="shared" si="43"/>
        <v>-64.859243496720183</v>
      </c>
      <c r="Q113" s="125">
        <f t="shared" si="44"/>
        <v>0.9017284189443634</v>
      </c>
      <c r="R113" s="290"/>
      <c r="S113" s="47">
        <v>0.88194444444444409</v>
      </c>
      <c r="T113" s="120">
        <v>0.90239583333333295</v>
      </c>
      <c r="U113" s="111">
        <v>14.733333333333132</v>
      </c>
      <c r="V113" s="112">
        <v>29.458577333887199</v>
      </c>
      <c r="W113" s="113"/>
      <c r="X113" s="116"/>
      <c r="Y113" s="281"/>
      <c r="Z113" s="282"/>
      <c r="AA113" s="117">
        <f t="shared" si="45"/>
        <v>-324.29621748360069</v>
      </c>
      <c r="AB113" s="110">
        <f t="shared" si="46"/>
        <v>0.9017284189443634</v>
      </c>
      <c r="AC113" s="295"/>
    </row>
    <row r="114" spans="1:29" ht="15.75" customHeight="1">
      <c r="A114" s="298"/>
      <c r="B114" s="100" t="s">
        <v>118</v>
      </c>
      <c r="C114" s="279" t="s">
        <v>136</v>
      </c>
      <c r="D114" s="280"/>
      <c r="E114" s="101">
        <v>16.7</v>
      </c>
      <c r="F114" s="102">
        <v>1087</v>
      </c>
      <c r="G114" s="121">
        <f t="shared" si="47"/>
        <v>18152.899999999998</v>
      </c>
      <c r="H114" s="26"/>
      <c r="I114" s="104">
        <v>3</v>
      </c>
      <c r="J114" s="105">
        <v>3600</v>
      </c>
      <c r="K114" s="106">
        <f t="shared" si="37"/>
        <v>1200</v>
      </c>
      <c r="L114" s="118">
        <v>3</v>
      </c>
      <c r="M114" s="105">
        <f t="shared" si="48"/>
        <v>3192.2023507222025</v>
      </c>
      <c r="N114" s="106">
        <f t="shared" si="41"/>
        <v>1064.0674502407342</v>
      </c>
      <c r="O114" s="123">
        <f t="shared" si="42"/>
        <v>0</v>
      </c>
      <c r="P114" s="124">
        <f t="shared" si="43"/>
        <v>-135.93254975926584</v>
      </c>
      <c r="Q114" s="125">
        <f t="shared" si="44"/>
        <v>0.88672287520061177</v>
      </c>
      <c r="R114" s="290"/>
      <c r="S114" s="47">
        <v>0.91249999999999964</v>
      </c>
      <c r="T114" s="120">
        <v>0.92667824074074034</v>
      </c>
      <c r="U114" s="111">
        <v>14.550000000000036</v>
      </c>
      <c r="V114" s="112">
        <v>20.431035640721415</v>
      </c>
      <c r="W114" s="113"/>
      <c r="X114" s="116"/>
      <c r="Y114" s="281"/>
      <c r="Z114" s="282"/>
      <c r="AA114" s="117">
        <f t="shared" si="45"/>
        <v>-407.79764927779752</v>
      </c>
      <c r="AB114" s="110">
        <f t="shared" si="46"/>
        <v>0.88672287520061177</v>
      </c>
      <c r="AC114" s="295"/>
    </row>
    <row r="115" spans="1:29" ht="15.75" customHeight="1">
      <c r="A115" s="298"/>
      <c r="B115" s="100" t="s">
        <v>118</v>
      </c>
      <c r="C115" s="279" t="s">
        <v>148</v>
      </c>
      <c r="D115" s="280"/>
      <c r="E115" s="101">
        <v>18.18</v>
      </c>
      <c r="F115" s="102">
        <v>958</v>
      </c>
      <c r="G115" s="121">
        <f t="shared" si="47"/>
        <v>17416.439999999999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3192.7160598015244</v>
      </c>
      <c r="N115" s="106">
        <f t="shared" si="41"/>
        <v>1064.2386866005081</v>
      </c>
      <c r="O115" s="123">
        <f t="shared" si="42"/>
        <v>0</v>
      </c>
      <c r="P115" s="124">
        <f t="shared" si="43"/>
        <v>-135.76131339949188</v>
      </c>
      <c r="Q115" s="125">
        <f t="shared" si="44"/>
        <v>0.88686557216709005</v>
      </c>
      <c r="R115" s="290"/>
      <c r="S115" s="47">
        <v>0.93680555555555511</v>
      </c>
      <c r="T115" s="120">
        <v>0.94930555555555507</v>
      </c>
      <c r="U115" s="111">
        <v>14.583333333333268</v>
      </c>
      <c r="V115" s="112">
        <v>18.003480085095088</v>
      </c>
      <c r="W115" s="113"/>
      <c r="X115" s="116"/>
      <c r="Y115" s="281"/>
      <c r="Z115" s="282"/>
      <c r="AA115" s="117">
        <f t="shared" si="45"/>
        <v>-407.28394019847565</v>
      </c>
      <c r="AB115" s="110">
        <f t="shared" si="46"/>
        <v>0.88686557216709005</v>
      </c>
      <c r="AC115" s="295"/>
    </row>
    <row r="116" spans="1:29" ht="15.75" customHeight="1">
      <c r="A116" s="298"/>
      <c r="B116" s="100" t="s">
        <v>118</v>
      </c>
      <c r="C116" s="279" t="s">
        <v>144</v>
      </c>
      <c r="D116" s="280"/>
      <c r="E116" s="101">
        <v>18.18</v>
      </c>
      <c r="F116" s="102">
        <v>1415</v>
      </c>
      <c r="G116" s="121">
        <f t="shared" si="47"/>
        <v>25724.7</v>
      </c>
      <c r="H116" s="62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2708.1417673468286</v>
      </c>
      <c r="N116" s="106">
        <f t="shared" si="41"/>
        <v>902.71392244894287</v>
      </c>
      <c r="O116" s="123">
        <f t="shared" si="42"/>
        <v>0</v>
      </c>
      <c r="P116" s="124">
        <f t="shared" si="43"/>
        <v>-97.286077551057133</v>
      </c>
      <c r="Q116" s="125">
        <f t="shared" si="44"/>
        <v>0.90271392244894288</v>
      </c>
      <c r="R116" s="290"/>
      <c r="S116" s="47">
        <v>0.9597222222222217</v>
      </c>
      <c r="T116" s="120">
        <v>0.98148148148148096</v>
      </c>
      <c r="U116" s="111">
        <v>14.999999999999947</v>
      </c>
      <c r="V116" s="112">
        <v>31.349909751281846</v>
      </c>
      <c r="W116" s="113"/>
      <c r="X116" s="116"/>
      <c r="Y116" s="281"/>
      <c r="Z116" s="282"/>
      <c r="AA116" s="117">
        <f t="shared" si="45"/>
        <v>-291.8582326531714</v>
      </c>
      <c r="AB116" s="110">
        <f t="shared" si="46"/>
        <v>0.90271392244894288</v>
      </c>
      <c r="AC116" s="295"/>
    </row>
    <row r="117" spans="1:29" ht="15.75" customHeight="1">
      <c r="A117" s="298"/>
      <c r="B117" s="100" t="s">
        <v>118</v>
      </c>
      <c r="C117" s="279" t="s">
        <v>143</v>
      </c>
      <c r="D117" s="280"/>
      <c r="E117" s="101">
        <v>14.03</v>
      </c>
      <c r="F117" s="102">
        <v>6636</v>
      </c>
      <c r="G117" s="121">
        <f t="shared" si="47"/>
        <v>93103.08</v>
      </c>
      <c r="H117" s="62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2704.7849536012786</v>
      </c>
      <c r="N117" s="106">
        <f t="shared" si="41"/>
        <v>901.59498453375954</v>
      </c>
      <c r="O117" s="123">
        <f t="shared" si="42"/>
        <v>0</v>
      </c>
      <c r="P117" s="124">
        <f t="shared" si="43"/>
        <v>-98.405015466240457</v>
      </c>
      <c r="Q117" s="125">
        <f t="shared" si="44"/>
        <v>0.90159498453375952</v>
      </c>
      <c r="R117" s="290"/>
      <c r="S117" s="47">
        <v>0.99166666666666614</v>
      </c>
      <c r="T117" s="120">
        <v>1.0938888888888885</v>
      </c>
      <c r="U117" s="111">
        <v>14.666666666666668</v>
      </c>
      <c r="V117" s="112">
        <v>147.20578782792728</v>
      </c>
      <c r="W117" s="126"/>
      <c r="X117" s="127"/>
      <c r="Y117" s="281"/>
      <c r="Z117" s="282"/>
      <c r="AA117" s="117">
        <f t="shared" si="45"/>
        <v>-295.21504639872137</v>
      </c>
      <c r="AB117" s="110">
        <f t="shared" si="46"/>
        <v>0.90159498453375952</v>
      </c>
      <c r="AC117" s="295"/>
    </row>
    <row r="118" spans="1:29" ht="15.75" customHeight="1">
      <c r="A118" s="298"/>
      <c r="B118" s="100" t="s">
        <v>118</v>
      </c>
      <c r="C118" s="279" t="s">
        <v>145</v>
      </c>
      <c r="D118" s="280"/>
      <c r="E118" s="101">
        <v>14.28</v>
      </c>
      <c r="F118" s="102">
        <v>9231</v>
      </c>
      <c r="G118" s="121">
        <f t="shared" si="47"/>
        <v>131818.68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3182.2444846451672</v>
      </c>
      <c r="N118" s="106">
        <f t="shared" si="41"/>
        <v>1060.7481615483891</v>
      </c>
      <c r="O118" s="123">
        <f t="shared" si="42"/>
        <v>0</v>
      </c>
      <c r="P118" s="124">
        <f t="shared" si="43"/>
        <v>-139.25183845161087</v>
      </c>
      <c r="Q118" s="125">
        <f t="shared" si="44"/>
        <v>0.88395680129032428</v>
      </c>
      <c r="R118" s="290"/>
      <c r="S118" s="47">
        <v>1.1041666666666663</v>
      </c>
      <c r="T118" s="120">
        <v>1.2250231481481477</v>
      </c>
      <c r="U118" s="111">
        <v>14.800000000000075</v>
      </c>
      <c r="V118" s="112">
        <v>174.04696674704351</v>
      </c>
      <c r="W118" s="126"/>
      <c r="X118" s="127"/>
      <c r="Y118" s="281"/>
      <c r="Z118" s="282"/>
      <c r="AA118" s="117">
        <f t="shared" si="45"/>
        <v>-417.75551535483282</v>
      </c>
      <c r="AB118" s="110">
        <f t="shared" si="46"/>
        <v>0.88395680129032417</v>
      </c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9">AVERAGE(I107:I122)</f>
        <v>3.3333333333333335</v>
      </c>
      <c r="J123" s="137">
        <f t="shared" si="49"/>
        <v>3350</v>
      </c>
      <c r="K123" s="138">
        <f t="shared" ref="K123" si="50">J123/I123</f>
        <v>1005</v>
      </c>
      <c r="L123" s="136">
        <f t="shared" ref="L123:M123" si="51">AVERAGE(L107:L122)</f>
        <v>3.3333333333333335</v>
      </c>
      <c r="M123" s="137">
        <f t="shared" si="51"/>
        <v>2992.73898075754</v>
      </c>
      <c r="N123" s="138">
        <f t="shared" ref="N123:N135" si="52">M123/L123</f>
        <v>897.82169422726201</v>
      </c>
      <c r="O123" s="139">
        <f t="shared" ref="O123:O135" si="53">L123-I123</f>
        <v>0</v>
      </c>
      <c r="P123" s="140">
        <f t="shared" ref="P123:P135" si="54">N123-K123</f>
        <v>-107.17830577273799</v>
      </c>
      <c r="Q123" s="141">
        <f t="shared" ref="Q123:Q135" si="55">N123/K123</f>
        <v>0.8933549196291164</v>
      </c>
      <c r="R123" s="291"/>
      <c r="S123" s="142">
        <v>0.70833333333333337</v>
      </c>
      <c r="T123" s="143">
        <v>1.2250231481481477</v>
      </c>
      <c r="U123" s="144"/>
      <c r="V123" s="166"/>
      <c r="W123" s="99"/>
      <c r="X123" s="69"/>
      <c r="Y123" s="277"/>
      <c r="Z123" s="278"/>
      <c r="AA123" s="168">
        <f t="shared" ref="AA123:AA135" si="56">M123-J123</f>
        <v>-357.26101924245995</v>
      </c>
      <c r="AB123" s="141">
        <f t="shared" ref="AB123:AB135" si="57">M123/J123</f>
        <v>0.8933549196291164</v>
      </c>
      <c r="AC123" s="296"/>
    </row>
    <row r="124" spans="1:29" ht="15.75" customHeight="1">
      <c r="A124" s="283" t="s">
        <v>146</v>
      </c>
      <c r="B124" s="114" t="s">
        <v>118</v>
      </c>
      <c r="C124" s="287" t="s">
        <v>209</v>
      </c>
      <c r="D124" s="288"/>
      <c r="E124" s="147">
        <v>30</v>
      </c>
      <c r="F124" s="97">
        <v>989</v>
      </c>
      <c r="G124" s="148">
        <f t="shared" ref="G124:G135" si="58">E124*F124</f>
        <v>29670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3191.7599999999984</v>
      </c>
      <c r="N124" s="152">
        <f t="shared" si="52"/>
        <v>797.9399999999996</v>
      </c>
      <c r="O124" s="154">
        <f t="shared" si="53"/>
        <v>0</v>
      </c>
      <c r="P124" s="155">
        <f t="shared" si="54"/>
        <v>-102.0600000000004</v>
      </c>
      <c r="Q124" s="156">
        <f t="shared" si="55"/>
        <v>0.88659999999999961</v>
      </c>
      <c r="R124" s="289">
        <f>Q140</f>
        <v>0.88518824742812663</v>
      </c>
      <c r="S124" s="157">
        <v>0.70833333333333337</v>
      </c>
      <c r="T124" s="158">
        <v>0.72123842592592591</v>
      </c>
      <c r="U124" s="159"/>
      <c r="V124" s="160">
        <v>18.591623430333115</v>
      </c>
      <c r="W124" s="158"/>
      <c r="X124" s="169"/>
      <c r="Y124" s="292"/>
      <c r="Z124" s="293"/>
      <c r="AA124" s="171">
        <f t="shared" si="56"/>
        <v>-408.2400000000016</v>
      </c>
      <c r="AB124" s="156">
        <f t="shared" si="57"/>
        <v>0.88659999999999961</v>
      </c>
      <c r="AC124" s="294">
        <f>AB140</f>
        <v>0.88518824742812652</v>
      </c>
    </row>
    <row r="125" spans="1:29" ht="15.75" customHeight="1">
      <c r="A125" s="284"/>
      <c r="B125" s="100" t="s">
        <v>118</v>
      </c>
      <c r="C125" s="279" t="s">
        <v>147</v>
      </c>
      <c r="D125" s="280"/>
      <c r="E125" s="101">
        <v>18.18</v>
      </c>
      <c r="F125" s="102">
        <v>1170</v>
      </c>
      <c r="G125" s="103">
        <f t="shared" si="58"/>
        <v>21270.6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3181.6360075327111</v>
      </c>
      <c r="N125" s="106">
        <f t="shared" si="52"/>
        <v>1060.5453358442371</v>
      </c>
      <c r="O125" s="108">
        <f t="shared" si="53"/>
        <v>0</v>
      </c>
      <c r="P125" s="109">
        <f t="shared" si="54"/>
        <v>-139.45466415576288</v>
      </c>
      <c r="Q125" s="110">
        <f t="shared" si="55"/>
        <v>0.88378777987019763</v>
      </c>
      <c r="R125" s="290"/>
      <c r="S125" s="47">
        <v>0.73124999999999996</v>
      </c>
      <c r="T125" s="48">
        <v>0.74656249999999991</v>
      </c>
      <c r="U125" s="111">
        <v>15</v>
      </c>
      <c r="V125" s="112">
        <v>22.064120419116879</v>
      </c>
      <c r="W125" s="113"/>
      <c r="X125" s="13"/>
      <c r="Y125" s="281"/>
      <c r="Z125" s="282"/>
      <c r="AA125" s="172">
        <f t="shared" si="56"/>
        <v>-418.36399246728888</v>
      </c>
      <c r="AB125" s="110">
        <f t="shared" si="57"/>
        <v>0.88378777987019752</v>
      </c>
      <c r="AC125" s="295"/>
    </row>
    <row r="126" spans="1:29" ht="15.75" customHeight="1">
      <c r="A126" s="284"/>
      <c r="B126" s="100" t="s">
        <v>118</v>
      </c>
      <c r="C126" s="279" t="s">
        <v>150</v>
      </c>
      <c r="D126" s="280"/>
      <c r="E126" s="101">
        <v>25.03</v>
      </c>
      <c r="F126" s="102">
        <v>789</v>
      </c>
      <c r="G126" s="103">
        <f t="shared" si="58"/>
        <v>19748.670000000002</v>
      </c>
      <c r="H126" s="26">
        <v>2</v>
      </c>
      <c r="I126" s="104">
        <v>5</v>
      </c>
      <c r="J126" s="105">
        <v>3600</v>
      </c>
      <c r="K126" s="106">
        <f t="shared" si="37"/>
        <v>720</v>
      </c>
      <c r="L126" s="107">
        <v>5</v>
      </c>
      <c r="M126" s="105">
        <f t="shared" si="59"/>
        <v>3188.3374918322211</v>
      </c>
      <c r="N126" s="106">
        <f t="shared" si="52"/>
        <v>637.66749836644419</v>
      </c>
      <c r="O126" s="108">
        <f t="shared" si="53"/>
        <v>0</v>
      </c>
      <c r="P126" s="109">
        <f t="shared" si="54"/>
        <v>-82.332501633555808</v>
      </c>
      <c r="Q126" s="110">
        <f t="shared" si="55"/>
        <v>0.88564930328672808</v>
      </c>
      <c r="R126" s="290"/>
      <c r="S126" s="47">
        <v>0.75694444444444431</v>
      </c>
      <c r="T126" s="48">
        <v>0.76724537037037022</v>
      </c>
      <c r="U126" s="111">
        <v>14.949999999999939</v>
      </c>
      <c r="V126" s="112">
        <v>14.847863540567479</v>
      </c>
      <c r="W126" s="113"/>
      <c r="X126" s="13"/>
      <c r="Y126" s="281"/>
      <c r="Z126" s="282"/>
      <c r="AA126" s="172">
        <f t="shared" si="56"/>
        <v>-411.66250816777892</v>
      </c>
      <c r="AB126" s="110">
        <f t="shared" si="57"/>
        <v>0.88564930328672808</v>
      </c>
      <c r="AC126" s="295"/>
    </row>
    <row r="127" spans="1:29" ht="15.75" customHeight="1">
      <c r="A127" s="284"/>
      <c r="B127" s="100" t="s">
        <v>118</v>
      </c>
      <c r="C127" s="279" t="s">
        <v>149</v>
      </c>
      <c r="D127" s="280"/>
      <c r="E127" s="101">
        <v>24.82</v>
      </c>
      <c r="F127" s="102">
        <v>982</v>
      </c>
      <c r="G127" s="103">
        <f t="shared" si="58"/>
        <v>24373.24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3186.1517796373828</v>
      </c>
      <c r="N127" s="106">
        <f t="shared" si="52"/>
        <v>637.23035592747658</v>
      </c>
      <c r="O127" s="108">
        <f t="shared" si="53"/>
        <v>0</v>
      </c>
      <c r="P127" s="109">
        <f t="shared" si="54"/>
        <v>-82.76964407252342</v>
      </c>
      <c r="Q127" s="110">
        <f t="shared" si="55"/>
        <v>0.88504216101038413</v>
      </c>
      <c r="R127" s="290"/>
      <c r="S127" s="47">
        <v>0.77708333333333313</v>
      </c>
      <c r="T127" s="48">
        <v>0.78991898148148132</v>
      </c>
      <c r="U127" s="111">
        <v>15</v>
      </c>
      <c r="V127" s="112">
        <v>18.492527687022402</v>
      </c>
      <c r="W127" s="113"/>
      <c r="X127" s="13"/>
      <c r="Y127" s="281"/>
      <c r="Z127" s="282"/>
      <c r="AA127" s="172">
        <f t="shared" si="56"/>
        <v>-413.84822036261721</v>
      </c>
      <c r="AB127" s="110">
        <f t="shared" si="57"/>
        <v>0.88504216101038413</v>
      </c>
      <c r="AC127" s="295"/>
    </row>
    <row r="128" spans="1:29" ht="15.75" customHeight="1">
      <c r="A128" s="285"/>
      <c r="B128" s="100" t="s">
        <v>118</v>
      </c>
      <c r="C128" s="279" t="s">
        <v>140</v>
      </c>
      <c r="D128" s="280"/>
      <c r="E128" s="101">
        <v>17.89</v>
      </c>
      <c r="F128" s="102">
        <v>1764</v>
      </c>
      <c r="G128" s="103">
        <f t="shared" si="58"/>
        <v>31557.960000000003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3183.7129680737648</v>
      </c>
      <c r="N128" s="106">
        <f t="shared" si="52"/>
        <v>795.92824201844121</v>
      </c>
      <c r="O128" s="108">
        <f t="shared" si="53"/>
        <v>0</v>
      </c>
      <c r="P128" s="109">
        <f t="shared" si="54"/>
        <v>-104.07175798155879</v>
      </c>
      <c r="Q128" s="110">
        <f t="shared" si="55"/>
        <v>0.88436471335382361</v>
      </c>
      <c r="R128" s="290"/>
      <c r="S128" s="47">
        <v>0.79999999999999971</v>
      </c>
      <c r="T128" s="48">
        <v>0.8230787037037034</v>
      </c>
      <c r="U128" s="111">
        <v>14.516666666666485</v>
      </c>
      <c r="V128" s="112">
        <v>33.244202935805532</v>
      </c>
      <c r="W128" s="113"/>
      <c r="X128" s="116"/>
      <c r="Y128" s="281"/>
      <c r="Z128" s="282"/>
      <c r="AA128" s="172">
        <f t="shared" si="56"/>
        <v>-416.28703192623516</v>
      </c>
      <c r="AB128" s="110">
        <f t="shared" si="57"/>
        <v>0.88436471335382361</v>
      </c>
      <c r="AC128" s="295"/>
    </row>
    <row r="129" spans="1:29" ht="15.75" customHeight="1">
      <c r="A129" s="285"/>
      <c r="B129" s="100" t="s">
        <v>118</v>
      </c>
      <c r="C129" s="279" t="s">
        <v>141</v>
      </c>
      <c r="D129" s="280"/>
      <c r="E129" s="101">
        <v>16.66</v>
      </c>
      <c r="F129" s="102">
        <v>2821</v>
      </c>
      <c r="G129" s="121">
        <f t="shared" si="58"/>
        <v>46997.86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3188.4678973714567</v>
      </c>
      <c r="N129" s="106">
        <f t="shared" si="52"/>
        <v>637.69357947429137</v>
      </c>
      <c r="O129" s="108">
        <f t="shared" si="53"/>
        <v>0</v>
      </c>
      <c r="P129" s="109">
        <f t="shared" si="54"/>
        <v>-82.306420525708631</v>
      </c>
      <c r="Q129" s="110">
        <f t="shared" si="55"/>
        <v>0.88568552704762693</v>
      </c>
      <c r="R129" s="290"/>
      <c r="S129" s="47">
        <v>0.83333333333333304</v>
      </c>
      <c r="T129" s="120">
        <v>0.87019675925925899</v>
      </c>
      <c r="U129" s="111">
        <v>14.766666666666683</v>
      </c>
      <c r="V129" s="112">
        <v>53.08505697659254</v>
      </c>
      <c r="W129" s="113"/>
      <c r="X129" s="50"/>
      <c r="Y129" s="281"/>
      <c r="Z129" s="282"/>
      <c r="AA129" s="172">
        <f t="shared" si="56"/>
        <v>-411.53210262854327</v>
      </c>
      <c r="AB129" s="110">
        <f t="shared" si="57"/>
        <v>0.88568552704762682</v>
      </c>
      <c r="AC129" s="295"/>
    </row>
    <row r="130" spans="1:29" ht="15.75" customHeight="1">
      <c r="A130" s="285"/>
      <c r="B130" s="100" t="s">
        <v>118</v>
      </c>
      <c r="C130" s="279" t="s">
        <v>209</v>
      </c>
      <c r="D130" s="280"/>
      <c r="E130" s="101">
        <v>30</v>
      </c>
      <c r="F130" s="102">
        <v>2395</v>
      </c>
      <c r="G130" s="121">
        <f t="shared" si="58"/>
        <v>71850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3191.7599999999993</v>
      </c>
      <c r="N130" s="106">
        <f t="shared" si="52"/>
        <v>797.93999999999983</v>
      </c>
      <c r="O130" s="123">
        <f t="shared" si="53"/>
        <v>0</v>
      </c>
      <c r="P130" s="124">
        <f t="shared" si="54"/>
        <v>-102.06000000000017</v>
      </c>
      <c r="Q130" s="125">
        <f t="shared" si="55"/>
        <v>0.88659999999999983</v>
      </c>
      <c r="R130" s="290"/>
      <c r="S130" s="47">
        <v>0.8805555555555552</v>
      </c>
      <c r="T130" s="120">
        <v>0.91181712962962924</v>
      </c>
      <c r="U130" s="111">
        <v>14.916666666666547</v>
      </c>
      <c r="V130" s="112">
        <v>45.022182118956323</v>
      </c>
      <c r="W130" s="113"/>
      <c r="X130" s="116"/>
      <c r="Y130" s="281"/>
      <c r="Z130" s="282"/>
      <c r="AA130" s="172">
        <f t="shared" si="56"/>
        <v>-408.24000000000069</v>
      </c>
      <c r="AB130" s="110">
        <f t="shared" si="57"/>
        <v>0.88659999999999983</v>
      </c>
      <c r="AC130" s="295"/>
    </row>
    <row r="131" spans="1:29" ht="15.75" customHeight="1">
      <c r="A131" s="285"/>
      <c r="B131" s="100" t="s">
        <v>118</v>
      </c>
      <c r="C131" s="279" t="s">
        <v>147</v>
      </c>
      <c r="D131" s="280"/>
      <c r="E131" s="101">
        <v>18.18</v>
      </c>
      <c r="F131" s="102">
        <v>2918</v>
      </c>
      <c r="G131" s="121">
        <f t="shared" si="58"/>
        <v>53049.24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3181.6360075327111</v>
      </c>
      <c r="N131" s="106">
        <f t="shared" si="52"/>
        <v>1060.5453358442371</v>
      </c>
      <c r="O131" s="123">
        <f t="shared" si="53"/>
        <v>0</v>
      </c>
      <c r="P131" s="124">
        <f t="shared" si="54"/>
        <v>-139.45466415576288</v>
      </c>
      <c r="Q131" s="125">
        <f t="shared" si="55"/>
        <v>0.88378777987019763</v>
      </c>
      <c r="R131" s="290"/>
      <c r="S131" s="47">
        <v>0.92222222222222183</v>
      </c>
      <c r="T131" s="120">
        <v>0.9604282407407404</v>
      </c>
      <c r="U131" s="111">
        <v>14.983333333333331</v>
      </c>
      <c r="V131" s="112">
        <v>55.028293489729109</v>
      </c>
      <c r="W131" s="113"/>
      <c r="X131" s="116"/>
      <c r="Y131" s="281"/>
      <c r="Z131" s="282"/>
      <c r="AA131" s="172">
        <f t="shared" si="56"/>
        <v>-418.36399246728888</v>
      </c>
      <c r="AB131" s="110">
        <f t="shared" si="57"/>
        <v>0.88378777987019752</v>
      </c>
      <c r="AC131" s="295"/>
    </row>
    <row r="132" spans="1:29" ht="15.75" customHeight="1">
      <c r="A132" s="285"/>
      <c r="B132" s="100" t="s">
        <v>118</v>
      </c>
      <c r="C132" s="279" t="s">
        <v>150</v>
      </c>
      <c r="D132" s="280"/>
      <c r="E132" s="101">
        <v>25.03</v>
      </c>
      <c r="F132" s="102">
        <v>1662</v>
      </c>
      <c r="G132" s="121">
        <f t="shared" si="58"/>
        <v>41599.86</v>
      </c>
      <c r="H132" s="26"/>
      <c r="I132" s="104">
        <v>5</v>
      </c>
      <c r="J132" s="105">
        <v>3600</v>
      </c>
      <c r="K132" s="106">
        <f t="shared" si="37"/>
        <v>720</v>
      </c>
      <c r="L132" s="118">
        <v>5</v>
      </c>
      <c r="M132" s="105">
        <f t="shared" si="59"/>
        <v>3188.3374918322211</v>
      </c>
      <c r="N132" s="106">
        <f t="shared" si="52"/>
        <v>637.66749836644419</v>
      </c>
      <c r="O132" s="123">
        <f t="shared" si="53"/>
        <v>0</v>
      </c>
      <c r="P132" s="124">
        <f t="shared" si="54"/>
        <v>-82.332501633555808</v>
      </c>
      <c r="Q132" s="125">
        <f t="shared" si="55"/>
        <v>0.88564930328672808</v>
      </c>
      <c r="R132" s="290"/>
      <c r="S132" s="47">
        <v>0.97083333333333288</v>
      </c>
      <c r="T132" s="120">
        <v>0.99254629629629587</v>
      </c>
      <c r="U132" s="111">
        <v>14.983333333333171</v>
      </c>
      <c r="V132" s="112">
        <v>31.276488218533778</v>
      </c>
      <c r="W132" s="126"/>
      <c r="X132" s="127"/>
      <c r="Y132" s="281"/>
      <c r="Z132" s="282"/>
      <c r="AA132" s="172">
        <f t="shared" si="56"/>
        <v>-411.66250816777892</v>
      </c>
      <c r="AB132" s="110">
        <f t="shared" si="57"/>
        <v>0.88564930328672808</v>
      </c>
      <c r="AC132" s="295"/>
    </row>
    <row r="133" spans="1:29" ht="15.75" customHeight="1">
      <c r="A133" s="285"/>
      <c r="B133" s="100" t="s">
        <v>118</v>
      </c>
      <c r="C133" s="279" t="s">
        <v>149</v>
      </c>
      <c r="D133" s="280"/>
      <c r="E133" s="101">
        <v>24.82</v>
      </c>
      <c r="F133" s="102">
        <v>2218</v>
      </c>
      <c r="G133" s="121">
        <f t="shared" si="58"/>
        <v>55050.76</v>
      </c>
      <c r="H133" s="62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3186.1517796373823</v>
      </c>
      <c r="N133" s="106">
        <f t="shared" si="52"/>
        <v>637.23035592747647</v>
      </c>
      <c r="O133" s="123">
        <f t="shared" si="53"/>
        <v>0</v>
      </c>
      <c r="P133" s="124">
        <f t="shared" si="54"/>
        <v>-82.769644072523533</v>
      </c>
      <c r="Q133" s="125">
        <f t="shared" si="55"/>
        <v>0.88504216101038402</v>
      </c>
      <c r="R133" s="290"/>
      <c r="S133" s="47">
        <v>1.0027777777777773</v>
      </c>
      <c r="T133" s="120">
        <v>1.0317824074074069</v>
      </c>
      <c r="U133" s="111">
        <v>14.733333333333292</v>
      </c>
      <c r="V133" s="112">
        <v>41.768254999812314</v>
      </c>
      <c r="W133" s="126"/>
      <c r="X133" s="127"/>
      <c r="Y133" s="281"/>
      <c r="Z133" s="282"/>
      <c r="AA133" s="172">
        <f t="shared" si="56"/>
        <v>-413.84822036261767</v>
      </c>
      <c r="AB133" s="110">
        <f t="shared" si="57"/>
        <v>0.88504216101038402</v>
      </c>
      <c r="AC133" s="295"/>
    </row>
    <row r="134" spans="1:29" ht="15.75" customHeight="1">
      <c r="A134" s="285"/>
      <c r="B134" s="100" t="s">
        <v>118</v>
      </c>
      <c r="C134" s="279" t="s">
        <v>140</v>
      </c>
      <c r="D134" s="280"/>
      <c r="E134" s="101">
        <v>17.89</v>
      </c>
      <c r="F134" s="102">
        <v>4660</v>
      </c>
      <c r="G134" s="121">
        <f t="shared" si="58"/>
        <v>83367.400000000009</v>
      </c>
      <c r="H134" s="62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3183.7129680737648</v>
      </c>
      <c r="N134" s="106">
        <f t="shared" si="52"/>
        <v>795.92824201844121</v>
      </c>
      <c r="O134" s="123">
        <f t="shared" si="53"/>
        <v>0</v>
      </c>
      <c r="P134" s="124">
        <f t="shared" si="54"/>
        <v>-104.07175798155879</v>
      </c>
      <c r="Q134" s="125">
        <f t="shared" si="55"/>
        <v>0.88436471335382361</v>
      </c>
      <c r="R134" s="290"/>
      <c r="S134" s="47">
        <v>1.0416666666666663</v>
      </c>
      <c r="T134" s="120">
        <v>1.1026504629629625</v>
      </c>
      <c r="U134" s="111">
        <v>15</v>
      </c>
      <c r="V134" s="112">
        <v>87.821987347422777</v>
      </c>
      <c r="W134" s="126"/>
      <c r="X134" s="127"/>
      <c r="Y134" s="281"/>
      <c r="Z134" s="282"/>
      <c r="AA134" s="172">
        <f t="shared" si="56"/>
        <v>-416.28703192623516</v>
      </c>
      <c r="AB134" s="110">
        <f t="shared" si="57"/>
        <v>0.88436471335382361</v>
      </c>
      <c r="AC134" s="295"/>
    </row>
    <row r="135" spans="1:29" ht="15.75" customHeight="1">
      <c r="A135" s="285"/>
      <c r="B135" s="100" t="s">
        <v>118</v>
      </c>
      <c r="C135" s="279" t="s">
        <v>141</v>
      </c>
      <c r="D135" s="280"/>
      <c r="E135" s="101">
        <v>16.66</v>
      </c>
      <c r="F135" s="102">
        <v>7273</v>
      </c>
      <c r="G135" s="121">
        <f t="shared" si="58"/>
        <v>121168.18000000001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3188.4678973714563</v>
      </c>
      <c r="N135" s="106">
        <f t="shared" si="52"/>
        <v>637.69357947429125</v>
      </c>
      <c r="O135" s="123">
        <f t="shared" si="53"/>
        <v>0</v>
      </c>
      <c r="P135" s="124">
        <f t="shared" si="54"/>
        <v>-82.306420525708745</v>
      </c>
      <c r="Q135" s="125">
        <f t="shared" si="55"/>
        <v>0.88568552704762671</v>
      </c>
      <c r="R135" s="290"/>
      <c r="S135" s="47">
        <v>1.1124999999999996</v>
      </c>
      <c r="T135" s="120">
        <v>1.2075347222222219</v>
      </c>
      <c r="U135" s="111">
        <v>15</v>
      </c>
      <c r="V135" s="112">
        <v>136.86197071632668</v>
      </c>
      <c r="W135" s="126"/>
      <c r="X135" s="127"/>
      <c r="Y135" s="281"/>
      <c r="Z135" s="282"/>
      <c r="AA135" s="172">
        <f t="shared" si="56"/>
        <v>-411.53210262854373</v>
      </c>
      <c r="AB135" s="110">
        <f t="shared" si="57"/>
        <v>0.88568552704762671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72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13"/>
      <c r="X137" s="116"/>
      <c r="Y137" s="281"/>
      <c r="Z137" s="282"/>
      <c r="AA137" s="172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72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73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60">AVERAGE(I124:I139)</f>
        <v>4.333333333333333</v>
      </c>
      <c r="J140" s="137">
        <f t="shared" si="60"/>
        <v>3600</v>
      </c>
      <c r="K140" s="138">
        <f t="shared" ref="K140" si="61">J140/I140</f>
        <v>830.76923076923083</v>
      </c>
      <c r="L140" s="136">
        <f t="shared" ref="L140:M140" si="62">AVERAGE(L124:L139)</f>
        <v>4.333333333333333</v>
      </c>
      <c r="M140" s="137">
        <f t="shared" si="62"/>
        <v>3186.6776907412554</v>
      </c>
      <c r="N140" s="138">
        <f>M140/L140</f>
        <v>735.38715940182828</v>
      </c>
      <c r="O140" s="139">
        <f>L140-I140</f>
        <v>0</v>
      </c>
      <c r="P140" s="140">
        <f>N140-K140</f>
        <v>-95.382071367402546</v>
      </c>
      <c r="Q140" s="141">
        <f>N140/K140</f>
        <v>0.88518824742812663</v>
      </c>
      <c r="R140" s="291"/>
      <c r="S140" s="142">
        <v>0.70833333333333337</v>
      </c>
      <c r="T140" s="143">
        <v>1.2075347222222219</v>
      </c>
      <c r="U140" s="144"/>
      <c r="V140" s="166"/>
      <c r="W140" s="167"/>
      <c r="X140" s="138"/>
      <c r="Y140" s="277"/>
      <c r="Z140" s="278"/>
      <c r="AA140" s="174">
        <f>M140-J140</f>
        <v>-413.32230925874455</v>
      </c>
      <c r="AB140" s="141">
        <f>M140/J140</f>
        <v>0.88518824742812652</v>
      </c>
      <c r="AC140" s="296"/>
    </row>
    <row r="142" spans="1:29">
      <c r="Y142" s="275" t="s">
        <v>151</v>
      </c>
      <c r="Z142" s="275"/>
    </row>
    <row r="143" spans="1:29">
      <c r="Y143" s="275" t="s">
        <v>152</v>
      </c>
      <c r="Z143" s="275"/>
    </row>
    <row r="144" spans="1:29">
      <c r="Y144" s="275" t="s">
        <v>153</v>
      </c>
      <c r="Z144" s="275"/>
    </row>
    <row r="145" spans="25:26">
      <c r="Y145" s="275" t="s">
        <v>154</v>
      </c>
      <c r="Z145" s="275"/>
    </row>
    <row r="146" spans="25:26">
      <c r="Y146" s="275" t="s">
        <v>155</v>
      </c>
      <c r="Z146" s="275"/>
    </row>
    <row r="147" spans="25:26">
      <c r="Y147" s="275" t="s">
        <v>156</v>
      </c>
      <c r="Z147" s="275"/>
    </row>
    <row r="148" spans="25:26">
      <c r="Y148" s="275" t="s">
        <v>157</v>
      </c>
      <c r="Z148" s="275"/>
    </row>
    <row r="149" spans="25:26">
      <c r="Y149" s="275" t="s">
        <v>158</v>
      </c>
      <c r="Z149" s="275"/>
    </row>
    <row r="150" spans="25:26">
      <c r="Y150" s="275" t="s">
        <v>159</v>
      </c>
      <c r="Z150" s="275"/>
    </row>
    <row r="151" spans="25:26">
      <c r="Y151" s="275" t="s">
        <v>160</v>
      </c>
      <c r="Z151" s="275"/>
    </row>
    <row r="152" spans="25:26">
      <c r="Y152" s="275" t="s">
        <v>161</v>
      </c>
      <c r="Z152" s="275"/>
    </row>
    <row r="153" spans="25:26">
      <c r="Y153" s="275" t="s">
        <v>162</v>
      </c>
      <c r="Z153" s="275"/>
    </row>
    <row r="154" spans="25:26">
      <c r="Y154" s="275" t="s">
        <v>163</v>
      </c>
      <c r="Z154" s="275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399" priority="1" operator="greaterThan">
      <formula>0</formula>
    </cfRule>
  </conditionalFormatting>
  <conditionalFormatting sqref="P5:P140 AA5:AA140">
    <cfRule type="cellIs" dxfId="398" priority="4" operator="lessThan">
      <formula>0</formula>
    </cfRule>
  </conditionalFormatting>
  <conditionalFormatting sqref="Q5:Q140 AB5:AB140">
    <cfRule type="cellIs" dxfId="397" priority="2" operator="greaterThan">
      <formula>1</formula>
    </cfRule>
    <cfRule type="cellIs" dxfId="396" priority="3" operator="lessThan">
      <formula>0.8</formula>
    </cfRule>
  </conditionalFormatting>
  <conditionalFormatting sqref="AC5:AC6 R5:R140 AC73:AC78">
    <cfRule type="cellIs" dxfId="395" priority="5" operator="lessThan">
      <formula>0.8</formula>
    </cfRule>
  </conditionalFormatting>
  <conditionalFormatting sqref="AC12:AC20">
    <cfRule type="cellIs" dxfId="394" priority="12" operator="lessThan">
      <formula>0.8</formula>
    </cfRule>
  </conditionalFormatting>
  <conditionalFormatting sqref="AC22">
    <cfRule type="cellIs" dxfId="393" priority="11" operator="lessThan">
      <formula>0.8</formula>
    </cfRule>
  </conditionalFormatting>
  <conditionalFormatting sqref="AC39">
    <cfRule type="cellIs" dxfId="392" priority="7" operator="lessThan">
      <formula>0.8</formula>
    </cfRule>
  </conditionalFormatting>
  <conditionalFormatting sqref="AC56:AC61">
    <cfRule type="cellIs" dxfId="391" priority="6" operator="lessThan">
      <formula>0.8</formula>
    </cfRule>
  </conditionalFormatting>
  <conditionalFormatting sqref="AC90">
    <cfRule type="cellIs" dxfId="390" priority="10" operator="lessThan">
      <formula>0.8</formula>
    </cfRule>
  </conditionalFormatting>
  <conditionalFormatting sqref="AC107">
    <cfRule type="cellIs" dxfId="389" priority="9" operator="lessThan">
      <formula>0.8</formula>
    </cfRule>
  </conditionalFormatting>
  <conditionalFormatting sqref="AC124:AC129">
    <cfRule type="cellIs" dxfId="388" priority="8" operator="lessThan">
      <formula>0.8</formula>
    </cfRule>
  </conditionalFormatting>
  <dataValidations count="1">
    <dataValidation type="list" allowBlank="1" showInputMessage="1" showErrorMessage="1" sqref="Y5:Z140" xr:uid="{8C18E636-3A47-4F0C-A557-AB30DDAC8B89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CEFB-83DA-42F6-8983-B29AA797A6A9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89445</v>
      </c>
      <c r="E1" s="88" t="s">
        <v>3</v>
      </c>
      <c r="F1" s="89">
        <f>SUM(G5:G140)</f>
        <v>4105576.72</v>
      </c>
      <c r="G1" s="90" t="s">
        <v>84</v>
      </c>
      <c r="H1" s="91">
        <f>L21+L38+L55+L72+L89+L106+L123+L140</f>
        <v>140.19999999999999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46159</v>
      </c>
      <c r="B2" s="335"/>
      <c r="C2" s="92" t="s">
        <v>40</v>
      </c>
      <c r="D2" s="93">
        <f>AVERAGE(N21,N38,N55,N72,N89,N106,N123,N140)</f>
        <v>165.99583986416337</v>
      </c>
      <c r="E2" s="93" t="s">
        <v>91</v>
      </c>
      <c r="F2" s="94">
        <f>F1/D1</f>
        <v>45.900572642405947</v>
      </c>
      <c r="G2" s="95" t="s">
        <v>92</v>
      </c>
      <c r="H2" s="96">
        <f>COUNT(H5:H140)</f>
        <v>0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61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173</v>
      </c>
      <c r="C5" s="365" t="s">
        <v>174</v>
      </c>
      <c r="D5" s="365"/>
      <c r="E5" s="147">
        <v>56.77</v>
      </c>
      <c r="F5" s="151">
        <v>4035</v>
      </c>
      <c r="G5" s="148">
        <f t="shared" ref="G5:G7" si="0">E5*F5</f>
        <v>229066.95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1787.3700157358705</v>
      </c>
      <c r="N5" s="152">
        <f>M5/L5</f>
        <v>74.473750655661277</v>
      </c>
      <c r="O5" s="154">
        <f>L5-I5</f>
        <v>0</v>
      </c>
      <c r="P5" s="155">
        <f>N5-K5</f>
        <v>-8.8595826776720514</v>
      </c>
      <c r="Q5" s="156">
        <f>N5/K5</f>
        <v>0.89368500786793537</v>
      </c>
      <c r="R5" s="289">
        <f>Q21</f>
        <v>0.89467069759608331</v>
      </c>
      <c r="S5" s="157">
        <v>0.25</v>
      </c>
      <c r="T5" s="158">
        <v>0.34406249999999999</v>
      </c>
      <c r="U5" s="159"/>
      <c r="V5" s="160">
        <v>135.45040918700096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-212.62998426412946</v>
      </c>
      <c r="AF5" s="132">
        <f>M5/J5</f>
        <v>0.89368500786793525</v>
      </c>
      <c r="AG5" s="368">
        <f>AF21</f>
        <v>0.89467069759608331</v>
      </c>
    </row>
    <row r="6" spans="1:33" ht="15.75" customHeight="1">
      <c r="A6" s="298"/>
      <c r="B6" s="100" t="s">
        <v>175</v>
      </c>
      <c r="C6" s="364" t="s">
        <v>176</v>
      </c>
      <c r="D6" s="364"/>
      <c r="E6" s="101">
        <v>77.34</v>
      </c>
      <c r="F6" s="102">
        <v>3345</v>
      </c>
      <c r="G6" s="103">
        <f t="shared" si="0"/>
        <v>258702.30000000002</v>
      </c>
      <c r="H6" s="26"/>
      <c r="I6" s="104">
        <v>23</v>
      </c>
      <c r="J6" s="105">
        <v>2000</v>
      </c>
      <c r="K6" s="106">
        <f t="shared" ref="K6:K42" si="1">J6/I6</f>
        <v>86.956521739130437</v>
      </c>
      <c r="L6" s="107">
        <v>23</v>
      </c>
      <c r="M6" s="105">
        <f>F6/V6*60</f>
        <v>1788.0544053425401</v>
      </c>
      <c r="N6" s="106">
        <f>M6/L6</f>
        <v>77.74149588445826</v>
      </c>
      <c r="O6" s="108">
        <f>L6-I6</f>
        <v>0</v>
      </c>
      <c r="P6" s="109">
        <f>N6-K6</f>
        <v>-9.2150258546721773</v>
      </c>
      <c r="Q6" s="110">
        <f>N6/K6</f>
        <v>0.89402720267127</v>
      </c>
      <c r="R6" s="290"/>
      <c r="S6" s="47">
        <v>0.34791666666666665</v>
      </c>
      <c r="T6" s="48">
        <v>0.42585648148148147</v>
      </c>
      <c r="U6" s="111">
        <v>5.5499999999999883</v>
      </c>
      <c r="V6" s="112">
        <v>112.24490675469778</v>
      </c>
      <c r="W6" s="113">
        <v>0.42585648148148147</v>
      </c>
      <c r="X6" s="116">
        <v>0.46388888888888885</v>
      </c>
      <c r="Y6" s="12"/>
      <c r="Z6" s="198"/>
      <c r="AA6" s="281"/>
      <c r="AB6" s="282"/>
      <c r="AC6" s="12">
        <v>2</v>
      </c>
      <c r="AD6" s="198"/>
      <c r="AE6" s="117">
        <f>M6-J6</f>
        <v>-211.94559465745988</v>
      </c>
      <c r="AF6" s="110">
        <f>M6/J6</f>
        <v>0.89402720267127012</v>
      </c>
      <c r="AG6" s="362"/>
    </row>
    <row r="7" spans="1:33" ht="15.75" customHeight="1">
      <c r="A7" s="298"/>
      <c r="B7" s="100" t="s">
        <v>175</v>
      </c>
      <c r="C7" s="364" t="s">
        <v>178</v>
      </c>
      <c r="D7" s="364"/>
      <c r="E7" s="101">
        <v>59.52</v>
      </c>
      <c r="F7" s="102">
        <v>6269</v>
      </c>
      <c r="G7" s="103">
        <f t="shared" si="0"/>
        <v>373130.88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1792.5997644980894</v>
      </c>
      <c r="N7" s="106">
        <f>M7/L7</f>
        <v>74.691656854087057</v>
      </c>
      <c r="O7" s="108">
        <f>L7-I7</f>
        <v>0</v>
      </c>
      <c r="P7" s="109">
        <f>N7-K7</f>
        <v>-8.6416764792462715</v>
      </c>
      <c r="Q7" s="110">
        <f>N7/K7</f>
        <v>0.89629988224904478</v>
      </c>
      <c r="R7" s="290"/>
      <c r="S7" s="47">
        <v>0.46388888888888885</v>
      </c>
      <c r="T7" s="48">
        <v>0.6095949074074074</v>
      </c>
      <c r="U7" s="111">
        <v>54.766666666666623</v>
      </c>
      <c r="V7" s="112">
        <v>209.82932579226102</v>
      </c>
      <c r="W7" s="113"/>
      <c r="X7" s="116"/>
      <c r="Y7" s="12"/>
      <c r="Z7" s="198"/>
      <c r="AA7" s="281"/>
      <c r="AB7" s="282"/>
      <c r="AC7" s="12">
        <v>4</v>
      </c>
      <c r="AD7" s="198"/>
      <c r="AE7" s="117">
        <f>M7-J7</f>
        <v>-207.40023550191063</v>
      </c>
      <c r="AF7" s="110">
        <f>M7/J7</f>
        <v>0.89629988224904467</v>
      </c>
      <c r="AG7" s="362"/>
    </row>
    <row r="8" spans="1:33" ht="15.75" customHeight="1">
      <c r="A8" s="298"/>
      <c r="B8" s="100"/>
      <c r="C8" s="364"/>
      <c r="D8" s="364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81"/>
      <c r="AB8" s="282"/>
      <c r="AC8" s="12"/>
      <c r="AD8" s="198"/>
      <c r="AE8" s="117"/>
      <c r="AF8" s="110"/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1789.3413951921666</v>
      </c>
      <c r="N21" s="138">
        <f t="shared" ref="N21:N26" si="5">M21/L21</f>
        <v>75.605974444739431</v>
      </c>
      <c r="O21" s="139">
        <f t="shared" ref="O21:O26" si="6">L21-I21</f>
        <v>0</v>
      </c>
      <c r="P21" s="140">
        <f t="shared" ref="P21:P26" si="7">N21-K21</f>
        <v>-8.9010678087816899</v>
      </c>
      <c r="Q21" s="141">
        <f t="shared" ref="Q21:Q26" si="8">N21/K21</f>
        <v>0.89467069759608331</v>
      </c>
      <c r="R21" s="291"/>
      <c r="S21" s="142">
        <v>0.25</v>
      </c>
      <c r="T21" s="143">
        <v>0.6095949074074074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9</v>
      </c>
      <c r="AD21" s="180">
        <f>SUM(AD5:AD20)</f>
        <v>0</v>
      </c>
      <c r="AE21" s="168">
        <f t="shared" ref="AE21:AE26" si="9">M21-J21</f>
        <v>-210.6586048078334</v>
      </c>
      <c r="AF21" s="141">
        <f t="shared" ref="AF21:AF26" si="10">M21/J21</f>
        <v>0.89467069759608331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3328</v>
      </c>
      <c r="G22" s="148">
        <f t="shared" ref="G22:G26" si="11">E22*F22</f>
        <v>178913.28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1788.7466606172172</v>
      </c>
      <c r="N22" s="152">
        <f t="shared" si="5"/>
        <v>89.437333030860856</v>
      </c>
      <c r="O22" s="154">
        <f t="shared" si="6"/>
        <v>0</v>
      </c>
      <c r="P22" s="155">
        <f t="shared" si="7"/>
        <v>-10.562666969139144</v>
      </c>
      <c r="Q22" s="156">
        <f t="shared" si="8"/>
        <v>0.89437333030860855</v>
      </c>
      <c r="R22" s="289">
        <f>Q38</f>
        <v>0.89437735717065125</v>
      </c>
      <c r="S22" s="157">
        <v>0.20833333333333334</v>
      </c>
      <c r="T22" s="158">
        <v>0.28584490740740742</v>
      </c>
      <c r="U22" s="159"/>
      <c r="V22" s="160">
        <v>111.63123565586379</v>
      </c>
      <c r="W22" s="97"/>
      <c r="X22" s="98"/>
      <c r="Y22" s="12"/>
      <c r="Z22" s="198"/>
      <c r="AA22" s="292"/>
      <c r="AB22" s="293"/>
      <c r="AC22" s="12">
        <v>3</v>
      </c>
      <c r="AD22" s="198"/>
      <c r="AE22" s="115">
        <f t="shared" si="9"/>
        <v>-211.25333938278277</v>
      </c>
      <c r="AF22" s="156">
        <f t="shared" si="10"/>
        <v>0.89437333030860866</v>
      </c>
      <c r="AG22" s="361">
        <f>AF38</f>
        <v>0.89437735717065114</v>
      </c>
    </row>
    <row r="23" spans="1:33" ht="15.75" customHeight="1">
      <c r="A23" s="284"/>
      <c r="B23" s="163" t="s">
        <v>175</v>
      </c>
      <c r="C23" s="279" t="s">
        <v>182</v>
      </c>
      <c r="D23" s="280"/>
      <c r="E23" s="101">
        <v>47.37</v>
      </c>
      <c r="F23" s="111">
        <v>1728</v>
      </c>
      <c r="G23" s="103">
        <f t="shared" si="11"/>
        <v>81855.360000000001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1789.153518478362</v>
      </c>
      <c r="N23" s="106">
        <f t="shared" si="5"/>
        <v>85.197786594207713</v>
      </c>
      <c r="O23" s="108">
        <f t="shared" si="6"/>
        <v>0</v>
      </c>
      <c r="P23" s="109">
        <f t="shared" si="7"/>
        <v>-10.040308643887528</v>
      </c>
      <c r="Q23" s="110">
        <f t="shared" si="8"/>
        <v>0.89457675923918101</v>
      </c>
      <c r="R23" s="290"/>
      <c r="S23" s="47">
        <v>0.28888888888888886</v>
      </c>
      <c r="T23" s="48">
        <v>0.32912037037037034</v>
      </c>
      <c r="U23" s="111">
        <v>5</v>
      </c>
      <c r="V23" s="112">
        <v>57.949191575342113</v>
      </c>
      <c r="W23" s="113"/>
      <c r="X23" s="116"/>
      <c r="Y23" s="12"/>
      <c r="Z23" s="198"/>
      <c r="AA23" s="281"/>
      <c r="AB23" s="282"/>
      <c r="AC23" s="12">
        <v>1</v>
      </c>
      <c r="AD23" s="198"/>
      <c r="AE23" s="117">
        <f t="shared" si="9"/>
        <v>-210.846481521638</v>
      </c>
      <c r="AF23" s="110">
        <f t="shared" si="10"/>
        <v>0.89457675923918101</v>
      </c>
      <c r="AG23" s="362"/>
    </row>
    <row r="24" spans="1:33" ht="15.75" customHeight="1">
      <c r="A24" s="284"/>
      <c r="B24" s="163" t="s">
        <v>175</v>
      </c>
      <c r="C24" s="279" t="s">
        <v>185</v>
      </c>
      <c r="D24" s="280"/>
      <c r="E24" s="101">
        <v>71.55</v>
      </c>
      <c r="F24" s="111">
        <v>2777</v>
      </c>
      <c r="G24" s="103">
        <f t="shared" si="11"/>
        <v>198694.35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1786.6462102904902</v>
      </c>
      <c r="N24" s="106">
        <f t="shared" si="5"/>
        <v>81.211191376840461</v>
      </c>
      <c r="O24" s="108">
        <f t="shared" si="6"/>
        <v>0</v>
      </c>
      <c r="P24" s="109">
        <f t="shared" si="7"/>
        <v>-9.697899532250446</v>
      </c>
      <c r="Q24" s="110">
        <f t="shared" si="8"/>
        <v>0.89332310514524504</v>
      </c>
      <c r="R24" s="290"/>
      <c r="S24" s="47">
        <v>0.33263888888888882</v>
      </c>
      <c r="T24" s="48">
        <v>0.39739583333333328</v>
      </c>
      <c r="U24" s="111">
        <v>5.066666666666606</v>
      </c>
      <c r="V24" s="112">
        <v>93.258530446780128</v>
      </c>
      <c r="W24" s="113"/>
      <c r="X24" s="116"/>
      <c r="Y24" s="12"/>
      <c r="Z24" s="198"/>
      <c r="AA24" s="281"/>
      <c r="AB24" s="282"/>
      <c r="AC24" s="12">
        <v>2</v>
      </c>
      <c r="AD24" s="198"/>
      <c r="AE24" s="117">
        <f t="shared" si="9"/>
        <v>-213.35378970950978</v>
      </c>
      <c r="AF24" s="110">
        <f t="shared" si="10"/>
        <v>0.89332310514524516</v>
      </c>
      <c r="AG24" s="362"/>
    </row>
    <row r="25" spans="1:33" ht="15.75" customHeight="1">
      <c r="A25" s="284"/>
      <c r="B25" s="163" t="s">
        <v>175</v>
      </c>
      <c r="C25" s="279" t="s">
        <v>183</v>
      </c>
      <c r="D25" s="280"/>
      <c r="E25" s="101">
        <v>59.54</v>
      </c>
      <c r="F25" s="111">
        <v>3858</v>
      </c>
      <c r="G25" s="103">
        <f t="shared" si="11"/>
        <v>229705.32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1789.2815964524727</v>
      </c>
      <c r="N25" s="106">
        <f t="shared" si="5"/>
        <v>77.794852019672732</v>
      </c>
      <c r="O25" s="108">
        <f t="shared" si="6"/>
        <v>0</v>
      </c>
      <c r="P25" s="109">
        <f t="shared" si="7"/>
        <v>-9.1616697194577057</v>
      </c>
      <c r="Q25" s="110">
        <f t="shared" si="8"/>
        <v>0.89464079822623643</v>
      </c>
      <c r="R25" s="290"/>
      <c r="S25" s="47">
        <v>0.40069444444444435</v>
      </c>
      <c r="T25" s="48">
        <v>0.49053240740740733</v>
      </c>
      <c r="U25" s="111">
        <v>4.7499999999999432</v>
      </c>
      <c r="V25" s="112">
        <v>129.37035761109087</v>
      </c>
      <c r="W25" s="113">
        <v>0.49053240740740733</v>
      </c>
      <c r="X25" s="116">
        <v>0.52916666666666656</v>
      </c>
      <c r="Y25" s="12"/>
      <c r="Z25" s="198"/>
      <c r="AA25" s="281"/>
      <c r="AB25" s="282"/>
      <c r="AC25" s="12">
        <v>3</v>
      </c>
      <c r="AD25" s="198"/>
      <c r="AE25" s="117">
        <f t="shared" si="9"/>
        <v>-210.71840354752726</v>
      </c>
      <c r="AF25" s="110">
        <f t="shared" si="10"/>
        <v>0.89464079822623632</v>
      </c>
      <c r="AG25" s="362"/>
    </row>
    <row r="26" spans="1:33" ht="15.75" customHeight="1">
      <c r="A26" s="285"/>
      <c r="B26" s="163" t="s">
        <v>175</v>
      </c>
      <c r="C26" s="279" t="s">
        <v>237</v>
      </c>
      <c r="D26" s="280"/>
      <c r="E26" s="101">
        <v>61.09</v>
      </c>
      <c r="F26" s="111">
        <v>4648</v>
      </c>
      <c r="G26" s="103">
        <f t="shared" si="11"/>
        <v>283946.32</v>
      </c>
      <c r="H26" s="13"/>
      <c r="I26" s="118">
        <v>20</v>
      </c>
      <c r="J26" s="105">
        <v>2000</v>
      </c>
      <c r="K26" s="106">
        <f t="shared" si="1"/>
        <v>100</v>
      </c>
      <c r="L26" s="107">
        <v>20</v>
      </c>
      <c r="M26" s="105">
        <f>F26/V26*60</f>
        <v>1789.945585867971</v>
      </c>
      <c r="N26" s="106">
        <f t="shared" si="5"/>
        <v>89.497279293398549</v>
      </c>
      <c r="O26" s="108">
        <f t="shared" si="6"/>
        <v>0</v>
      </c>
      <c r="P26" s="109">
        <f t="shared" si="7"/>
        <v>-10.502720706601451</v>
      </c>
      <c r="Q26" s="110">
        <f t="shared" si="8"/>
        <v>0.89497279293398546</v>
      </c>
      <c r="R26" s="290"/>
      <c r="S26" s="47">
        <v>0.52916666666666656</v>
      </c>
      <c r="T26" s="48">
        <v>0.63736111111111104</v>
      </c>
      <c r="U26" s="111">
        <v>55.63333333333329</v>
      </c>
      <c r="V26" s="112">
        <v>155.80361894898999</v>
      </c>
      <c r="W26" s="113"/>
      <c r="X26" s="116"/>
      <c r="Y26" s="12"/>
      <c r="Z26" s="198"/>
      <c r="AA26" s="281"/>
      <c r="AB26" s="282"/>
      <c r="AC26" s="12">
        <v>3</v>
      </c>
      <c r="AD26" s="198"/>
      <c r="AE26" s="117">
        <f t="shared" si="9"/>
        <v>-210.05441413202902</v>
      </c>
      <c r="AF26" s="110">
        <f t="shared" si="10"/>
        <v>0.89497279293398546</v>
      </c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12">AVERAGE(I22:I37)</f>
        <v>21.2</v>
      </c>
      <c r="J38" s="137">
        <f t="shared" si="12"/>
        <v>2000</v>
      </c>
      <c r="K38" s="138">
        <f t="shared" ref="K38" si="13">J38/I38</f>
        <v>94.339622641509436</v>
      </c>
      <c r="L38" s="136">
        <f t="shared" ref="L38:M38" si="14">AVERAGE(L22:L37)</f>
        <v>21.2</v>
      </c>
      <c r="M38" s="137">
        <f t="shared" si="14"/>
        <v>1788.7547143413024</v>
      </c>
      <c r="N38" s="138">
        <f>M38/L38</f>
        <v>84.37522237458974</v>
      </c>
      <c r="O38" s="139">
        <f>L38-I38</f>
        <v>0</v>
      </c>
      <c r="P38" s="140">
        <f>N38-K38</f>
        <v>-9.9644002669196965</v>
      </c>
      <c r="Q38" s="141">
        <f>N38/K38</f>
        <v>0.89437735717065125</v>
      </c>
      <c r="R38" s="291"/>
      <c r="S38" s="142">
        <v>0.20833333333333334</v>
      </c>
      <c r="T38" s="143">
        <v>0.63736111111111104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12</v>
      </c>
      <c r="AD38" s="180">
        <f>SUM(AD22:AD37)</f>
        <v>0</v>
      </c>
      <c r="AE38" s="168">
        <f>M38-J38</f>
        <v>-211.24528565869764</v>
      </c>
      <c r="AF38" s="141">
        <f>M38/J38</f>
        <v>0.89437735717065114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3378</v>
      </c>
      <c r="G39" s="148">
        <f t="shared" ref="G39:G42" si="15">E39*F39</f>
        <v>66546.599999999991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1077.9735220323714</v>
      </c>
      <c r="N39" s="152">
        <f>M39/L39</f>
        <v>82.921040156336261</v>
      </c>
      <c r="O39" s="154">
        <f>L39-I39</f>
        <v>0</v>
      </c>
      <c r="P39" s="155">
        <f>N39-K39</f>
        <v>-9.3866521513560457</v>
      </c>
      <c r="Q39" s="156">
        <f>N39/K39</f>
        <v>0.8983112683603095</v>
      </c>
      <c r="R39" s="289">
        <f>Q55</f>
        <v>0.89578818905554247</v>
      </c>
      <c r="S39" s="157">
        <v>0.25</v>
      </c>
      <c r="T39" s="158">
        <v>0.38056712962962963</v>
      </c>
      <c r="U39" s="159"/>
      <c r="V39" s="160">
        <v>188.01946045750236</v>
      </c>
      <c r="W39" s="158"/>
      <c r="X39" s="169"/>
      <c r="Y39" s="12"/>
      <c r="Z39" s="198"/>
      <c r="AA39" s="292"/>
      <c r="AB39" s="293"/>
      <c r="AC39" s="12">
        <v>4</v>
      </c>
      <c r="AD39" s="198"/>
      <c r="AE39" s="115">
        <f>M39-J39</f>
        <v>-122.02647796762858</v>
      </c>
      <c r="AF39" s="156">
        <f>M39/J39</f>
        <v>0.8983112683603095</v>
      </c>
      <c r="AG39" s="294">
        <f>AF55</f>
        <v>0.89578818905554258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1688</v>
      </c>
      <c r="G40" s="103">
        <f t="shared" si="15"/>
        <v>130566.79999999999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1792.3662025924164</v>
      </c>
      <c r="N40" s="106">
        <f>M40/L40</f>
        <v>68.937161638169854</v>
      </c>
      <c r="O40" s="108">
        <f>L40-I40</f>
        <v>0</v>
      </c>
      <c r="P40" s="109">
        <f>N40-K40</f>
        <v>-7.9859152849070654</v>
      </c>
      <c r="Q40" s="110">
        <f>N40/K40</f>
        <v>0.89618310129620815</v>
      </c>
      <c r="R40" s="290"/>
      <c r="S40" s="47">
        <v>0.38402777777777775</v>
      </c>
      <c r="T40" s="48">
        <v>0.42326388888888888</v>
      </c>
      <c r="U40" s="111">
        <v>4.9833333333332863</v>
      </c>
      <c r="V40" s="112">
        <v>56.506309845338592</v>
      </c>
      <c r="W40" s="113"/>
      <c r="X40" s="116"/>
      <c r="Y40" s="12"/>
      <c r="Z40" s="198"/>
      <c r="AA40" s="281"/>
      <c r="AB40" s="282"/>
      <c r="AC40" s="12">
        <v>1</v>
      </c>
      <c r="AD40" s="198"/>
      <c r="AE40" s="117">
        <f>M40-J40</f>
        <v>-207.63379740758364</v>
      </c>
      <c r="AF40" s="110">
        <f>M40/J40</f>
        <v>0.89618310129620815</v>
      </c>
      <c r="AG40" s="295"/>
    </row>
    <row r="41" spans="1:33" ht="15.75" customHeight="1">
      <c r="A41" s="298"/>
      <c r="B41" s="163" t="s">
        <v>175</v>
      </c>
      <c r="C41" s="279" t="s">
        <v>180</v>
      </c>
      <c r="D41" s="280"/>
      <c r="E41" s="101">
        <v>59.34</v>
      </c>
      <c r="F41" s="102">
        <v>1686</v>
      </c>
      <c r="G41" s="103">
        <f t="shared" si="15"/>
        <v>100047.24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1791.8082313195075</v>
      </c>
      <c r="N41" s="106">
        <f>M41/L41</f>
        <v>74.65867630497948</v>
      </c>
      <c r="O41" s="108">
        <f>L41-I41</f>
        <v>0</v>
      </c>
      <c r="P41" s="109">
        <f>N41-K41</f>
        <v>-8.6746570283538489</v>
      </c>
      <c r="Q41" s="110">
        <f>N41/K41</f>
        <v>0.89590411565975381</v>
      </c>
      <c r="R41" s="290"/>
      <c r="S41" s="47">
        <v>0.42638888888888882</v>
      </c>
      <c r="T41" s="48">
        <v>0.46559027777777773</v>
      </c>
      <c r="U41" s="111">
        <v>5</v>
      </c>
      <c r="V41" s="112">
        <v>56.456934526695775</v>
      </c>
      <c r="W41" s="113">
        <v>0.46559027777777773</v>
      </c>
      <c r="X41" s="116">
        <v>0.5034722222222221</v>
      </c>
      <c r="Y41" s="12"/>
      <c r="Z41" s="198"/>
      <c r="AA41" s="281"/>
      <c r="AB41" s="282"/>
      <c r="AC41" s="12">
        <v>1</v>
      </c>
      <c r="AD41" s="198"/>
      <c r="AE41" s="117">
        <f>M41-J41</f>
        <v>-208.19176868049249</v>
      </c>
      <c r="AF41" s="110">
        <f>M41/J41</f>
        <v>0.89590411565975381</v>
      </c>
      <c r="AG41" s="295"/>
    </row>
    <row r="42" spans="1:33" ht="15.75" customHeight="1">
      <c r="A42" s="298"/>
      <c r="B42" s="163" t="s">
        <v>175</v>
      </c>
      <c r="C42" s="279" t="s">
        <v>177</v>
      </c>
      <c r="D42" s="280"/>
      <c r="E42" s="101">
        <v>58.67</v>
      </c>
      <c r="F42" s="102">
        <v>4771</v>
      </c>
      <c r="G42" s="103">
        <f t="shared" si="15"/>
        <v>279914.57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1787.5270052556114</v>
      </c>
      <c r="N42" s="106">
        <f>M42/L42</f>
        <v>77.718565445896147</v>
      </c>
      <c r="O42" s="108">
        <f>L42-I42</f>
        <v>0</v>
      </c>
      <c r="P42" s="109">
        <f>N42-K42</f>
        <v>-9.2379562932342907</v>
      </c>
      <c r="Q42" s="110">
        <f>N42/K42</f>
        <v>0.89376350262780568</v>
      </c>
      <c r="R42" s="290"/>
      <c r="S42" s="47">
        <v>0.5034722222222221</v>
      </c>
      <c r="T42" s="48">
        <v>0.61467592592592579</v>
      </c>
      <c r="U42" s="111">
        <v>54.549999999999898</v>
      </c>
      <c r="V42" s="112">
        <v>160.14303513085423</v>
      </c>
      <c r="W42" s="113"/>
      <c r="X42" s="116"/>
      <c r="Y42" s="12"/>
      <c r="Z42" s="198"/>
      <c r="AA42" s="281"/>
      <c r="AB42" s="282"/>
      <c r="AC42" s="12">
        <v>3</v>
      </c>
      <c r="AD42" s="198"/>
      <c r="AE42" s="117">
        <f>M42-J42</f>
        <v>-212.47299474438864</v>
      </c>
      <c r="AF42" s="110">
        <f>M42/J42</f>
        <v>0.89376350262780568</v>
      </c>
      <c r="AG42" s="295"/>
    </row>
    <row r="43" spans="1:33" ht="15.75" customHeight="1">
      <c r="A43" s="298"/>
      <c r="B43" s="163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81"/>
      <c r="AB43" s="282"/>
      <c r="AC43" s="12"/>
      <c r="AD43" s="198"/>
      <c r="AE43" s="117"/>
      <c r="AF43" s="110"/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6">AVERAGE(I39:I54)</f>
        <v>21.5</v>
      </c>
      <c r="J55" s="137">
        <f t="shared" si="16"/>
        <v>1800</v>
      </c>
      <c r="K55" s="138">
        <f t="shared" ref="K55" si="17">J55/I55</f>
        <v>83.720930232558146</v>
      </c>
      <c r="L55" s="136">
        <f t="shared" ref="L55:M55" si="18">AVERAGE(L39:L54)</f>
        <v>21.5</v>
      </c>
      <c r="M55" s="137">
        <f t="shared" si="18"/>
        <v>1612.4187402999767</v>
      </c>
      <c r="N55" s="138">
        <f t="shared" ref="N55:N61" si="19">M55/L55</f>
        <v>74.996220479068683</v>
      </c>
      <c r="O55" s="139">
        <f t="shared" ref="O55:O61" si="20">L55-I55</f>
        <v>0</v>
      </c>
      <c r="P55" s="140">
        <f t="shared" ref="P55:P61" si="21">N55-K55</f>
        <v>-8.7247097534894635</v>
      </c>
      <c r="Q55" s="141">
        <f t="shared" ref="Q55:Q61" si="22">N55/K55</f>
        <v>0.89578818905554247</v>
      </c>
      <c r="R55" s="291"/>
      <c r="S55" s="142">
        <v>0.25</v>
      </c>
      <c r="T55" s="143">
        <v>0.61467592592592579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9</v>
      </c>
      <c r="AD55" s="191">
        <f>SUM(AD39:AD54)</f>
        <v>0</v>
      </c>
      <c r="AE55" s="168">
        <f t="shared" ref="AE55:AE61" si="23">M55-J55</f>
        <v>-187.58125970002334</v>
      </c>
      <c r="AF55" s="141">
        <f t="shared" ref="AF55:AF61" si="24">M55/J55</f>
        <v>0.89578818905554258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2667</v>
      </c>
      <c r="G56" s="148">
        <f t="shared" ref="G56:G61" si="25">E56*F56</f>
        <v>76969.62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1" si="26">F56/V56*60</f>
        <v>3175.8850475408317</v>
      </c>
      <c r="N56" s="152">
        <f t="shared" si="19"/>
        <v>167.15184460741219</v>
      </c>
      <c r="O56" s="154">
        <f t="shared" si="20"/>
        <v>0</v>
      </c>
      <c r="P56" s="155">
        <f t="shared" si="21"/>
        <v>-22.321839603114142</v>
      </c>
      <c r="Q56" s="156">
        <f t="shared" si="22"/>
        <v>0.88219029098356427</v>
      </c>
      <c r="R56" s="289">
        <f>Q72</f>
        <v>0.89064065829109251</v>
      </c>
      <c r="S56" s="157">
        <v>0.20833333333333334</v>
      </c>
      <c r="T56" s="158">
        <v>0.24332175925925925</v>
      </c>
      <c r="U56" s="159"/>
      <c r="V56" s="160">
        <v>50.385954656610622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23"/>
        <v>-424.11495245916831</v>
      </c>
      <c r="AF56" s="156">
        <f t="shared" si="24"/>
        <v>0.88219029098356438</v>
      </c>
      <c r="AG56" s="294">
        <f>AF72</f>
        <v>0.89064065829109251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3353</v>
      </c>
      <c r="G57" s="103">
        <f t="shared" si="25"/>
        <v>104311.83</v>
      </c>
      <c r="H57" s="26"/>
      <c r="I57" s="104">
        <v>19</v>
      </c>
      <c r="J57" s="105">
        <v>3600</v>
      </c>
      <c r="K57" s="106">
        <f t="shared" ref="K57:K91" si="27">J57/I57</f>
        <v>189.47368421052633</v>
      </c>
      <c r="L57" s="107">
        <v>19</v>
      </c>
      <c r="M57" s="105">
        <f t="shared" si="26"/>
        <v>3178.7940733190744</v>
      </c>
      <c r="N57" s="106">
        <f t="shared" si="19"/>
        <v>167.30495122731972</v>
      </c>
      <c r="O57" s="108">
        <f t="shared" si="20"/>
        <v>0</v>
      </c>
      <c r="P57" s="109">
        <f t="shared" si="21"/>
        <v>-22.16873298320661</v>
      </c>
      <c r="Q57" s="110">
        <f t="shared" si="22"/>
        <v>0.88299835369974289</v>
      </c>
      <c r="R57" s="290"/>
      <c r="S57" s="47">
        <v>0.24652777777777779</v>
      </c>
      <c r="T57" s="48">
        <v>0.29047453703703707</v>
      </c>
      <c r="U57" s="111">
        <v>4.6166666666666956</v>
      </c>
      <c r="V57" s="112">
        <v>63.288151217024861</v>
      </c>
      <c r="W57" s="113"/>
      <c r="X57" s="116"/>
      <c r="Y57" s="12"/>
      <c r="Z57" s="198"/>
      <c r="AA57" s="281"/>
      <c r="AB57" s="282"/>
      <c r="AC57" s="12">
        <v>1</v>
      </c>
      <c r="AD57" s="198"/>
      <c r="AE57" s="117">
        <f t="shared" si="23"/>
        <v>-421.20592668092559</v>
      </c>
      <c r="AF57" s="110">
        <f t="shared" si="24"/>
        <v>0.88299835369974289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2258</v>
      </c>
      <c r="G58" s="103">
        <f t="shared" si="25"/>
        <v>88039.42</v>
      </c>
      <c r="H58" s="26"/>
      <c r="I58" s="104">
        <v>19</v>
      </c>
      <c r="J58" s="105">
        <v>3600</v>
      </c>
      <c r="K58" s="106">
        <f t="shared" si="27"/>
        <v>189.47368421052633</v>
      </c>
      <c r="L58" s="107">
        <v>19</v>
      </c>
      <c r="M58" s="105">
        <f t="shared" si="26"/>
        <v>3173.8302661467937</v>
      </c>
      <c r="N58" s="106">
        <f t="shared" si="19"/>
        <v>167.0436982182523</v>
      </c>
      <c r="O58" s="108">
        <f t="shared" si="20"/>
        <v>0</v>
      </c>
      <c r="P58" s="109">
        <f t="shared" si="21"/>
        <v>-22.429985992274027</v>
      </c>
      <c r="Q58" s="110">
        <f t="shared" si="22"/>
        <v>0.88161951837410935</v>
      </c>
      <c r="R58" s="290"/>
      <c r="S58" s="47">
        <v>0.29444444444444445</v>
      </c>
      <c r="T58" s="48">
        <v>0.32408564814814816</v>
      </c>
      <c r="U58" s="111">
        <v>5.7166666666666277</v>
      </c>
      <c r="V58" s="112">
        <v>42.686592740978632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23"/>
        <v>-426.16973385320625</v>
      </c>
      <c r="AF58" s="110">
        <f t="shared" si="24"/>
        <v>0.88161951837410935</v>
      </c>
      <c r="AG58" s="295"/>
    </row>
    <row r="59" spans="1:33" ht="15.75" customHeight="1">
      <c r="A59" s="284"/>
      <c r="B59" s="100" t="s">
        <v>212</v>
      </c>
      <c r="C59" s="364" t="s">
        <v>214</v>
      </c>
      <c r="D59" s="364"/>
      <c r="E59" s="101">
        <v>38.479999999999997</v>
      </c>
      <c r="F59" s="102">
        <v>5250</v>
      </c>
      <c r="G59" s="103">
        <f t="shared" si="25"/>
        <v>202019.99999999997</v>
      </c>
      <c r="H59" s="26"/>
      <c r="I59" s="104">
        <v>20</v>
      </c>
      <c r="J59" s="105">
        <v>3600</v>
      </c>
      <c r="K59" s="106">
        <f t="shared" si="27"/>
        <v>180</v>
      </c>
      <c r="L59" s="107">
        <v>20</v>
      </c>
      <c r="M59" s="105">
        <f t="shared" si="26"/>
        <v>3250.0894722802759</v>
      </c>
      <c r="N59" s="106">
        <f t="shared" si="19"/>
        <v>162.50447361401379</v>
      </c>
      <c r="O59" s="108">
        <f t="shared" si="20"/>
        <v>0</v>
      </c>
      <c r="P59" s="109">
        <f t="shared" si="21"/>
        <v>-17.49552638598621</v>
      </c>
      <c r="Q59" s="110">
        <f t="shared" si="22"/>
        <v>0.90280263118896553</v>
      </c>
      <c r="R59" s="290"/>
      <c r="S59" s="47">
        <v>0.32708333333333334</v>
      </c>
      <c r="T59" s="48">
        <v>0.39438657407407407</v>
      </c>
      <c r="U59" s="111">
        <v>5</v>
      </c>
      <c r="V59" s="112">
        <v>96.92040871077765</v>
      </c>
      <c r="W59" s="113"/>
      <c r="X59" s="116"/>
      <c r="Y59" s="12"/>
      <c r="Z59" s="198"/>
      <c r="AA59" s="281"/>
      <c r="AB59" s="282"/>
      <c r="AC59" s="12">
        <v>2</v>
      </c>
      <c r="AD59" s="198"/>
      <c r="AE59" s="199">
        <f t="shared" si="23"/>
        <v>-349.91052771972409</v>
      </c>
      <c r="AF59" s="200">
        <f t="shared" si="24"/>
        <v>0.90280263118896553</v>
      </c>
      <c r="AG59" s="295"/>
    </row>
    <row r="60" spans="1:33" ht="15.75" customHeight="1">
      <c r="A60" s="285"/>
      <c r="B60" s="100" t="s">
        <v>212</v>
      </c>
      <c r="C60" s="364" t="s">
        <v>215</v>
      </c>
      <c r="D60" s="364"/>
      <c r="E60" s="101">
        <v>37.799999999999997</v>
      </c>
      <c r="F60" s="105">
        <v>6632</v>
      </c>
      <c r="G60" s="103">
        <f t="shared" si="25"/>
        <v>250689.59999999998</v>
      </c>
      <c r="H60" s="13"/>
      <c r="I60" s="104">
        <v>21</v>
      </c>
      <c r="J60" s="105">
        <v>3600</v>
      </c>
      <c r="K60" s="106">
        <f t="shared" si="27"/>
        <v>171.42857142857142</v>
      </c>
      <c r="L60" s="107">
        <v>21</v>
      </c>
      <c r="M60" s="105">
        <f t="shared" si="26"/>
        <v>3253.6473496617573</v>
      </c>
      <c r="N60" s="106">
        <f t="shared" si="19"/>
        <v>154.93558807913129</v>
      </c>
      <c r="O60" s="108">
        <f t="shared" si="20"/>
        <v>0</v>
      </c>
      <c r="P60" s="109">
        <f t="shared" si="21"/>
        <v>-16.492983349440124</v>
      </c>
      <c r="Q60" s="110">
        <f t="shared" si="22"/>
        <v>0.90379093046159931</v>
      </c>
      <c r="R60" s="290"/>
      <c r="S60" s="47">
        <v>0.3972222222222222</v>
      </c>
      <c r="T60" s="48">
        <v>0.48214120370370367</v>
      </c>
      <c r="U60" s="111">
        <v>5</v>
      </c>
      <c r="V60" s="112">
        <v>122.29967087286425</v>
      </c>
      <c r="W60" s="113">
        <v>0.48214120370370367</v>
      </c>
      <c r="X60" s="116">
        <v>0.5215277777777777</v>
      </c>
      <c r="Y60" s="12"/>
      <c r="Z60" s="198"/>
      <c r="AA60" s="281"/>
      <c r="AB60" s="282"/>
      <c r="AC60" s="12">
        <v>3</v>
      </c>
      <c r="AD60" s="198"/>
      <c r="AE60" s="199">
        <f t="shared" si="23"/>
        <v>-346.35265033824271</v>
      </c>
      <c r="AF60" s="200">
        <f t="shared" si="24"/>
        <v>0.9037909304615992</v>
      </c>
      <c r="AG60" s="295"/>
    </row>
    <row r="61" spans="1:33" ht="15.75" customHeight="1">
      <c r="A61" s="285"/>
      <c r="B61" s="100" t="s">
        <v>170</v>
      </c>
      <c r="C61" s="364" t="s">
        <v>171</v>
      </c>
      <c r="D61" s="364"/>
      <c r="E61" s="101">
        <v>29.97</v>
      </c>
      <c r="F61" s="105">
        <v>2974</v>
      </c>
      <c r="G61" s="121">
        <f t="shared" si="25"/>
        <v>89130.78</v>
      </c>
      <c r="H61" s="122"/>
      <c r="I61" s="104">
        <v>21</v>
      </c>
      <c r="J61" s="105">
        <v>2790</v>
      </c>
      <c r="K61" s="106">
        <f t="shared" si="27"/>
        <v>132.85714285714286</v>
      </c>
      <c r="L61" s="107">
        <v>21</v>
      </c>
      <c r="M61" s="105">
        <f t="shared" si="26"/>
        <v>2484.1730769230767</v>
      </c>
      <c r="N61" s="106">
        <f t="shared" si="19"/>
        <v>118.29395604395603</v>
      </c>
      <c r="O61" s="108">
        <f t="shared" si="20"/>
        <v>0</v>
      </c>
      <c r="P61" s="109">
        <f t="shared" si="21"/>
        <v>-14.563186813186832</v>
      </c>
      <c r="Q61" s="110">
        <f t="shared" si="22"/>
        <v>0.89038461538461522</v>
      </c>
      <c r="R61" s="290"/>
      <c r="S61" s="47">
        <v>0.5215277777777777</v>
      </c>
      <c r="T61" s="120">
        <v>0.57140046296296287</v>
      </c>
      <c r="U61" s="111">
        <v>56.716666666666605</v>
      </c>
      <c r="V61" s="112">
        <v>71.830743863071604</v>
      </c>
      <c r="W61" s="113"/>
      <c r="X61" s="116"/>
      <c r="Y61" s="12"/>
      <c r="Z61" s="198"/>
      <c r="AA61" s="281"/>
      <c r="AB61" s="282"/>
      <c r="AC61" s="12">
        <v>2</v>
      </c>
      <c r="AD61" s="198"/>
      <c r="AE61" s="199">
        <f t="shared" si="23"/>
        <v>-305.82692307692332</v>
      </c>
      <c r="AF61" s="200">
        <f t="shared" si="24"/>
        <v>0.89038461538461533</v>
      </c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8">AVERAGE(I56:I71)</f>
        <v>19.833333333333332</v>
      </c>
      <c r="J72" s="137">
        <f t="shared" si="28"/>
        <v>3465</v>
      </c>
      <c r="K72" s="138">
        <f t="shared" ref="K72:K74" si="29">J72/I72</f>
        <v>174.70588235294119</v>
      </c>
      <c r="L72" s="136">
        <f t="shared" ref="L72:M72" si="30">AVERAGE(L56:L71)</f>
        <v>19.833333333333332</v>
      </c>
      <c r="M72" s="137">
        <f t="shared" si="30"/>
        <v>3086.0698809786354</v>
      </c>
      <c r="N72" s="138">
        <f>M72/L72</f>
        <v>155.60016206614969</v>
      </c>
      <c r="O72" s="139">
        <f>L72-I72</f>
        <v>0</v>
      </c>
      <c r="P72" s="140">
        <f>N72-K72</f>
        <v>-19.105720286791495</v>
      </c>
      <c r="Q72" s="141">
        <f>N72/K72</f>
        <v>0.89064065829109251</v>
      </c>
      <c r="R72" s="291"/>
      <c r="S72" s="142">
        <v>0.20833333333333334</v>
      </c>
      <c r="T72" s="143">
        <v>0.57140046296296287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10</v>
      </c>
      <c r="AD72" s="191">
        <f>SUM(AD56:AD71)</f>
        <v>0</v>
      </c>
      <c r="AE72" s="168">
        <f>M72-J72</f>
        <v>-378.93011902136459</v>
      </c>
      <c r="AF72" s="141">
        <f>M72/J72</f>
        <v>0.89064065829109251</v>
      </c>
      <c r="AG72" s="296"/>
    </row>
    <row r="73" spans="1:33" ht="15.75" customHeight="1">
      <c r="A73" s="297" t="s">
        <v>116</v>
      </c>
      <c r="B73" s="100" t="s">
        <v>197</v>
      </c>
      <c r="C73" s="279" t="s">
        <v>216</v>
      </c>
      <c r="D73" s="280"/>
      <c r="E73" s="101">
        <v>23.19</v>
      </c>
      <c r="F73" s="102">
        <v>731</v>
      </c>
      <c r="G73" s="103">
        <f t="shared" ref="G73:G74" si="31">E73*F73</f>
        <v>16951.89</v>
      </c>
      <c r="H73" s="13"/>
      <c r="I73" s="104">
        <v>6</v>
      </c>
      <c r="J73" s="105">
        <v>2500</v>
      </c>
      <c r="K73" s="106">
        <f t="shared" si="29"/>
        <v>416.66666666666669</v>
      </c>
      <c r="L73" s="107">
        <v>6</v>
      </c>
      <c r="M73" s="105">
        <f>F73/V73*60</f>
        <v>2260.9998740968126</v>
      </c>
      <c r="N73" s="106">
        <f>M73/L73</f>
        <v>376.83331234946877</v>
      </c>
      <c r="O73" s="108">
        <f>L73-I73</f>
        <v>0</v>
      </c>
      <c r="P73" s="109">
        <f>N73-K73</f>
        <v>-39.833354317197916</v>
      </c>
      <c r="Q73" s="110">
        <f>N73/K73</f>
        <v>0.90439994963872505</v>
      </c>
      <c r="R73" s="289">
        <f>Q89</f>
        <v>0.9039851381260523</v>
      </c>
      <c r="S73" s="47">
        <v>0.41597222222222219</v>
      </c>
      <c r="T73" s="48">
        <v>0.42943287037037031</v>
      </c>
      <c r="U73" s="111">
        <v>4.5166666666666799</v>
      </c>
      <c r="V73" s="112">
        <v>19.398497320801699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-239.00012590318738</v>
      </c>
      <c r="AF73" s="156">
        <f>M73/J73</f>
        <v>0.90439994963872505</v>
      </c>
      <c r="AG73" s="294">
        <f>AF89</f>
        <v>0.9039851381260523</v>
      </c>
    </row>
    <row r="74" spans="1:33" ht="15.75" customHeight="1">
      <c r="A74" s="298"/>
      <c r="B74" s="100" t="s">
        <v>197</v>
      </c>
      <c r="C74" s="279" t="s">
        <v>220</v>
      </c>
      <c r="D74" s="280"/>
      <c r="E74" s="101">
        <v>23.55</v>
      </c>
      <c r="F74" s="102">
        <v>1282</v>
      </c>
      <c r="G74" s="121">
        <f t="shared" si="31"/>
        <v>30191.100000000002</v>
      </c>
      <c r="H74" s="122"/>
      <c r="I74" s="104">
        <v>6</v>
      </c>
      <c r="J74" s="105">
        <v>2500</v>
      </c>
      <c r="K74" s="106">
        <f t="shared" si="29"/>
        <v>416.66666666666669</v>
      </c>
      <c r="L74" s="107">
        <v>6</v>
      </c>
      <c r="M74" s="105">
        <f>F74/V74*60</f>
        <v>2258.9258165334495</v>
      </c>
      <c r="N74" s="106">
        <f>M74/L74</f>
        <v>376.48763608890823</v>
      </c>
      <c r="O74" s="108">
        <f>L74-I74</f>
        <v>0</v>
      </c>
      <c r="P74" s="109">
        <f>N74-K74</f>
        <v>-40.179030577758454</v>
      </c>
      <c r="Q74" s="110">
        <f>N74/K74</f>
        <v>0.90357032661337977</v>
      </c>
      <c r="R74" s="290"/>
      <c r="S74" s="47">
        <v>0.43333333333333329</v>
      </c>
      <c r="T74" s="120">
        <v>0.4569791666666666</v>
      </c>
      <c r="U74" s="111">
        <v>5.616666666666692</v>
      </c>
      <c r="V74" s="112">
        <v>34.051583029867501</v>
      </c>
      <c r="W74" s="113"/>
      <c r="X74" s="116"/>
      <c r="Y74" s="12"/>
      <c r="Z74" s="198"/>
      <c r="AA74" s="281"/>
      <c r="AB74" s="282"/>
      <c r="AC74" s="12">
        <v>2</v>
      </c>
      <c r="AD74" s="198"/>
      <c r="AE74" s="117">
        <f>M74-J74</f>
        <v>-241.07418346655049</v>
      </c>
      <c r="AF74" s="110">
        <f>M74/J74</f>
        <v>0.90357032661337977</v>
      </c>
      <c r="AG74" s="295"/>
    </row>
    <row r="75" spans="1:33" ht="15.75" customHeight="1">
      <c r="A75" s="298"/>
      <c r="B75" s="100"/>
      <c r="C75" s="279"/>
      <c r="D75" s="280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81"/>
      <c r="AB75" s="282"/>
      <c r="AC75" s="12"/>
      <c r="AD75" s="198"/>
      <c r="AE75" s="117"/>
      <c r="AF75" s="110"/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2500</v>
      </c>
      <c r="K89" s="138">
        <f t="shared" ref="K89" si="33">J89/I89</f>
        <v>416.66666666666669</v>
      </c>
      <c r="L89" s="136">
        <f t="shared" ref="L89:M89" si="34">AVERAGE(L73:L88)</f>
        <v>6</v>
      </c>
      <c r="M89" s="137">
        <f t="shared" si="34"/>
        <v>2259.9628453151308</v>
      </c>
      <c r="N89" s="138">
        <f>M89/L89</f>
        <v>376.66047421918847</v>
      </c>
      <c r="O89" s="139">
        <f>L89-I89</f>
        <v>0</v>
      </c>
      <c r="P89" s="140">
        <f>N89-K89</f>
        <v>-40.006192447478213</v>
      </c>
      <c r="Q89" s="141">
        <f>N89/K89</f>
        <v>0.9039851381260523</v>
      </c>
      <c r="R89" s="291"/>
      <c r="S89" s="142">
        <v>0.25</v>
      </c>
      <c r="T89" s="143">
        <v>0.4569791666666666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3</v>
      </c>
      <c r="AD89" s="191">
        <f>SUM(AD73:AD88)</f>
        <v>0</v>
      </c>
      <c r="AE89" s="168">
        <f>M89-J89</f>
        <v>-240.03715468486917</v>
      </c>
      <c r="AF89" s="141">
        <f>M89/J89</f>
        <v>0.9039851381260523</v>
      </c>
      <c r="AG89" s="296"/>
    </row>
    <row r="90" spans="1:33" ht="15.75" customHeight="1">
      <c r="A90" s="283" t="s">
        <v>120</v>
      </c>
      <c r="B90" s="114" t="s">
        <v>197</v>
      </c>
      <c r="C90" s="287" t="s">
        <v>238</v>
      </c>
      <c r="D90" s="288"/>
      <c r="E90" s="147">
        <v>15.51</v>
      </c>
      <c r="F90" s="97">
        <v>4917</v>
      </c>
      <c r="G90" s="148">
        <f t="shared" ref="G90:G91" si="35">E90*F90</f>
        <v>76262.67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2352.9787562395391</v>
      </c>
      <c r="N90" s="152">
        <f>M90/L90</f>
        <v>392.16312603992316</v>
      </c>
      <c r="O90" s="154">
        <f>L90-I90</f>
        <v>0</v>
      </c>
      <c r="P90" s="155">
        <f>N90-K90</f>
        <v>-41.170207293410158</v>
      </c>
      <c r="Q90" s="156">
        <f>N90/K90</f>
        <v>0.90499182932289968</v>
      </c>
      <c r="R90" s="289">
        <f>Q106</f>
        <v>0.90463154253093525</v>
      </c>
      <c r="S90" s="157">
        <v>0.25</v>
      </c>
      <c r="T90" s="158">
        <v>0.33706018518518521</v>
      </c>
      <c r="U90" s="159"/>
      <c r="V90" s="160">
        <v>125.38149748172494</v>
      </c>
      <c r="W90" s="158"/>
      <c r="X90" s="169"/>
      <c r="Y90" s="12"/>
      <c r="Z90" s="198"/>
      <c r="AA90" s="292"/>
      <c r="AB90" s="293"/>
      <c r="AC90" s="12">
        <v>2</v>
      </c>
      <c r="AD90" s="198"/>
      <c r="AE90" s="115">
        <f>M90-J90</f>
        <v>-247.02124376046095</v>
      </c>
      <c r="AF90" s="156">
        <f>M90/J90</f>
        <v>0.90499182932289968</v>
      </c>
      <c r="AG90" s="294">
        <f>AF106</f>
        <v>0.90463154253093514</v>
      </c>
    </row>
    <row r="91" spans="1:33" ht="15.75" customHeight="1">
      <c r="A91" s="284"/>
      <c r="B91" s="100" t="s">
        <v>197</v>
      </c>
      <c r="C91" s="279" t="s">
        <v>239</v>
      </c>
      <c r="D91" s="280"/>
      <c r="E91" s="101">
        <v>15.01</v>
      </c>
      <c r="F91" s="102">
        <v>4929</v>
      </c>
      <c r="G91" s="103">
        <f t="shared" si="35"/>
        <v>73984.289999999994</v>
      </c>
      <c r="H91" s="26"/>
      <c r="I91" s="104">
        <v>6</v>
      </c>
      <c r="J91" s="105">
        <v>2600</v>
      </c>
      <c r="K91" s="106">
        <f t="shared" si="27"/>
        <v>433.33333333333331</v>
      </c>
      <c r="L91" s="107">
        <v>6</v>
      </c>
      <c r="M91" s="105">
        <f>F91/V91*60</f>
        <v>2351.1052649213243</v>
      </c>
      <c r="N91" s="106">
        <f>M91/L91</f>
        <v>391.85087748688738</v>
      </c>
      <c r="O91" s="108">
        <f>L91-I91</f>
        <v>0</v>
      </c>
      <c r="P91" s="109">
        <f>N91-K91</f>
        <v>-41.48245584644593</v>
      </c>
      <c r="Q91" s="110">
        <f>N91/K91</f>
        <v>0.90427125573897094</v>
      </c>
      <c r="R91" s="290"/>
      <c r="S91" s="47">
        <v>0.34097222222222223</v>
      </c>
      <c r="T91" s="48">
        <v>0.42832175925925925</v>
      </c>
      <c r="U91" s="111">
        <v>5.633333333333308</v>
      </c>
      <c r="V91" s="112">
        <v>125.78764737269066</v>
      </c>
      <c r="W91" s="113"/>
      <c r="X91" s="13"/>
      <c r="Y91" s="12"/>
      <c r="Z91" s="198"/>
      <c r="AA91" s="281"/>
      <c r="AB91" s="282"/>
      <c r="AC91" s="12">
        <v>3</v>
      </c>
      <c r="AD91" s="198"/>
      <c r="AE91" s="117">
        <f>M91-J91</f>
        <v>-248.89473507867569</v>
      </c>
      <c r="AF91" s="110">
        <f>M91/J91</f>
        <v>0.90427125573897094</v>
      </c>
      <c r="AG91" s="295"/>
    </row>
    <row r="92" spans="1:33" ht="15.75" customHeight="1">
      <c r="A92" s="284"/>
      <c r="B92" s="100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3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3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31"/>
      <c r="W98" s="113"/>
      <c r="X98" s="116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31"/>
      <c r="W99" s="126"/>
      <c r="X99" s="127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31"/>
      <c r="W100" s="126"/>
      <c r="X100" s="127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31"/>
      <c r="W101" s="126"/>
      <c r="X101" s="127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31"/>
      <c r="W102" s="126"/>
      <c r="X102" s="127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31"/>
      <c r="W103" s="126"/>
      <c r="X103" s="127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31"/>
      <c r="W104" s="126"/>
      <c r="X104" s="127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6">AVERAGE(I90:I105)</f>
        <v>6</v>
      </c>
      <c r="J106" s="137">
        <f t="shared" si="36"/>
        <v>2600</v>
      </c>
      <c r="K106" s="138">
        <f t="shared" ref="K106" si="37">J106/I106</f>
        <v>433.33333333333331</v>
      </c>
      <c r="L106" s="136">
        <f t="shared" ref="L106:M106" si="38">AVERAGE(L90:L105)</f>
        <v>6</v>
      </c>
      <c r="M106" s="137">
        <f t="shared" si="38"/>
        <v>2352.0420105804315</v>
      </c>
      <c r="N106" s="138">
        <f>M106/L106</f>
        <v>392.00700176340524</v>
      </c>
      <c r="O106" s="139">
        <f>L106-I106</f>
        <v>0</v>
      </c>
      <c r="P106" s="140">
        <f>N106-K106</f>
        <v>-41.326331569928072</v>
      </c>
      <c r="Q106" s="141">
        <f>N106/K106</f>
        <v>0.90463154253093525</v>
      </c>
      <c r="R106" s="291"/>
      <c r="S106" s="142">
        <v>0.25</v>
      </c>
      <c r="T106" s="143">
        <v>0.42832175925925925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277"/>
      <c r="AB106" s="278"/>
      <c r="AC106" s="179">
        <f>SUM(AC90:AC105)</f>
        <v>5</v>
      </c>
      <c r="AD106" s="191">
        <f>SUM(AD90:AD105)</f>
        <v>0</v>
      </c>
      <c r="AE106" s="168">
        <f>M106-J106</f>
        <v>-247.95798941956855</v>
      </c>
      <c r="AF106" s="141">
        <f>M106/J106</f>
        <v>0.90463154253093514</v>
      </c>
      <c r="AG106" s="296"/>
    </row>
    <row r="107" spans="1:33" ht="15.75" customHeight="1">
      <c r="A107" s="297" t="s">
        <v>199</v>
      </c>
      <c r="B107" s="146" t="s">
        <v>173</v>
      </c>
      <c r="C107" s="287" t="s">
        <v>200</v>
      </c>
      <c r="D107" s="288"/>
      <c r="E107" s="147">
        <v>44.98</v>
      </c>
      <c r="F107" s="97">
        <v>1958</v>
      </c>
      <c r="G107" s="148">
        <f t="shared" ref="G107:G109" si="39">E107*F107</f>
        <v>88070.84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1608.7150640683083</v>
      </c>
      <c r="N107" s="152">
        <f>M107/L107</f>
        <v>76.605479241348007</v>
      </c>
      <c r="O107" s="154">
        <f>L107-I107</f>
        <v>0</v>
      </c>
      <c r="P107" s="155">
        <f>N107-K107</f>
        <v>-9.108806472937701</v>
      </c>
      <c r="Q107" s="156">
        <f>N107/K107</f>
        <v>0.89373059114906017</v>
      </c>
      <c r="R107" s="289">
        <f>Q123</f>
        <v>0.92528187773753856</v>
      </c>
      <c r="S107" s="157">
        <v>0.70833333333333337</v>
      </c>
      <c r="T107" s="158">
        <v>0.7590393518518519</v>
      </c>
      <c r="U107" s="159"/>
      <c r="V107" s="160">
        <v>73.027226899276201</v>
      </c>
      <c r="W107" s="158"/>
      <c r="X107" s="169"/>
      <c r="Y107" s="196"/>
      <c r="Z107" s="197"/>
      <c r="AA107" s="292"/>
      <c r="AB107" s="293"/>
      <c r="AC107" s="196">
        <v>3</v>
      </c>
      <c r="AD107" s="197"/>
      <c r="AE107" s="115">
        <f>M107-J107</f>
        <v>-191.28493593169173</v>
      </c>
      <c r="AF107" s="156">
        <f>M107/J107</f>
        <v>0.89373059114906017</v>
      </c>
      <c r="AG107" s="294">
        <f>AF123</f>
        <v>0.89391639035660497</v>
      </c>
    </row>
    <row r="108" spans="1:33" ht="15.75" customHeight="1">
      <c r="A108" s="298"/>
      <c r="B108" s="163" t="s">
        <v>173</v>
      </c>
      <c r="C108" s="279" t="s">
        <v>201</v>
      </c>
      <c r="D108" s="280"/>
      <c r="E108" s="101">
        <v>50.67</v>
      </c>
      <c r="F108" s="102">
        <v>1950</v>
      </c>
      <c r="G108" s="103">
        <f t="shared" si="39"/>
        <v>98806.5</v>
      </c>
      <c r="H108" s="26"/>
      <c r="I108" s="104">
        <v>20</v>
      </c>
      <c r="J108" s="105">
        <v>2000</v>
      </c>
      <c r="K108" s="106">
        <f t="shared" ref="K108:K109" si="40">J108/I108</f>
        <v>100</v>
      </c>
      <c r="L108" s="118">
        <v>19</v>
      </c>
      <c r="M108" s="105">
        <f>F108/V108*60</f>
        <v>1788</v>
      </c>
      <c r="N108" s="106">
        <f>M108/L108</f>
        <v>94.10526315789474</v>
      </c>
      <c r="O108" s="108">
        <f>L108-I108</f>
        <v>-1</v>
      </c>
      <c r="P108" s="109">
        <f>N108-K108</f>
        <v>-5.8947368421052602</v>
      </c>
      <c r="Q108" s="110">
        <f>N108/K108</f>
        <v>0.94105263157894736</v>
      </c>
      <c r="R108" s="290"/>
      <c r="S108" s="47">
        <v>0.76319444444444451</v>
      </c>
      <c r="T108" s="48">
        <v>0.80863425925925936</v>
      </c>
      <c r="U108" s="111">
        <v>5.9833333333333627</v>
      </c>
      <c r="V108" s="112">
        <v>65.43624161073825</v>
      </c>
      <c r="W108" s="113"/>
      <c r="X108" s="116"/>
      <c r="Y108" s="12"/>
      <c r="Z108" s="198"/>
      <c r="AA108" s="281"/>
      <c r="AB108" s="282"/>
      <c r="AC108" s="12">
        <v>2</v>
      </c>
      <c r="AD108" s="198"/>
      <c r="AE108" s="117">
        <f>M108-J108</f>
        <v>-212</v>
      </c>
      <c r="AF108" s="110">
        <f>M108/J108</f>
        <v>0.89400000000000002</v>
      </c>
      <c r="AG108" s="295"/>
    </row>
    <row r="109" spans="1:33" ht="15.75" customHeight="1">
      <c r="A109" s="298"/>
      <c r="B109" s="163" t="s">
        <v>173</v>
      </c>
      <c r="C109" s="279" t="s">
        <v>234</v>
      </c>
      <c r="D109" s="280"/>
      <c r="E109" s="101">
        <v>58.17</v>
      </c>
      <c r="F109" s="102">
        <v>2993</v>
      </c>
      <c r="G109" s="103">
        <f t="shared" si="39"/>
        <v>174102.81</v>
      </c>
      <c r="H109" s="26"/>
      <c r="I109" s="104">
        <v>18</v>
      </c>
      <c r="J109" s="105">
        <v>2000</v>
      </c>
      <c r="K109" s="106">
        <f t="shared" si="40"/>
        <v>111.11111111111111</v>
      </c>
      <c r="L109" s="118">
        <v>17</v>
      </c>
      <c r="M109" s="105">
        <f>F109/V109*60</f>
        <v>1788</v>
      </c>
      <c r="N109" s="106">
        <f>M109/L109</f>
        <v>105.17647058823529</v>
      </c>
      <c r="O109" s="108">
        <f>L109-I109</f>
        <v>-1</v>
      </c>
      <c r="P109" s="109">
        <f>N109-K109</f>
        <v>-5.9346405228758243</v>
      </c>
      <c r="Q109" s="110">
        <f>N109/K109</f>
        <v>0.94658823529411762</v>
      </c>
      <c r="R109" s="290"/>
      <c r="S109" s="47">
        <v>0.81180555555555556</v>
      </c>
      <c r="T109" s="48">
        <v>0.88155092592592599</v>
      </c>
      <c r="U109" s="111">
        <v>4.5666666666665279</v>
      </c>
      <c r="V109" s="112">
        <v>100.43624161073825</v>
      </c>
      <c r="W109" s="113"/>
      <c r="X109" s="116"/>
      <c r="Y109" s="12"/>
      <c r="Z109" s="198"/>
      <c r="AA109" s="281"/>
      <c r="AB109" s="282"/>
      <c r="AC109" s="12">
        <v>3</v>
      </c>
      <c r="AD109" s="198"/>
      <c r="AE109" s="117">
        <f>M109-J109</f>
        <v>-212</v>
      </c>
      <c r="AF109" s="110">
        <f>M109/J109</f>
        <v>0.89400000000000002</v>
      </c>
      <c r="AG109" s="295"/>
    </row>
    <row r="110" spans="1:33" ht="15.75" customHeight="1">
      <c r="A110" s="298"/>
      <c r="B110" s="163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295"/>
    </row>
    <row r="111" spans="1:33" ht="15.75" customHeight="1">
      <c r="A111" s="298"/>
      <c r="B111" s="163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295"/>
    </row>
    <row r="112" spans="1:33" ht="15.75" customHeight="1">
      <c r="A112" s="298"/>
      <c r="B112" s="163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295"/>
    </row>
    <row r="113" spans="1:33" ht="15.75" customHeight="1">
      <c r="A113" s="298"/>
      <c r="B113" s="163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81"/>
      <c r="AB113" s="282"/>
      <c r="AC113" s="12"/>
      <c r="AD113" s="198"/>
      <c r="AE113" s="117"/>
      <c r="AF113" s="110"/>
      <c r="AG113" s="295"/>
    </row>
    <row r="114" spans="1:33" ht="15.75" customHeight="1">
      <c r="A114" s="298"/>
      <c r="B114" s="163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81"/>
      <c r="AB114" s="282"/>
      <c r="AC114" s="12"/>
      <c r="AD114" s="198"/>
      <c r="AE114" s="117"/>
      <c r="AF114" s="110"/>
      <c r="AG114" s="295"/>
    </row>
    <row r="115" spans="1:33" ht="15.75" customHeight="1">
      <c r="A115" s="298"/>
      <c r="B115" s="163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81"/>
      <c r="AB115" s="282"/>
      <c r="AC115" s="12"/>
      <c r="AD115" s="198"/>
      <c r="AE115" s="117"/>
      <c r="AF115" s="110"/>
      <c r="AG115" s="295"/>
    </row>
    <row r="116" spans="1:33" ht="15.75" customHeight="1">
      <c r="A116" s="298"/>
      <c r="B116" s="163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81"/>
      <c r="AB116" s="282"/>
      <c r="AC116" s="12"/>
      <c r="AD116" s="198"/>
      <c r="AE116" s="117"/>
      <c r="AF116" s="110"/>
      <c r="AG116" s="295"/>
    </row>
    <row r="117" spans="1:33" ht="15.75" customHeight="1">
      <c r="A117" s="298"/>
      <c r="B117" s="163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81"/>
      <c r="AB117" s="282"/>
      <c r="AC117" s="12"/>
      <c r="AD117" s="198"/>
      <c r="AE117" s="117"/>
      <c r="AF117" s="110"/>
      <c r="AG117" s="295"/>
    </row>
    <row r="118" spans="1:33" ht="15.75" customHeight="1">
      <c r="A118" s="298"/>
      <c r="B118" s="163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81"/>
      <c r="AB118" s="282"/>
      <c r="AC118" s="12"/>
      <c r="AD118" s="198"/>
      <c r="AE118" s="117"/>
      <c r="AF118" s="110"/>
      <c r="AG118" s="295"/>
    </row>
    <row r="119" spans="1:33" ht="15.75" customHeight="1">
      <c r="A119" s="298"/>
      <c r="B119" s="163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81"/>
      <c r="AB119" s="282"/>
      <c r="AC119" s="12"/>
      <c r="AD119" s="198"/>
      <c r="AE119" s="117"/>
      <c r="AF119" s="110"/>
      <c r="AG119" s="295"/>
    </row>
    <row r="120" spans="1:33" ht="15.75" customHeight="1">
      <c r="A120" s="298"/>
      <c r="B120" s="163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81"/>
      <c r="AB120" s="282"/>
      <c r="AC120" s="12"/>
      <c r="AD120" s="198"/>
      <c r="AE120" s="117"/>
      <c r="AF120" s="110"/>
      <c r="AG120" s="295"/>
    </row>
    <row r="121" spans="1:33" ht="15.75" customHeight="1">
      <c r="A121" s="298"/>
      <c r="B121" s="163"/>
      <c r="C121" s="279"/>
      <c r="D121" s="280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81"/>
      <c r="AB121" s="282"/>
      <c r="AC121" s="12"/>
      <c r="AD121" s="198"/>
      <c r="AE121" s="117"/>
      <c r="AF121" s="110"/>
      <c r="AG121" s="295"/>
    </row>
    <row r="122" spans="1:33" ht="15.75" customHeight="1">
      <c r="A122" s="298"/>
      <c r="B122" s="163"/>
      <c r="C122" s="279"/>
      <c r="D122" s="280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81"/>
      <c r="AB122" s="282"/>
      <c r="AC122" s="12"/>
      <c r="AD122" s="198"/>
      <c r="AE122" s="165"/>
      <c r="AF122" s="125"/>
      <c r="AG122" s="295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41">AVERAGE(I107:I122)</f>
        <v>19.666666666666668</v>
      </c>
      <c r="J123" s="137">
        <f t="shared" si="41"/>
        <v>1933.3333333333333</v>
      </c>
      <c r="K123" s="138">
        <f t="shared" ref="K123" si="42">J123/I123</f>
        <v>98.305084745762699</v>
      </c>
      <c r="L123" s="136">
        <f t="shared" ref="L123:M123" si="43">AVERAGE(L107:L122)</f>
        <v>19</v>
      </c>
      <c r="M123" s="137">
        <f t="shared" si="43"/>
        <v>1728.2383546894362</v>
      </c>
      <c r="N123" s="138">
        <f>M123/L123</f>
        <v>90.959913404707166</v>
      </c>
      <c r="O123" s="139">
        <f>L123-I123</f>
        <v>-0.66666666666666785</v>
      </c>
      <c r="P123" s="140">
        <f>N123-K123</f>
        <v>-7.3451713410555328</v>
      </c>
      <c r="Q123" s="141">
        <f>N123/K123</f>
        <v>0.92528187773753856</v>
      </c>
      <c r="R123" s="291"/>
      <c r="S123" s="142">
        <v>0.70833333333333337</v>
      </c>
      <c r="T123" s="143">
        <v>0.88155092592592599</v>
      </c>
      <c r="U123" s="144"/>
      <c r="V123" s="166"/>
      <c r="W123" s="167"/>
      <c r="X123" s="138"/>
      <c r="Y123" s="179">
        <f t="shared" ref="Y123:Z123" si="44">SUM(Y107:Y122)</f>
        <v>0</v>
      </c>
      <c r="Z123" s="180">
        <f t="shared" si="44"/>
        <v>0</v>
      </c>
      <c r="AA123" s="277"/>
      <c r="AB123" s="278"/>
      <c r="AC123" s="179">
        <f t="shared" ref="AC123" si="45">SUM(AC107:AC122)</f>
        <v>8</v>
      </c>
      <c r="AD123" s="180">
        <f t="shared" ref="AD123" si="46">SUM(AD107:AD122)</f>
        <v>0</v>
      </c>
      <c r="AE123" s="168">
        <f>M123-J123</f>
        <v>-205.09497864389709</v>
      </c>
      <c r="AF123" s="141">
        <f>M123/J123</f>
        <v>0.89391639035660497</v>
      </c>
      <c r="AG123" s="296"/>
    </row>
    <row r="124" spans="1:33" ht="15.75" customHeight="1">
      <c r="A124" s="283" t="s">
        <v>225</v>
      </c>
      <c r="B124" s="146" t="s">
        <v>173</v>
      </c>
      <c r="C124" s="287" t="s">
        <v>189</v>
      </c>
      <c r="D124" s="288"/>
      <c r="E124" s="147">
        <v>47.6</v>
      </c>
      <c r="F124" s="97">
        <v>1980</v>
      </c>
      <c r="G124" s="148">
        <f t="shared" ref="G124:G126" si="47">E124*F124</f>
        <v>94248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1786.799999999999</v>
      </c>
      <c r="N124" s="152">
        <f>M124/L124</f>
        <v>77.686956521739091</v>
      </c>
      <c r="O124" s="154">
        <f>L124-I124</f>
        <v>0</v>
      </c>
      <c r="P124" s="155">
        <f>N124-K124</f>
        <v>-9.2695652173913459</v>
      </c>
      <c r="Q124" s="156">
        <f>N124/K124</f>
        <v>0.89339999999999953</v>
      </c>
      <c r="R124" s="289">
        <f>Q140</f>
        <v>0.89426012685677547</v>
      </c>
      <c r="S124" s="157">
        <v>0.70833333333333337</v>
      </c>
      <c r="T124" s="158">
        <v>0.75450231481481489</v>
      </c>
      <c r="U124" s="159"/>
      <c r="V124" s="160">
        <v>66.48757555406317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-213.20000000000095</v>
      </c>
      <c r="AF124" s="156">
        <f>M124/J124</f>
        <v>0.89339999999999953</v>
      </c>
      <c r="AG124" s="294">
        <f>AF140</f>
        <v>0.89426012685677547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02">
        <v>1750</v>
      </c>
      <c r="G125" s="103">
        <f t="shared" si="47"/>
        <v>99522.5</v>
      </c>
      <c r="H125" s="26"/>
      <c r="I125" s="104">
        <v>23</v>
      </c>
      <c r="J125" s="105">
        <v>2000</v>
      </c>
      <c r="K125" s="106">
        <f t="shared" ref="K125:K126" si="48">J125/I125</f>
        <v>86.956521739130437</v>
      </c>
      <c r="L125" s="107">
        <v>23</v>
      </c>
      <c r="M125" s="105">
        <f>F125/V125*60</f>
        <v>1788.7607611406559</v>
      </c>
      <c r="N125" s="106">
        <f>M125/L125</f>
        <v>77.772207006115465</v>
      </c>
      <c r="O125" s="108">
        <f>L125-I125</f>
        <v>0</v>
      </c>
      <c r="P125" s="109">
        <f>N125-K125</f>
        <v>-9.1843147330149719</v>
      </c>
      <c r="Q125" s="110">
        <f>N125/K125</f>
        <v>0.89438038057032787</v>
      </c>
      <c r="R125" s="290"/>
      <c r="S125" s="47">
        <v>0.7583333333333333</v>
      </c>
      <c r="T125" s="48">
        <v>0.79908564814814809</v>
      </c>
      <c r="U125" s="111">
        <v>5.5166666666665165</v>
      </c>
      <c r="V125" s="112">
        <v>58.699856504591288</v>
      </c>
      <c r="W125" s="113"/>
      <c r="X125" s="116"/>
      <c r="Y125" s="12"/>
      <c r="Z125" s="198"/>
      <c r="AA125" s="281"/>
      <c r="AB125" s="282"/>
      <c r="AC125" s="12">
        <v>1</v>
      </c>
      <c r="AD125" s="198"/>
      <c r="AE125" s="117">
        <f>M125-J125</f>
        <v>-211.23923885934414</v>
      </c>
      <c r="AF125" s="110">
        <f>M125/J125</f>
        <v>0.89438038057032798</v>
      </c>
      <c r="AG125" s="295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02">
        <v>2310</v>
      </c>
      <c r="G126" s="103">
        <f t="shared" si="47"/>
        <v>131184.9</v>
      </c>
      <c r="H126" s="26"/>
      <c r="I126" s="104">
        <v>23</v>
      </c>
      <c r="J126" s="105">
        <v>2000</v>
      </c>
      <c r="K126" s="106">
        <f t="shared" si="48"/>
        <v>86.956521739130437</v>
      </c>
      <c r="L126" s="107">
        <v>23</v>
      </c>
      <c r="M126" s="105">
        <f>F126/V126*60</f>
        <v>1789.9999999999984</v>
      </c>
      <c r="N126" s="106">
        <f>M126/L126</f>
        <v>77.826086956521664</v>
      </c>
      <c r="O126" s="108">
        <f>L126-I126</f>
        <v>0</v>
      </c>
      <c r="P126" s="109">
        <f>N126-K126</f>
        <v>-9.1304347826087735</v>
      </c>
      <c r="Q126" s="110">
        <f>N126/K126</f>
        <v>0.89499999999999913</v>
      </c>
      <c r="R126" s="290"/>
      <c r="S126" s="47">
        <v>0.80208333333333326</v>
      </c>
      <c r="T126" s="48">
        <v>0.85584490740740737</v>
      </c>
      <c r="U126" s="111">
        <v>5</v>
      </c>
      <c r="V126" s="112">
        <v>77.430167597765433</v>
      </c>
      <c r="W126" s="113"/>
      <c r="X126" s="116"/>
      <c r="Y126" s="12"/>
      <c r="Z126" s="198"/>
      <c r="AA126" s="281"/>
      <c r="AB126" s="282"/>
      <c r="AC126" s="12">
        <v>3</v>
      </c>
      <c r="AD126" s="198"/>
      <c r="AE126" s="117">
        <f>M126-J126</f>
        <v>-210.00000000000159</v>
      </c>
      <c r="AF126" s="110">
        <f>M126/J126</f>
        <v>0.89499999999999924</v>
      </c>
      <c r="AG126" s="295"/>
    </row>
    <row r="127" spans="1:33" ht="15.75" customHeight="1">
      <c r="A127" s="284"/>
      <c r="B127" s="163"/>
      <c r="C127" s="279"/>
      <c r="D127" s="280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295"/>
    </row>
    <row r="128" spans="1:33" ht="15.75" customHeight="1">
      <c r="A128" s="285"/>
      <c r="B128" s="163"/>
      <c r="C128" s="279"/>
      <c r="D128" s="280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295"/>
    </row>
    <row r="129" spans="1:33" ht="15.75" customHeight="1">
      <c r="A129" s="285"/>
      <c r="B129" s="163"/>
      <c r="C129" s="279"/>
      <c r="D129" s="280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295"/>
    </row>
    <row r="130" spans="1:33" ht="15.75" customHeight="1">
      <c r="A130" s="285"/>
      <c r="B130" s="163"/>
      <c r="C130" s="279"/>
      <c r="D130" s="280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81"/>
      <c r="AB130" s="282"/>
      <c r="AC130" s="12"/>
      <c r="AD130" s="198"/>
      <c r="AE130" s="117"/>
      <c r="AF130" s="110"/>
      <c r="AG130" s="295"/>
    </row>
    <row r="131" spans="1:33" ht="15.75" customHeight="1">
      <c r="A131" s="285"/>
      <c r="B131" s="163"/>
      <c r="C131" s="279"/>
      <c r="D131" s="280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81"/>
      <c r="AB131" s="282"/>
      <c r="AC131" s="12"/>
      <c r="AD131" s="198"/>
      <c r="AE131" s="117"/>
      <c r="AF131" s="110"/>
      <c r="AG131" s="295"/>
    </row>
    <row r="132" spans="1:33" ht="15.75" customHeight="1">
      <c r="A132" s="285"/>
      <c r="B132" s="163"/>
      <c r="C132" s="279"/>
      <c r="D132" s="280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81"/>
      <c r="AB132" s="282"/>
      <c r="AC132" s="12"/>
      <c r="AD132" s="198"/>
      <c r="AE132" s="117"/>
      <c r="AF132" s="110"/>
      <c r="AG132" s="295"/>
    </row>
    <row r="133" spans="1:33" ht="15.75" customHeight="1">
      <c r="A133" s="285"/>
      <c r="B133" s="163"/>
      <c r="C133" s="279"/>
      <c r="D133" s="280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81"/>
      <c r="AB133" s="282"/>
      <c r="AC133" s="12"/>
      <c r="AD133" s="198"/>
      <c r="AE133" s="117"/>
      <c r="AF133" s="110"/>
      <c r="AG133" s="295"/>
    </row>
    <row r="134" spans="1:33" ht="15.75" customHeight="1">
      <c r="A134" s="285"/>
      <c r="B134" s="163"/>
      <c r="C134" s="279"/>
      <c r="D134" s="280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81"/>
      <c r="AB134" s="282"/>
      <c r="AC134" s="12"/>
      <c r="AD134" s="198"/>
      <c r="AE134" s="117"/>
      <c r="AF134" s="110"/>
      <c r="AG134" s="295"/>
    </row>
    <row r="135" spans="1:33" ht="15.75" customHeight="1">
      <c r="A135" s="285"/>
      <c r="B135" s="163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81"/>
      <c r="AB135" s="282"/>
      <c r="AC135" s="12"/>
      <c r="AD135" s="198"/>
      <c r="AE135" s="117"/>
      <c r="AF135" s="110"/>
      <c r="AG135" s="295"/>
    </row>
    <row r="136" spans="1:33" ht="15.75" customHeight="1">
      <c r="A136" s="285"/>
      <c r="B136" s="163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81"/>
      <c r="AB136" s="282"/>
      <c r="AC136" s="12"/>
      <c r="AD136" s="198"/>
      <c r="AE136" s="117"/>
      <c r="AF136" s="110"/>
      <c r="AG136" s="295"/>
    </row>
    <row r="137" spans="1:33" ht="15.75" customHeight="1">
      <c r="A137" s="285"/>
      <c r="B137" s="163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81"/>
      <c r="AB137" s="282"/>
      <c r="AC137" s="12"/>
      <c r="AD137" s="198"/>
      <c r="AE137" s="117"/>
      <c r="AF137" s="110"/>
      <c r="AG137" s="295"/>
    </row>
    <row r="138" spans="1:33" ht="15.75" customHeight="1">
      <c r="A138" s="285"/>
      <c r="B138" s="163"/>
      <c r="C138" s="279"/>
      <c r="D138" s="280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81"/>
      <c r="AB138" s="282"/>
      <c r="AC138" s="12"/>
      <c r="AD138" s="198"/>
      <c r="AE138" s="117"/>
      <c r="AF138" s="110"/>
      <c r="AG138" s="295"/>
    </row>
    <row r="139" spans="1:33" ht="15.75" customHeight="1">
      <c r="A139" s="285"/>
      <c r="B139" s="163"/>
      <c r="C139" s="279"/>
      <c r="D139" s="280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81"/>
      <c r="AB139" s="282"/>
      <c r="AC139" s="12"/>
      <c r="AD139" s="198"/>
      <c r="AE139" s="165"/>
      <c r="AF139" s="125"/>
      <c r="AG139" s="295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49">AVERAGE(I124:I139)</f>
        <v>23</v>
      </c>
      <c r="J140" s="137">
        <f t="shared" si="49"/>
        <v>2000</v>
      </c>
      <c r="K140" s="138">
        <f t="shared" ref="K140" si="50">J140/I140</f>
        <v>86.956521739130437</v>
      </c>
      <c r="L140" s="136">
        <f t="shared" ref="L140:M140" si="51">AVERAGE(L124:L139)</f>
        <v>23</v>
      </c>
      <c r="M140" s="137">
        <f t="shared" si="51"/>
        <v>1788.520253713551</v>
      </c>
      <c r="N140" s="138">
        <f>M140/L140</f>
        <v>77.761750161458735</v>
      </c>
      <c r="O140" s="139">
        <f>L140-I140</f>
        <v>0</v>
      </c>
      <c r="P140" s="140">
        <f>N140-K140</f>
        <v>-9.1947715776717018</v>
      </c>
      <c r="Q140" s="141">
        <f>N140/K140</f>
        <v>0.89426012685677547</v>
      </c>
      <c r="R140" s="291"/>
      <c r="S140" s="142">
        <v>0.70833333333333337</v>
      </c>
      <c r="T140" s="143">
        <v>0.85584490740740737</v>
      </c>
      <c r="U140" s="144"/>
      <c r="V140" s="166"/>
      <c r="W140" s="167"/>
      <c r="X140" s="138"/>
      <c r="Y140" s="179">
        <f t="shared" ref="Y140:Z140" si="52">SUM(Y124:Y139)</f>
        <v>0</v>
      </c>
      <c r="Z140" s="180">
        <f t="shared" si="52"/>
        <v>0</v>
      </c>
      <c r="AA140" s="277"/>
      <c r="AB140" s="278"/>
      <c r="AC140" s="179">
        <f t="shared" ref="AC140" si="53">SUM(AC124:AC139)</f>
        <v>5</v>
      </c>
      <c r="AD140" s="180">
        <f t="shared" ref="AD140" si="54">SUM(AD124:AD139)</f>
        <v>0</v>
      </c>
      <c r="AE140" s="168">
        <f>M140-J140</f>
        <v>-211.47974628644897</v>
      </c>
      <c r="AF140" s="141">
        <f>M140/J140</f>
        <v>0.89426012685677547</v>
      </c>
      <c r="AG140" s="296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87" priority="2" operator="greaterThan">
      <formula>0</formula>
    </cfRule>
  </conditionalFormatting>
  <conditionalFormatting sqref="P5:P140 AE5:AE140">
    <cfRule type="cellIs" dxfId="386" priority="5" operator="lessThan">
      <formula>0</formula>
    </cfRule>
  </conditionalFormatting>
  <conditionalFormatting sqref="Q5:Q140 AF5:AF140">
    <cfRule type="cellIs" dxfId="385" priority="3" operator="greaterThan">
      <formula>1</formula>
    </cfRule>
    <cfRule type="cellIs" dxfId="384" priority="4" operator="lessThan">
      <formula>0.8</formula>
    </cfRule>
  </conditionalFormatting>
  <conditionalFormatting sqref="AG5 R5:R140">
    <cfRule type="cellIs" dxfId="383" priority="6" operator="lessThan">
      <formula>0.8</formula>
    </cfRule>
  </conditionalFormatting>
  <conditionalFormatting sqref="AG22">
    <cfRule type="cellIs" dxfId="382" priority="11" operator="lessThan">
      <formula>0.8</formula>
    </cfRule>
  </conditionalFormatting>
  <conditionalFormatting sqref="AG37">
    <cfRule type="cellIs" dxfId="381" priority="10" operator="lessThan">
      <formula>0.8</formula>
    </cfRule>
  </conditionalFormatting>
  <conditionalFormatting sqref="AG39:AG74">
    <cfRule type="cellIs" dxfId="380" priority="8" operator="lessThan">
      <formula>0.8</formula>
    </cfRule>
  </conditionalFormatting>
  <conditionalFormatting sqref="AG80:AG88">
    <cfRule type="cellIs" dxfId="379" priority="9" operator="lessThan">
      <formula>0.8</formula>
    </cfRule>
  </conditionalFormatting>
  <conditionalFormatting sqref="AG90:AG95">
    <cfRule type="cellIs" dxfId="378" priority="7" operator="lessThan">
      <formula>0.8</formula>
    </cfRule>
  </conditionalFormatting>
  <conditionalFormatting sqref="AG107:AG140">
    <cfRule type="cellIs" dxfId="377" priority="1" operator="lessThan">
      <formula>0.8</formula>
    </cfRule>
  </conditionalFormatting>
  <dataValidations count="1">
    <dataValidation type="list" allowBlank="1" showInputMessage="1" showErrorMessage="1" sqref="AA5:AB140" xr:uid="{E7E30893-5BBE-42B7-8B4D-3820E9A6B5E6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BA3B-EC31-4E4C-AD70-7FAEF26D1676}">
  <sheetPr>
    <tabColor theme="9" tint="0.59999389629810485"/>
  </sheetPr>
  <dimension ref="B1:AR42"/>
  <sheetViews>
    <sheetView zoomScale="70" zoomScaleNormal="70" workbookViewId="0">
      <selection activeCell="S27" sqref="S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243</v>
      </c>
      <c r="D3" s="265"/>
      <c r="E3" s="3" t="s">
        <v>2</v>
      </c>
      <c r="F3" s="266">
        <f>'0516(18度C)'!D1+'0516(4度C)'!D1</f>
        <v>175227</v>
      </c>
      <c r="G3" s="267"/>
      <c r="H3" s="3" t="s">
        <v>3</v>
      </c>
      <c r="I3" s="268">
        <f>'0516(18度C)'!F1+'0516(4度C)'!F1</f>
        <v>5113313.2700000005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473.32192200506813</v>
      </c>
      <c r="F6" s="241" t="e">
        <f>AVERAGE(#REF!,D14:K14)</f>
        <v>#REF!</v>
      </c>
      <c r="G6" s="242">
        <f>AVERAGE(D14:K14)</f>
        <v>214.54557958008832</v>
      </c>
      <c r="H6" s="243"/>
      <c r="I6" s="242">
        <f>AVERAGE(L14:O14)</f>
        <v>92.630803242446575</v>
      </c>
      <c r="J6" s="243"/>
      <c r="K6" s="242">
        <f>AVERAGE(D32:O32)</f>
        <v>799.48863636363637</v>
      </c>
      <c r="L6" s="243"/>
      <c r="M6" s="242">
        <f>AVERAGE(P32:X32)</f>
        <v>725.66528066528065</v>
      </c>
      <c r="N6" s="243"/>
      <c r="O6" s="231">
        <f>'0516(4度C)'!Y2</f>
        <v>0</v>
      </c>
      <c r="P6" s="231">
        <f>'0516(4度C)'!Z2</f>
        <v>0</v>
      </c>
      <c r="Q6" s="231">
        <f>'0516(4度C)'!AC2</f>
        <v>39</v>
      </c>
      <c r="R6" s="231">
        <f>'0516(4度C)'!AD2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422.78654161905376</v>
      </c>
      <c r="F7" s="237" t="e">
        <f>AVERAGE(#REF!,D15:K15)</f>
        <v>#REF!</v>
      </c>
      <c r="G7" s="238">
        <f>AVERAGE(D15:K15)</f>
        <v>192.20664346897181</v>
      </c>
      <c r="H7" s="239"/>
      <c r="I7" s="238">
        <f>AVERAGE(L15:O15)</f>
        <v>84.319687618323229</v>
      </c>
      <c r="J7" s="239"/>
      <c r="K7" s="238">
        <f>AVERAGE(D33:O33)</f>
        <v>712.71966432304885</v>
      </c>
      <c r="L7" s="239"/>
      <c r="M7" s="238">
        <f>AVERAGE(P33:X33)</f>
        <v>647.95669314054715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0.89453882402925622</v>
      </c>
      <c r="F8" s="245" t="e">
        <f>AVERAGE(D16:K16,#REF!)</f>
        <v>#REF!</v>
      </c>
      <c r="G8" s="224">
        <f>AVERAGE(D16:K16)</f>
        <v>0.89475010495940233</v>
      </c>
      <c r="H8" s="225"/>
      <c r="I8" s="224">
        <f>AVERAGE(L16:O16)</f>
        <v>0.90934861875208739</v>
      </c>
      <c r="J8" s="225"/>
      <c r="K8" s="224">
        <f>AVERAGE(D34:O34)</f>
        <v>0.88831567070231732</v>
      </c>
      <c r="L8" s="225"/>
      <c r="M8" s="224">
        <f>AVERAGE(P34:X34)</f>
        <v>0.89304015859956043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84.507042253521121</v>
      </c>
      <c r="F14" s="28">
        <v>94.339622641509436</v>
      </c>
      <c r="G14" s="28">
        <v>83.720930232558146</v>
      </c>
      <c r="H14" s="28">
        <v>174.70588235294119</v>
      </c>
      <c r="I14" s="28">
        <v>416.66666666666669</v>
      </c>
      <c r="J14" s="28">
        <v>433.33333333333331</v>
      </c>
      <c r="K14" s="29" t="s">
        <v>42</v>
      </c>
      <c r="L14" s="27" t="s">
        <v>42</v>
      </c>
      <c r="M14" s="30">
        <v>98.305084745762699</v>
      </c>
      <c r="N14" s="28" t="s">
        <v>42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75.611608247556333</v>
      </c>
      <c r="F15" s="35">
        <v>84.177376961364715</v>
      </c>
      <c r="G15" s="35">
        <v>74.981336758138454</v>
      </c>
      <c r="H15" s="35">
        <v>155.60016206614966</v>
      </c>
      <c r="I15" s="35">
        <v>376.6122486064948</v>
      </c>
      <c r="J15" s="35">
        <v>386.25712817412676</v>
      </c>
      <c r="K15" s="36" t="s">
        <v>42</v>
      </c>
      <c r="L15" s="34" t="s">
        <v>42</v>
      </c>
      <c r="M15" s="37">
        <v>90.883422176636984</v>
      </c>
      <c r="N15" s="35" t="s">
        <v>42</v>
      </c>
      <c r="O15" s="38">
        <v>77.755953060009475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J16" si="0">E15/E14</f>
        <v>0.89473736426274997</v>
      </c>
      <c r="F16" s="43">
        <f t="shared" si="0"/>
        <v>0.89228019579046591</v>
      </c>
      <c r="G16" s="43">
        <f t="shared" si="0"/>
        <v>0.89561041127776475</v>
      </c>
      <c r="H16" s="43">
        <f t="shared" si="0"/>
        <v>0.89064065829109229</v>
      </c>
      <c r="I16" s="43">
        <f t="shared" si="0"/>
        <v>0.90386939665558752</v>
      </c>
      <c r="J16" s="43">
        <f t="shared" si="0"/>
        <v>0.89136260347875407</v>
      </c>
      <c r="K16" s="44" t="s">
        <v>42</v>
      </c>
      <c r="L16" s="42" t="s">
        <v>42</v>
      </c>
      <c r="M16" s="45">
        <f t="shared" ref="M16:O16" si="1">M15/M14</f>
        <v>0.92450377731406597</v>
      </c>
      <c r="N16" s="43" t="s">
        <v>42</v>
      </c>
      <c r="O16" s="46">
        <f t="shared" si="1"/>
        <v>0.89419346019010892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0.29166666666666669</v>
      </c>
      <c r="F17" s="48">
        <v>0.25</v>
      </c>
      <c r="G17" s="48">
        <v>0.25</v>
      </c>
      <c r="H17" s="48">
        <v>0.25</v>
      </c>
      <c r="I17" s="48">
        <v>0.29166666666666669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 t="s">
        <v>42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0.54561342592592588</v>
      </c>
      <c r="F18" s="48">
        <v>0.55932870370370369</v>
      </c>
      <c r="G18" s="48">
        <v>0.54078703703703701</v>
      </c>
      <c r="H18" s="48">
        <v>0.52693287037037029</v>
      </c>
      <c r="I18" s="48">
        <v>0.4590972222222221</v>
      </c>
      <c r="J18" s="48">
        <v>0.44449074074074074</v>
      </c>
      <c r="K18" s="48" t="s">
        <v>42</v>
      </c>
      <c r="L18" s="47" t="s">
        <v>42</v>
      </c>
      <c r="M18" s="49">
        <v>0.86190972222222217</v>
      </c>
      <c r="N18" s="48" t="s">
        <v>42</v>
      </c>
      <c r="O18" s="50">
        <v>0.83824074074074073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5</v>
      </c>
      <c r="F21" s="52">
        <v>7</v>
      </c>
      <c r="G21" s="52">
        <v>7</v>
      </c>
      <c r="H21" s="52">
        <v>7</v>
      </c>
      <c r="I21" s="52">
        <v>2</v>
      </c>
      <c r="J21" s="52">
        <v>4</v>
      </c>
      <c r="K21" s="53"/>
      <c r="L21" s="54"/>
      <c r="M21" s="55">
        <v>4</v>
      </c>
      <c r="N21" s="52"/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23.666666666666668</v>
      </c>
      <c r="F23" s="58">
        <v>21.2</v>
      </c>
      <c r="G23" s="58">
        <v>21.5</v>
      </c>
      <c r="H23" s="58">
        <v>19.833333333333332</v>
      </c>
      <c r="I23" s="58">
        <v>6</v>
      </c>
      <c r="J23" s="58">
        <v>6</v>
      </c>
      <c r="K23" s="59" t="s">
        <v>42</v>
      </c>
      <c r="L23" s="57" t="s">
        <v>42</v>
      </c>
      <c r="M23" s="60">
        <v>19</v>
      </c>
      <c r="N23" s="58" t="s">
        <v>42</v>
      </c>
      <c r="O23" s="61">
        <v>23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818.18181818181813</v>
      </c>
      <c r="O32" s="28">
        <v>952.5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1005</v>
      </c>
      <c r="X32" s="31">
        <v>830.76923076923083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286.82625684903144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993.22339843540669</v>
      </c>
      <c r="N33" s="35">
        <v>723.82912683164693</v>
      </c>
      <c r="O33" s="35">
        <v>846.99987517611021</v>
      </c>
      <c r="P33" s="34">
        <v>260.57746751227177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698.73180404968514</v>
      </c>
      <c r="W33" s="35">
        <v>897.14541662130478</v>
      </c>
      <c r="X33" s="38">
        <v>735.37208437892696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0.87641356259426273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0.90293036221400613</v>
      </c>
      <c r="N34" s="43">
        <f>N33/N32</f>
        <v>0.88468004390534627</v>
      </c>
      <c r="O34" s="43">
        <f>O33/O32</f>
        <v>0.8892387140956538</v>
      </c>
      <c r="P34" s="42">
        <f>P33/P32</f>
        <v>0.89271910166241264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0.90158942458023894</v>
      </c>
      <c r="W34" s="43">
        <f>W33/W32</f>
        <v>0.89268200658836294</v>
      </c>
      <c r="X34" s="46">
        <f>X33/X32</f>
        <v>0.88517010156722686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0.29166666666666669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0.45833333333333331</v>
      </c>
      <c r="N35" s="48">
        <v>0.16666666666666666</v>
      </c>
      <c r="O35" s="48">
        <v>0.16666666666666666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0.4590972222222221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0.49041666666666667</v>
      </c>
      <c r="N36" s="48">
        <v>0.32412037037037039</v>
      </c>
      <c r="O36" s="48">
        <v>0.62820601851851843</v>
      </c>
      <c r="P36" s="47">
        <v>0.75547453703703704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0.79532407407407413</v>
      </c>
      <c r="W36" s="48">
        <v>1.1727893518518515</v>
      </c>
      <c r="X36" s="50">
        <v>1.1593981481481477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4.4000000000000004</v>
      </c>
      <c r="O37" s="58">
        <v>3.6363636363636362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3.3333333333333335</v>
      </c>
      <c r="X37" s="61">
        <v>4.333333333333333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D575-B977-4FED-B549-F7FDA5A04F4C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105827</v>
      </c>
      <c r="E1" s="88" t="s">
        <v>3</v>
      </c>
      <c r="F1" s="89">
        <f>SUM(G5:G140)</f>
        <v>2097482.38</v>
      </c>
      <c r="G1" s="90" t="s">
        <v>84</v>
      </c>
      <c r="H1" s="91">
        <f>L21+L38+L55+L72+L89+L106+L123+L140</f>
        <v>46.036363636363639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46158</v>
      </c>
      <c r="B2" s="335"/>
      <c r="C2" s="92" t="s">
        <v>40</v>
      </c>
      <c r="D2" s="93">
        <f>AVERAGE(N21,N38,N55,N72,N89,N106,N123,N140)</f>
        <v>680.33817873179805</v>
      </c>
      <c r="E2" s="93" t="s">
        <v>91</v>
      </c>
      <c r="F2" s="94">
        <f>F1/D1</f>
        <v>19.819917223392896</v>
      </c>
      <c r="G2" s="95" t="s">
        <v>92</v>
      </c>
      <c r="H2" s="96">
        <f>COUNT(H5:H140)</f>
        <v>14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1330</v>
      </c>
      <c r="G5" s="148">
        <f t="shared" ref="G5:G8" si="0">E5*F5</f>
        <v>34101.200000000004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3190.086300883067</v>
      </c>
      <c r="N5" s="152">
        <f>M5/L5</f>
        <v>319.00863008830669</v>
      </c>
      <c r="O5" s="154">
        <f>L5-I5</f>
        <v>0</v>
      </c>
      <c r="P5" s="155">
        <f>N5-K5</f>
        <v>-40.991369911693312</v>
      </c>
      <c r="Q5" s="156">
        <f>N5/K5</f>
        <v>0.88613508357862969</v>
      </c>
      <c r="R5" s="289">
        <f>Q21</f>
        <v>0.87641356259426273</v>
      </c>
      <c r="S5" s="157">
        <v>0.29166666666666669</v>
      </c>
      <c r="T5" s="158">
        <v>0.30902777777777779</v>
      </c>
      <c r="U5" s="159"/>
      <c r="V5" s="160">
        <v>25.014997236253478</v>
      </c>
      <c r="W5" s="161"/>
      <c r="X5" s="162"/>
      <c r="Y5" s="292"/>
      <c r="Z5" s="293"/>
      <c r="AA5" s="115">
        <f>M5-J5</f>
        <v>-409.913699116933</v>
      </c>
      <c r="AB5" s="156">
        <f>M5/J5</f>
        <v>0.88613508357862969</v>
      </c>
      <c r="AC5" s="294">
        <f>AB21</f>
        <v>0.87641356259426273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2478</v>
      </c>
      <c r="G6" s="103">
        <f t="shared" si="0"/>
        <v>73150.559999999998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3156.5194002027824</v>
      </c>
      <c r="N6" s="106">
        <f>M6/L6</f>
        <v>286.95630910934386</v>
      </c>
      <c r="O6" s="108">
        <f>L6-I6</f>
        <v>0</v>
      </c>
      <c r="P6" s="109">
        <f>N6-K6</f>
        <v>-40.316418163383389</v>
      </c>
      <c r="Q6" s="110">
        <f>N6/K6</f>
        <v>0.87681094450077302</v>
      </c>
      <c r="R6" s="290"/>
      <c r="S6" s="47">
        <v>0.31319444444444444</v>
      </c>
      <c r="T6" s="48">
        <v>0.34590277777777778</v>
      </c>
      <c r="U6" s="111">
        <v>5.9999999999999787</v>
      </c>
      <c r="V6" s="112">
        <v>47.102514240985954</v>
      </c>
      <c r="W6" s="113"/>
      <c r="X6" s="116"/>
      <c r="Y6" s="281"/>
      <c r="Z6" s="282"/>
      <c r="AA6" s="117">
        <f>M6-J6</f>
        <v>-443.48059979721756</v>
      </c>
      <c r="AB6" s="110">
        <f>M6/J6</f>
        <v>0.8768109445007729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2920</v>
      </c>
      <c r="G7" s="103">
        <f t="shared" si="0"/>
        <v>87162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3156.1460633087354</v>
      </c>
      <c r="N7" s="106">
        <f>M7/L7</f>
        <v>286.92236939170323</v>
      </c>
      <c r="O7" s="108">
        <f>L7-I7</f>
        <v>0</v>
      </c>
      <c r="P7" s="109">
        <f>N7-K7</f>
        <v>-40.350357881024024</v>
      </c>
      <c r="Q7" s="110">
        <f>N7/K7</f>
        <v>0.87670723980798215</v>
      </c>
      <c r="R7" s="290"/>
      <c r="S7" s="47">
        <v>0.34930555555555554</v>
      </c>
      <c r="T7" s="48">
        <v>0.38784722222222223</v>
      </c>
      <c r="U7" s="111">
        <v>4.8999999999999666</v>
      </c>
      <c r="V7" s="112">
        <v>55.510738883969658</v>
      </c>
      <c r="W7" s="113"/>
      <c r="X7" s="116"/>
      <c r="Y7" s="281"/>
      <c r="Z7" s="282"/>
      <c r="AA7" s="117">
        <f>M7-J7</f>
        <v>-443.85393669126461</v>
      </c>
      <c r="AB7" s="110">
        <f>M7/J7</f>
        <v>0.87670723980798204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1753</v>
      </c>
      <c r="G8" s="103">
        <f t="shared" si="0"/>
        <v>50083.21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3117.603536962798</v>
      </c>
      <c r="N8" s="106">
        <f>M8/L8</f>
        <v>259.80029474689985</v>
      </c>
      <c r="O8" s="108">
        <f>L8-I8</f>
        <v>0</v>
      </c>
      <c r="P8" s="109">
        <f>N8-K8</f>
        <v>-40.199705253100149</v>
      </c>
      <c r="Q8" s="110">
        <f>N8/K8</f>
        <v>0.86600098248966617</v>
      </c>
      <c r="R8" s="290"/>
      <c r="S8" s="47">
        <v>0.39097222222222217</v>
      </c>
      <c r="T8" s="48">
        <v>0.41439814814814807</v>
      </c>
      <c r="U8" s="111">
        <v>5</v>
      </c>
      <c r="V8" s="112">
        <v>33.737452101580388</v>
      </c>
      <c r="W8" s="113"/>
      <c r="X8" s="116"/>
      <c r="Y8" s="281"/>
      <c r="Z8" s="282"/>
      <c r="AA8" s="117">
        <f>M8-J8</f>
        <v>-482.39646303720201</v>
      </c>
      <c r="AB8" s="110">
        <f>M8/J8</f>
        <v>0.86600098248966606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3155.0888253393459</v>
      </c>
      <c r="N21" s="138">
        <f>M21/L21</f>
        <v>286.82625684903144</v>
      </c>
      <c r="O21" s="139">
        <f>L21-I21</f>
        <v>0</v>
      </c>
      <c r="P21" s="140">
        <f>N21-K21</f>
        <v>-40.446470423695814</v>
      </c>
      <c r="Q21" s="141">
        <f>N21/K21</f>
        <v>0.87641356259426273</v>
      </c>
      <c r="R21" s="291"/>
      <c r="S21" s="142">
        <v>0.29166666666666669</v>
      </c>
      <c r="T21" s="143">
        <v>0.4590972222222221</v>
      </c>
      <c r="U21" s="144"/>
      <c r="V21" s="166"/>
      <c r="W21" s="167"/>
      <c r="X21" s="138"/>
      <c r="Y21" s="277"/>
      <c r="Z21" s="278"/>
      <c r="AA21" s="168">
        <f>M21-J21</f>
        <v>-444.91117466065407</v>
      </c>
      <c r="AB21" s="141">
        <f>M21/J21</f>
        <v>0.87641356259426273</v>
      </c>
      <c r="AC21" s="296"/>
    </row>
    <row r="22" spans="1:29" ht="15.75" customHeight="1">
      <c r="A22" s="283" t="s">
        <v>123</v>
      </c>
      <c r="B22" s="114" t="s">
        <v>118</v>
      </c>
      <c r="C22" s="287" t="s">
        <v>191</v>
      </c>
      <c r="D22" s="288"/>
      <c r="E22" s="147">
        <v>18.53</v>
      </c>
      <c r="F22" s="97">
        <v>2295</v>
      </c>
      <c r="G22" s="148">
        <f t="shared" ref="G22" si="5">E22*F22</f>
        <v>42526.350000000006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2979.6701953062202</v>
      </c>
      <c r="N22" s="152">
        <f>M22/L22</f>
        <v>993.22339843540669</v>
      </c>
      <c r="O22" s="154">
        <f>L22-I22</f>
        <v>0</v>
      </c>
      <c r="P22" s="155">
        <f>N22-K22</f>
        <v>-106.77660156459331</v>
      </c>
      <c r="Q22" s="156">
        <f>N22/K22</f>
        <v>0.90293036221400613</v>
      </c>
      <c r="R22" s="289">
        <f>Q38</f>
        <v>0.90293036221400613</v>
      </c>
      <c r="S22" s="157">
        <v>0.45833333333333331</v>
      </c>
      <c r="T22" s="158">
        <v>0.49041666666666667</v>
      </c>
      <c r="U22" s="159"/>
      <c r="V22" s="112">
        <v>46.213168228119486</v>
      </c>
      <c r="W22" s="161"/>
      <c r="X22" s="162"/>
      <c r="Y22" s="292"/>
      <c r="Z22" s="293"/>
      <c r="AA22" s="115">
        <f>M22-J22</f>
        <v>-320.32980469377981</v>
      </c>
      <c r="AB22" s="156">
        <f>M22/J22</f>
        <v>0.90293036221400613</v>
      </c>
      <c r="AC22" s="294">
        <f>AB38</f>
        <v>0.90293036221400613</v>
      </c>
    </row>
    <row r="23" spans="1:29" ht="15.75" customHeight="1">
      <c r="A23" s="284"/>
      <c r="B23" s="100"/>
      <c r="C23" s="279"/>
      <c r="D23" s="280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290"/>
      <c r="S23" s="47"/>
      <c r="T23" s="48"/>
      <c r="U23" s="111"/>
      <c r="V23" s="112"/>
      <c r="W23" s="113"/>
      <c r="X23" s="116"/>
      <c r="Y23" s="281"/>
      <c r="Z23" s="282"/>
      <c r="AA23" s="117"/>
      <c r="AB23" s="110"/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16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13"/>
      <c r="X35" s="116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13"/>
      <c r="X36" s="116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2979.6701953062202</v>
      </c>
      <c r="N38" s="138">
        <f t="shared" ref="N38:N43" si="9">M38/L38</f>
        <v>993.22339843540669</v>
      </c>
      <c r="O38" s="139">
        <f t="shared" ref="O38:O43" si="10">L38-I38</f>
        <v>0</v>
      </c>
      <c r="P38" s="140">
        <f t="shared" ref="P38:P43" si="11">N38-K38</f>
        <v>-106.77660156459331</v>
      </c>
      <c r="Q38" s="141">
        <f t="shared" ref="Q38:Q43" si="12">N38/K38</f>
        <v>0.90293036221400613</v>
      </c>
      <c r="R38" s="291"/>
      <c r="S38" s="142">
        <v>0.45833333333333331</v>
      </c>
      <c r="T38" s="143">
        <v>0.49041666666666667</v>
      </c>
      <c r="U38" s="144"/>
      <c r="V38" s="166"/>
      <c r="W38" s="99"/>
      <c r="X38" s="69"/>
      <c r="Y38" s="277"/>
      <c r="Z38" s="278"/>
      <c r="AA38" s="168">
        <f t="shared" ref="AA38:AA43" si="13">M38-J38</f>
        <v>-320.32980469377981</v>
      </c>
      <c r="AB38" s="141">
        <f t="shared" ref="AB38:AB43" si="14">M38/J38</f>
        <v>0.90293036221400613</v>
      </c>
      <c r="AC38" s="296"/>
    </row>
    <row r="39" spans="1:29" ht="15.75" customHeight="1">
      <c r="A39" s="297" t="s">
        <v>71</v>
      </c>
      <c r="B39" s="114" t="s">
        <v>118</v>
      </c>
      <c r="C39" s="287" t="s">
        <v>211</v>
      </c>
      <c r="D39" s="288"/>
      <c r="E39" s="147">
        <v>23.72</v>
      </c>
      <c r="F39" s="97">
        <v>2223</v>
      </c>
      <c r="G39" s="148">
        <f t="shared" ref="G39:G43" si="15">E39*F39</f>
        <v>52729.56</v>
      </c>
      <c r="H39" s="149"/>
      <c r="I39" s="150">
        <v>5</v>
      </c>
      <c r="J39" s="151">
        <v>3600</v>
      </c>
      <c r="K39" s="152">
        <f>J39/I39</f>
        <v>720</v>
      </c>
      <c r="L39" s="153">
        <v>5</v>
      </c>
      <c r="M39" s="151">
        <f>F39/V39*60</f>
        <v>3182.8544914427821</v>
      </c>
      <c r="N39" s="152">
        <f t="shared" si="9"/>
        <v>636.57089828855646</v>
      </c>
      <c r="O39" s="154">
        <f t="shared" si="10"/>
        <v>0</v>
      </c>
      <c r="P39" s="155">
        <f t="shared" si="11"/>
        <v>-83.429101711443536</v>
      </c>
      <c r="Q39" s="156">
        <f t="shared" si="12"/>
        <v>0.88412624762299508</v>
      </c>
      <c r="R39" s="289">
        <f>Q55</f>
        <v>0.88468004390534627</v>
      </c>
      <c r="S39" s="157">
        <v>0.16666666666666666</v>
      </c>
      <c r="T39" s="158">
        <v>0.19576388888888888</v>
      </c>
      <c r="U39" s="159"/>
      <c r="V39" s="160">
        <v>41.905779971593702</v>
      </c>
      <c r="W39" s="161"/>
      <c r="X39" s="162"/>
      <c r="Y39" s="292"/>
      <c r="Z39" s="293"/>
      <c r="AA39" s="115">
        <f t="shared" si="13"/>
        <v>-417.14550855721791</v>
      </c>
      <c r="AB39" s="156">
        <f t="shared" si="14"/>
        <v>0.88412624762299508</v>
      </c>
      <c r="AC39" s="294">
        <f>AB55</f>
        <v>0.88468004390534638</v>
      </c>
    </row>
    <row r="40" spans="1:29" ht="15.75" customHeight="1">
      <c r="A40" s="298"/>
      <c r="B40" s="100" t="s">
        <v>118</v>
      </c>
      <c r="C40" s="279" t="s">
        <v>129</v>
      </c>
      <c r="D40" s="280"/>
      <c r="E40" s="101">
        <v>18.18</v>
      </c>
      <c r="F40" s="102">
        <v>1737</v>
      </c>
      <c r="G40" s="103">
        <f t="shared" si="15"/>
        <v>31578.66</v>
      </c>
      <c r="H40" s="26"/>
      <c r="I40" s="104">
        <v>3</v>
      </c>
      <c r="J40" s="105">
        <v>3600</v>
      </c>
      <c r="K40" s="106">
        <f t="shared" ref="K40:K75" si="16">J40/I40</f>
        <v>1200</v>
      </c>
      <c r="L40" s="107">
        <v>3</v>
      </c>
      <c r="M40" s="105">
        <f>F40/V40*60</f>
        <v>3186.2382864459996</v>
      </c>
      <c r="N40" s="106">
        <f t="shared" si="9"/>
        <v>1062.0794288153331</v>
      </c>
      <c r="O40" s="108">
        <f t="shared" si="10"/>
        <v>0</v>
      </c>
      <c r="P40" s="109">
        <f t="shared" si="11"/>
        <v>-137.92057118466687</v>
      </c>
      <c r="Q40" s="110">
        <f t="shared" si="12"/>
        <v>0.88506619067944425</v>
      </c>
      <c r="R40" s="290"/>
      <c r="S40" s="47">
        <v>0.20555555555555555</v>
      </c>
      <c r="T40" s="48">
        <v>0.22826388888888888</v>
      </c>
      <c r="U40" s="111">
        <v>15</v>
      </c>
      <c r="V40" s="112">
        <v>32.70941801287853</v>
      </c>
      <c r="W40" s="113"/>
      <c r="X40" s="116"/>
      <c r="Y40" s="281"/>
      <c r="Z40" s="282"/>
      <c r="AA40" s="117">
        <f t="shared" si="13"/>
        <v>-413.76171355400038</v>
      </c>
      <c r="AB40" s="110">
        <f t="shared" si="14"/>
        <v>0.88506619067944436</v>
      </c>
      <c r="AC40" s="295"/>
    </row>
    <row r="41" spans="1:29" ht="15.75" customHeight="1">
      <c r="A41" s="298"/>
      <c r="B41" s="100" t="s">
        <v>118</v>
      </c>
      <c r="C41" s="279" t="s">
        <v>131</v>
      </c>
      <c r="D41" s="280"/>
      <c r="E41" s="101">
        <v>25.03</v>
      </c>
      <c r="F41" s="102">
        <v>1168</v>
      </c>
      <c r="G41" s="103">
        <f t="shared" si="15"/>
        <v>29235.040000000001</v>
      </c>
      <c r="H41" s="26"/>
      <c r="I41" s="104">
        <v>5</v>
      </c>
      <c r="J41" s="105">
        <v>3600</v>
      </c>
      <c r="K41" s="106">
        <f t="shared" si="16"/>
        <v>720</v>
      </c>
      <c r="L41" s="107">
        <v>5</v>
      </c>
      <c r="M41" s="105">
        <f>F41/V41*60</f>
        <v>3187.0620141427148</v>
      </c>
      <c r="N41" s="106">
        <f t="shared" si="9"/>
        <v>637.41240282854301</v>
      </c>
      <c r="O41" s="108">
        <f t="shared" si="10"/>
        <v>0</v>
      </c>
      <c r="P41" s="109">
        <f t="shared" si="11"/>
        <v>-82.587597171456991</v>
      </c>
      <c r="Q41" s="110">
        <f t="shared" si="12"/>
        <v>0.885295003928532</v>
      </c>
      <c r="R41" s="290"/>
      <c r="S41" s="47">
        <v>0.23819444444444443</v>
      </c>
      <c r="T41" s="48">
        <v>0.25346064814814812</v>
      </c>
      <c r="U41" s="111">
        <v>15</v>
      </c>
      <c r="V41" s="112">
        <v>21.988903789451602</v>
      </c>
      <c r="W41" s="113"/>
      <c r="X41" s="116"/>
      <c r="Y41" s="281"/>
      <c r="Z41" s="282"/>
      <c r="AA41" s="117">
        <f t="shared" si="13"/>
        <v>-412.93798585728518</v>
      </c>
      <c r="AB41" s="110">
        <f t="shared" si="14"/>
        <v>0.88529500392853189</v>
      </c>
      <c r="AC41" s="295"/>
    </row>
    <row r="42" spans="1:29" ht="15.75" customHeight="1">
      <c r="A42" s="298"/>
      <c r="B42" s="100" t="s">
        <v>118</v>
      </c>
      <c r="C42" s="279" t="s">
        <v>132</v>
      </c>
      <c r="D42" s="280"/>
      <c r="E42" s="101">
        <v>24.82</v>
      </c>
      <c r="F42" s="102">
        <v>1470</v>
      </c>
      <c r="G42" s="103">
        <f t="shared" si="15"/>
        <v>36485.4</v>
      </c>
      <c r="H42" s="26"/>
      <c r="I42" s="104">
        <v>5</v>
      </c>
      <c r="J42" s="105">
        <v>3600</v>
      </c>
      <c r="K42" s="106">
        <f t="shared" si="16"/>
        <v>720</v>
      </c>
      <c r="L42" s="107">
        <v>5</v>
      </c>
      <c r="M42" s="105">
        <f>F42/V42*60</f>
        <v>3185.6318373929471</v>
      </c>
      <c r="N42" s="106">
        <f t="shared" si="9"/>
        <v>637.12636747858937</v>
      </c>
      <c r="O42" s="108">
        <f t="shared" si="10"/>
        <v>0</v>
      </c>
      <c r="P42" s="109">
        <f t="shared" si="11"/>
        <v>-82.873632521410627</v>
      </c>
      <c r="Q42" s="110">
        <f t="shared" si="12"/>
        <v>0.88489773260915194</v>
      </c>
      <c r="R42" s="290"/>
      <c r="S42" s="47">
        <v>0.26319444444444445</v>
      </c>
      <c r="T42" s="48">
        <v>0.28241898148148148</v>
      </c>
      <c r="U42" s="111">
        <v>15</v>
      </c>
      <c r="V42" s="112">
        <v>27.686815207177549</v>
      </c>
      <c r="W42" s="113"/>
      <c r="X42" s="116"/>
      <c r="Y42" s="281"/>
      <c r="Z42" s="282"/>
      <c r="AA42" s="117">
        <f t="shared" si="13"/>
        <v>-414.36816260705291</v>
      </c>
      <c r="AB42" s="110">
        <f t="shared" si="14"/>
        <v>0.88489773260915194</v>
      </c>
      <c r="AC42" s="295"/>
    </row>
    <row r="43" spans="1:29" ht="15.75" customHeight="1">
      <c r="A43" s="298"/>
      <c r="B43" s="100" t="s">
        <v>118</v>
      </c>
      <c r="C43" s="279" t="s">
        <v>125</v>
      </c>
      <c r="D43" s="280"/>
      <c r="E43" s="101">
        <v>17.89</v>
      </c>
      <c r="F43" s="102">
        <v>2426</v>
      </c>
      <c r="G43" s="103">
        <f t="shared" si="15"/>
        <v>43401.14</v>
      </c>
      <c r="H43" s="13"/>
      <c r="I43" s="104">
        <v>4</v>
      </c>
      <c r="J43" s="105">
        <v>3600</v>
      </c>
      <c r="K43" s="106">
        <f t="shared" si="16"/>
        <v>900</v>
      </c>
      <c r="L43" s="107">
        <v>4</v>
      </c>
      <c r="M43" s="105">
        <f>F43/V43*60</f>
        <v>3182.45416087179</v>
      </c>
      <c r="N43" s="106">
        <f t="shared" si="9"/>
        <v>795.6135402179475</v>
      </c>
      <c r="O43" s="108">
        <f t="shared" si="10"/>
        <v>0</v>
      </c>
      <c r="P43" s="109">
        <f t="shared" si="11"/>
        <v>-104.3864597820525</v>
      </c>
      <c r="Q43" s="110">
        <f t="shared" si="12"/>
        <v>0.8840150446866083</v>
      </c>
      <c r="R43" s="290"/>
      <c r="S43" s="47">
        <v>0.29236111111111113</v>
      </c>
      <c r="T43" s="48">
        <v>0.32412037037037039</v>
      </c>
      <c r="U43" s="111">
        <v>15</v>
      </c>
      <c r="V43" s="112">
        <v>45.738286442474894</v>
      </c>
      <c r="W43" s="113"/>
      <c r="X43" s="116"/>
      <c r="Y43" s="281"/>
      <c r="Z43" s="282"/>
      <c r="AA43" s="117">
        <f t="shared" si="13"/>
        <v>-417.54583912820999</v>
      </c>
      <c r="AB43" s="110">
        <f t="shared" si="14"/>
        <v>0.8840150446866083</v>
      </c>
      <c r="AC43" s="295"/>
    </row>
    <row r="44" spans="1:29" ht="15.75" customHeight="1">
      <c r="A44" s="298"/>
      <c r="B44" s="100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281"/>
      <c r="Z44" s="282"/>
      <c r="AA44" s="117"/>
      <c r="AB44" s="110"/>
      <c r="AC44" s="295"/>
    </row>
    <row r="45" spans="1:29" ht="15.75" customHeight="1">
      <c r="A45" s="298"/>
      <c r="B45" s="100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120"/>
      <c r="U45" s="111"/>
      <c r="V45" s="112"/>
      <c r="W45" s="113"/>
      <c r="X45" s="116"/>
      <c r="Y45" s="281"/>
      <c r="Z45" s="282"/>
      <c r="AA45" s="117"/>
      <c r="AB45" s="110"/>
      <c r="AC45" s="295"/>
    </row>
    <row r="46" spans="1:29" ht="15.75" customHeight="1">
      <c r="A46" s="298"/>
      <c r="B46" s="100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120"/>
      <c r="U46" s="111"/>
      <c r="V46" s="112"/>
      <c r="W46" s="113"/>
      <c r="X46" s="116"/>
      <c r="Y46" s="281"/>
      <c r="Z46" s="282"/>
      <c r="AA46" s="117"/>
      <c r="AB46" s="110"/>
      <c r="AC46" s="295"/>
    </row>
    <row r="47" spans="1:29" ht="15.75" customHeight="1">
      <c r="A47" s="298"/>
      <c r="B47" s="100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120"/>
      <c r="U47" s="111"/>
      <c r="V47" s="112"/>
      <c r="W47" s="113"/>
      <c r="X47" s="116"/>
      <c r="Y47" s="281"/>
      <c r="Z47" s="282"/>
      <c r="AA47" s="117"/>
      <c r="AB47" s="110"/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26"/>
      <c r="X49" s="127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26"/>
      <c r="X50" s="127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26"/>
      <c r="X51" s="127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26"/>
      <c r="X52" s="127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26"/>
      <c r="X53" s="127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7">AVERAGE(I39:I54)</f>
        <v>4.4000000000000004</v>
      </c>
      <c r="J55" s="137">
        <f t="shared" si="17"/>
        <v>3600</v>
      </c>
      <c r="K55" s="138">
        <f t="shared" ref="K55" si="18">J55/I55</f>
        <v>818.18181818181813</v>
      </c>
      <c r="L55" s="136">
        <f t="shared" ref="L55:M55" si="19">AVERAGE(L39:L54)</f>
        <v>4.4000000000000004</v>
      </c>
      <c r="M55" s="137">
        <f t="shared" si="19"/>
        <v>3184.848158059247</v>
      </c>
      <c r="N55" s="138">
        <f t="shared" ref="N55:N66" si="20">M55/L55</f>
        <v>723.82912683164693</v>
      </c>
      <c r="O55" s="139">
        <f t="shared" ref="O55:O66" si="21">L55-I55</f>
        <v>0</v>
      </c>
      <c r="P55" s="140">
        <f t="shared" ref="P55:P66" si="22">N55-K55</f>
        <v>-94.352691350171199</v>
      </c>
      <c r="Q55" s="141">
        <f t="shared" ref="Q55:Q66" si="23">N55/K55</f>
        <v>0.88468004390534627</v>
      </c>
      <c r="R55" s="291"/>
      <c r="S55" s="142">
        <v>0.16666666666666666</v>
      </c>
      <c r="T55" s="143">
        <v>0.32412037037037039</v>
      </c>
      <c r="U55" s="144"/>
      <c r="V55" s="166"/>
      <c r="W55" s="99"/>
      <c r="X55" s="69"/>
      <c r="Y55" s="277"/>
      <c r="Z55" s="278"/>
      <c r="AA55" s="168">
        <f t="shared" ref="AA55:AA66" si="24">M55-J55</f>
        <v>-415.151841940753</v>
      </c>
      <c r="AB55" s="141">
        <f t="shared" ref="AB55:AB66" si="25">M55/J55</f>
        <v>0.88468004390534638</v>
      </c>
      <c r="AC55" s="296"/>
    </row>
    <row r="56" spans="1:29" ht="15.75" customHeight="1">
      <c r="A56" s="283" t="s">
        <v>78</v>
      </c>
      <c r="B56" s="114" t="s">
        <v>118</v>
      </c>
      <c r="C56" s="287" t="s">
        <v>236</v>
      </c>
      <c r="D56" s="288"/>
      <c r="E56" s="147">
        <v>17.07</v>
      </c>
      <c r="F56" s="97">
        <v>1258</v>
      </c>
      <c r="G56" s="148">
        <f t="shared" ref="G56:G66" si="26">E56*F56</f>
        <v>21474.06</v>
      </c>
      <c r="H56" s="149">
        <v>2</v>
      </c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6" si="27">F56/V56*60</f>
        <v>2959.9463747455138</v>
      </c>
      <c r="N56" s="152">
        <f t="shared" si="20"/>
        <v>986.64879158183794</v>
      </c>
      <c r="O56" s="154">
        <f t="shared" si="21"/>
        <v>0</v>
      </c>
      <c r="P56" s="155">
        <f t="shared" si="22"/>
        <v>-113.35120841816206</v>
      </c>
      <c r="Q56" s="156">
        <f t="shared" si="23"/>
        <v>0.89695344689257994</v>
      </c>
      <c r="R56" s="289">
        <f>Q72</f>
        <v>0.8892387140956538</v>
      </c>
      <c r="S56" s="157">
        <v>0.16666666666666666</v>
      </c>
      <c r="T56" s="158">
        <v>0.18437499999999998</v>
      </c>
      <c r="U56" s="159"/>
      <c r="V56" s="160">
        <v>25.500461982690318</v>
      </c>
      <c r="W56" s="158"/>
      <c r="X56" s="169"/>
      <c r="Y56" s="292"/>
      <c r="Z56" s="293"/>
      <c r="AA56" s="115">
        <f t="shared" si="24"/>
        <v>-340.05362525448618</v>
      </c>
      <c r="AB56" s="156">
        <f t="shared" si="25"/>
        <v>0.89695344689257994</v>
      </c>
      <c r="AC56" s="294">
        <f>AB72</f>
        <v>0.8892387140956538</v>
      </c>
    </row>
    <row r="57" spans="1:29" ht="15.75" customHeight="1">
      <c r="A57" s="284"/>
      <c r="B57" s="100" t="s">
        <v>118</v>
      </c>
      <c r="C57" s="279" t="s">
        <v>130</v>
      </c>
      <c r="D57" s="280"/>
      <c r="E57" s="101">
        <v>14.28</v>
      </c>
      <c r="F57" s="102">
        <v>1415</v>
      </c>
      <c r="G57" s="103">
        <f t="shared" si="26"/>
        <v>20206.2</v>
      </c>
      <c r="H57" s="26">
        <v>2</v>
      </c>
      <c r="I57" s="104">
        <v>3</v>
      </c>
      <c r="J57" s="105">
        <v>3600</v>
      </c>
      <c r="K57" s="106">
        <f t="shared" si="16"/>
        <v>1200</v>
      </c>
      <c r="L57" s="107">
        <v>3</v>
      </c>
      <c r="M57" s="105">
        <f t="shared" si="27"/>
        <v>3179.1553504973685</v>
      </c>
      <c r="N57" s="106">
        <f t="shared" si="20"/>
        <v>1059.7184501657896</v>
      </c>
      <c r="O57" s="108">
        <f t="shared" si="21"/>
        <v>0</v>
      </c>
      <c r="P57" s="109">
        <f t="shared" si="22"/>
        <v>-140.28154983421041</v>
      </c>
      <c r="Q57" s="110">
        <f t="shared" si="23"/>
        <v>0.8830987084714913</v>
      </c>
      <c r="R57" s="290"/>
      <c r="S57" s="47">
        <v>0.19444444444444442</v>
      </c>
      <c r="T57" s="48">
        <v>0.2129861111111111</v>
      </c>
      <c r="U57" s="111">
        <v>14.499999999999989</v>
      </c>
      <c r="V57" s="112">
        <v>26.705206458916098</v>
      </c>
      <c r="W57" s="113"/>
      <c r="X57" s="13"/>
      <c r="Y57" s="281"/>
      <c r="Z57" s="282"/>
      <c r="AA57" s="117">
        <f t="shared" si="24"/>
        <v>-420.84464950263146</v>
      </c>
      <c r="AB57" s="110">
        <f t="shared" si="25"/>
        <v>0.8830987084714913</v>
      </c>
      <c r="AC57" s="295"/>
    </row>
    <row r="58" spans="1:29" ht="15.75" customHeight="1">
      <c r="A58" s="284"/>
      <c r="B58" s="100" t="s">
        <v>118</v>
      </c>
      <c r="C58" s="279" t="s">
        <v>133</v>
      </c>
      <c r="D58" s="280"/>
      <c r="E58" s="101">
        <v>30</v>
      </c>
      <c r="F58" s="102">
        <v>2054</v>
      </c>
      <c r="G58" s="103">
        <f t="shared" si="26"/>
        <v>61620</v>
      </c>
      <c r="H58" s="26"/>
      <c r="I58" s="104">
        <v>4</v>
      </c>
      <c r="J58" s="105">
        <v>3600</v>
      </c>
      <c r="K58" s="106">
        <f t="shared" si="16"/>
        <v>900</v>
      </c>
      <c r="L58" s="107">
        <v>4</v>
      </c>
      <c r="M58" s="105">
        <f t="shared" si="27"/>
        <v>3184.5600000000018</v>
      </c>
      <c r="N58" s="106">
        <f t="shared" si="20"/>
        <v>796.14000000000044</v>
      </c>
      <c r="O58" s="108">
        <f t="shared" si="21"/>
        <v>0</v>
      </c>
      <c r="P58" s="109">
        <f t="shared" si="22"/>
        <v>-103.85999999999956</v>
      </c>
      <c r="Q58" s="110">
        <f t="shared" si="23"/>
        <v>0.8846000000000005</v>
      </c>
      <c r="R58" s="290"/>
      <c r="S58" s="47">
        <v>0.22291666666666662</v>
      </c>
      <c r="T58" s="48">
        <v>0.24978009259259254</v>
      </c>
      <c r="U58" s="111">
        <v>15</v>
      </c>
      <c r="V58" s="112">
        <v>38.699223754616</v>
      </c>
      <c r="W58" s="113"/>
      <c r="X58" s="13"/>
      <c r="Y58" s="281"/>
      <c r="Z58" s="282"/>
      <c r="AA58" s="117">
        <f t="shared" si="24"/>
        <v>-415.43999999999824</v>
      </c>
      <c r="AB58" s="110">
        <f t="shared" si="25"/>
        <v>0.8846000000000005</v>
      </c>
      <c r="AC58" s="295"/>
    </row>
    <row r="59" spans="1:29" ht="15.75" customHeight="1">
      <c r="A59" s="284"/>
      <c r="B59" s="100" t="s">
        <v>118</v>
      </c>
      <c r="C59" s="279" t="s">
        <v>127</v>
      </c>
      <c r="D59" s="280"/>
      <c r="E59" s="101">
        <v>18.18</v>
      </c>
      <c r="F59" s="102">
        <v>844</v>
      </c>
      <c r="G59" s="103">
        <f t="shared" si="26"/>
        <v>15343.92</v>
      </c>
      <c r="H59" s="26"/>
      <c r="I59" s="104">
        <v>3</v>
      </c>
      <c r="J59" s="105">
        <v>3600</v>
      </c>
      <c r="K59" s="106">
        <f t="shared" si="16"/>
        <v>1200</v>
      </c>
      <c r="L59" s="107">
        <v>3</v>
      </c>
      <c r="M59" s="105">
        <f t="shared" si="27"/>
        <v>3185.5459073571756</v>
      </c>
      <c r="N59" s="106">
        <f t="shared" si="20"/>
        <v>1061.8486357857253</v>
      </c>
      <c r="O59" s="108">
        <f t="shared" si="21"/>
        <v>0</v>
      </c>
      <c r="P59" s="109">
        <f t="shared" si="22"/>
        <v>-138.15136421427474</v>
      </c>
      <c r="Q59" s="110">
        <f t="shared" si="23"/>
        <v>0.88487386315477101</v>
      </c>
      <c r="R59" s="290"/>
      <c r="S59" s="47">
        <v>0.25972222222222219</v>
      </c>
      <c r="T59" s="48">
        <v>0.27075231481481477</v>
      </c>
      <c r="U59" s="111">
        <v>15</v>
      </c>
      <c r="V59" s="112">
        <v>15.896804338322175</v>
      </c>
      <c r="W59" s="113"/>
      <c r="X59" s="116"/>
      <c r="Y59" s="281"/>
      <c r="Z59" s="282"/>
      <c r="AA59" s="117">
        <f t="shared" si="24"/>
        <v>-414.45409264282443</v>
      </c>
      <c r="AB59" s="110">
        <f t="shared" si="25"/>
        <v>0.88487386315477101</v>
      </c>
      <c r="AC59" s="295"/>
    </row>
    <row r="60" spans="1:29" ht="15.75" customHeight="1">
      <c r="A60" s="285"/>
      <c r="B60" s="100" t="s">
        <v>118</v>
      </c>
      <c r="C60" s="279" t="s">
        <v>218</v>
      </c>
      <c r="D60" s="280"/>
      <c r="E60" s="101">
        <v>25.2</v>
      </c>
      <c r="F60" s="102">
        <v>2343</v>
      </c>
      <c r="G60" s="103">
        <f t="shared" si="26"/>
        <v>59043.6</v>
      </c>
      <c r="H60" s="13"/>
      <c r="I60" s="104">
        <v>3</v>
      </c>
      <c r="J60" s="105">
        <v>3600</v>
      </c>
      <c r="K60" s="106">
        <f t="shared" si="16"/>
        <v>1200</v>
      </c>
      <c r="L60" s="107">
        <v>3</v>
      </c>
      <c r="M60" s="105">
        <f t="shared" si="27"/>
        <v>3182.4297134796207</v>
      </c>
      <c r="N60" s="106">
        <f t="shared" si="20"/>
        <v>1060.8099044932069</v>
      </c>
      <c r="O60" s="108">
        <f t="shared" si="21"/>
        <v>0</v>
      </c>
      <c r="P60" s="109">
        <f t="shared" si="22"/>
        <v>-139.19009550679311</v>
      </c>
      <c r="Q60" s="110">
        <f t="shared" si="23"/>
        <v>0.88400825374433911</v>
      </c>
      <c r="R60" s="290"/>
      <c r="S60" s="47">
        <v>0.28055555555555556</v>
      </c>
      <c r="T60" s="48">
        <v>0.31122685185185184</v>
      </c>
      <c r="U60" s="111">
        <v>15</v>
      </c>
      <c r="V60" s="112">
        <v>44.173795702244099</v>
      </c>
      <c r="W60" s="113"/>
      <c r="X60" s="116"/>
      <c r="Y60" s="281"/>
      <c r="Z60" s="282"/>
      <c r="AA60" s="117">
        <f t="shared" si="24"/>
        <v>-417.57028652037934</v>
      </c>
      <c r="AB60" s="110">
        <f t="shared" si="25"/>
        <v>0.88400825374433911</v>
      </c>
      <c r="AC60" s="295"/>
    </row>
    <row r="61" spans="1:29" ht="15.75" customHeight="1">
      <c r="A61" s="285"/>
      <c r="B61" s="100" t="s">
        <v>118</v>
      </c>
      <c r="C61" s="279" t="s">
        <v>124</v>
      </c>
      <c r="D61" s="280"/>
      <c r="E61" s="101">
        <v>22.28</v>
      </c>
      <c r="F61" s="102">
        <v>846</v>
      </c>
      <c r="G61" s="121">
        <f t="shared" si="26"/>
        <v>18848.88</v>
      </c>
      <c r="H61" s="122"/>
      <c r="I61" s="104">
        <v>5</v>
      </c>
      <c r="J61" s="105">
        <v>3300</v>
      </c>
      <c r="K61" s="106">
        <f t="shared" si="16"/>
        <v>660</v>
      </c>
      <c r="L61" s="107">
        <v>5</v>
      </c>
      <c r="M61" s="105">
        <f t="shared" si="27"/>
        <v>2965.4144806740292</v>
      </c>
      <c r="N61" s="106">
        <f t="shared" si="20"/>
        <v>593.08289613480588</v>
      </c>
      <c r="O61" s="108">
        <f t="shared" si="21"/>
        <v>0</v>
      </c>
      <c r="P61" s="109">
        <f t="shared" si="22"/>
        <v>-66.917103865194122</v>
      </c>
      <c r="Q61" s="110">
        <f t="shared" si="23"/>
        <v>0.89861044868909978</v>
      </c>
      <c r="R61" s="290"/>
      <c r="S61" s="47">
        <v>0.3215277777777778</v>
      </c>
      <c r="T61" s="120">
        <v>0.33341435185185186</v>
      </c>
      <c r="U61" s="111">
        <v>14.833333333333387</v>
      </c>
      <c r="V61" s="112">
        <v>17.11733733372153</v>
      </c>
      <c r="W61" s="113"/>
      <c r="X61" s="50"/>
      <c r="Y61" s="281"/>
      <c r="Z61" s="282"/>
      <c r="AA61" s="117">
        <f t="shared" si="24"/>
        <v>-334.58551932597084</v>
      </c>
      <c r="AB61" s="110">
        <f t="shared" si="25"/>
        <v>0.89861044868909978</v>
      </c>
      <c r="AC61" s="295"/>
    </row>
    <row r="62" spans="1:29" ht="15.75" customHeight="1">
      <c r="A62" s="285"/>
      <c r="B62" s="100" t="s">
        <v>118</v>
      </c>
      <c r="C62" s="279" t="s">
        <v>128</v>
      </c>
      <c r="D62" s="280"/>
      <c r="E62" s="101">
        <v>14.03</v>
      </c>
      <c r="F62" s="102">
        <v>3632</v>
      </c>
      <c r="G62" s="121">
        <f t="shared" si="26"/>
        <v>50956.959999999999</v>
      </c>
      <c r="H62" s="62"/>
      <c r="I62" s="104">
        <v>3</v>
      </c>
      <c r="J62" s="105">
        <v>3000</v>
      </c>
      <c r="K62" s="106">
        <f t="shared" si="16"/>
        <v>1000</v>
      </c>
      <c r="L62" s="107">
        <v>3</v>
      </c>
      <c r="M62" s="105">
        <f t="shared" si="27"/>
        <v>2706.117884531965</v>
      </c>
      <c r="N62" s="106">
        <f t="shared" si="20"/>
        <v>902.03929484398839</v>
      </c>
      <c r="O62" s="123">
        <f t="shared" si="21"/>
        <v>0</v>
      </c>
      <c r="P62" s="124">
        <f t="shared" si="22"/>
        <v>-97.960705156011613</v>
      </c>
      <c r="Q62" s="125">
        <f t="shared" si="23"/>
        <v>0.90203929484398837</v>
      </c>
      <c r="R62" s="290"/>
      <c r="S62" s="47">
        <v>0.34375000000000006</v>
      </c>
      <c r="T62" s="120">
        <v>0.3996643518518519</v>
      </c>
      <c r="U62" s="111">
        <v>14.883333333333395</v>
      </c>
      <c r="V62" s="112">
        <v>80.528642615911096</v>
      </c>
      <c r="W62" s="113"/>
      <c r="X62" s="116"/>
      <c r="Y62" s="281"/>
      <c r="Z62" s="282"/>
      <c r="AA62" s="117">
        <f t="shared" si="24"/>
        <v>-293.88211546803495</v>
      </c>
      <c r="AB62" s="110">
        <f t="shared" si="25"/>
        <v>0.90203929484398837</v>
      </c>
      <c r="AC62" s="295"/>
    </row>
    <row r="63" spans="1:29" ht="15.75" customHeight="1">
      <c r="A63" s="285"/>
      <c r="B63" s="100" t="s">
        <v>118</v>
      </c>
      <c r="C63" s="279" t="s">
        <v>210</v>
      </c>
      <c r="D63" s="280"/>
      <c r="E63" s="101">
        <v>27.48</v>
      </c>
      <c r="F63" s="102">
        <v>3197</v>
      </c>
      <c r="G63" s="121">
        <f t="shared" si="26"/>
        <v>87853.56</v>
      </c>
      <c r="H63" s="62"/>
      <c r="I63" s="104">
        <v>5</v>
      </c>
      <c r="J63" s="105">
        <v>3600</v>
      </c>
      <c r="K63" s="106">
        <f t="shared" si="16"/>
        <v>720</v>
      </c>
      <c r="L63" s="118">
        <v>5</v>
      </c>
      <c r="M63" s="105">
        <f t="shared" si="27"/>
        <v>3186.456053389199</v>
      </c>
      <c r="N63" s="106">
        <f t="shared" si="20"/>
        <v>637.29121067783979</v>
      </c>
      <c r="O63" s="123">
        <f t="shared" si="21"/>
        <v>0</v>
      </c>
      <c r="P63" s="124">
        <f t="shared" si="22"/>
        <v>-82.708789322160214</v>
      </c>
      <c r="Q63" s="125">
        <f t="shared" si="23"/>
        <v>0.88512668149699969</v>
      </c>
      <c r="R63" s="290"/>
      <c r="S63" s="47">
        <v>0.40972222222222227</v>
      </c>
      <c r="T63" s="120">
        <v>0.45151620370370377</v>
      </c>
      <c r="U63" s="111">
        <v>15</v>
      </c>
      <c r="V63" s="112">
        <v>60.198539313283533</v>
      </c>
      <c r="W63" s="113"/>
      <c r="X63" s="116"/>
      <c r="Y63" s="281"/>
      <c r="Z63" s="282"/>
      <c r="AA63" s="117">
        <f t="shared" si="24"/>
        <v>-413.54394661080096</v>
      </c>
      <c r="AB63" s="110">
        <f t="shared" si="25"/>
        <v>0.88512668149699969</v>
      </c>
      <c r="AC63" s="295"/>
    </row>
    <row r="64" spans="1:29" ht="15.75" customHeight="1">
      <c r="A64" s="285"/>
      <c r="B64" s="100" t="s">
        <v>118</v>
      </c>
      <c r="C64" s="279" t="s">
        <v>126</v>
      </c>
      <c r="D64" s="280"/>
      <c r="E64" s="101">
        <v>16.66</v>
      </c>
      <c r="F64" s="102">
        <v>4145</v>
      </c>
      <c r="G64" s="121">
        <f t="shared" si="26"/>
        <v>69055.7</v>
      </c>
      <c r="H64" s="62"/>
      <c r="I64" s="104">
        <v>5</v>
      </c>
      <c r="J64" s="105">
        <v>3600</v>
      </c>
      <c r="K64" s="106">
        <f t="shared" si="16"/>
        <v>720</v>
      </c>
      <c r="L64" s="118">
        <v>5</v>
      </c>
      <c r="M64" s="105">
        <f t="shared" si="27"/>
        <v>3189.7358276693358</v>
      </c>
      <c r="N64" s="106">
        <f t="shared" si="20"/>
        <v>637.94716553386718</v>
      </c>
      <c r="O64" s="123">
        <f t="shared" si="21"/>
        <v>0</v>
      </c>
      <c r="P64" s="124">
        <f t="shared" si="22"/>
        <v>-82.052834466132822</v>
      </c>
      <c r="Q64" s="125">
        <f t="shared" si="23"/>
        <v>0.88603772990814889</v>
      </c>
      <c r="R64" s="290"/>
      <c r="S64" s="47">
        <v>0.46180555555555564</v>
      </c>
      <c r="T64" s="120">
        <v>0.5159490740740742</v>
      </c>
      <c r="U64" s="111">
        <v>14.816666666666691</v>
      </c>
      <c r="V64" s="112">
        <v>77.9688392507787</v>
      </c>
      <c r="W64" s="126"/>
      <c r="X64" s="127"/>
      <c r="Y64" s="281"/>
      <c r="Z64" s="282"/>
      <c r="AA64" s="117">
        <f t="shared" si="24"/>
        <v>-410.26417233066422</v>
      </c>
      <c r="AB64" s="110">
        <f t="shared" si="25"/>
        <v>0.88603772990814877</v>
      </c>
      <c r="AC64" s="295"/>
    </row>
    <row r="65" spans="1:29" ht="15.75" customHeight="1">
      <c r="A65" s="285"/>
      <c r="B65" s="100" t="s">
        <v>118</v>
      </c>
      <c r="C65" s="279" t="s">
        <v>236</v>
      </c>
      <c r="D65" s="280"/>
      <c r="E65" s="101">
        <v>17.07</v>
      </c>
      <c r="F65" s="102">
        <v>3222</v>
      </c>
      <c r="G65" s="121">
        <f t="shared" si="26"/>
        <v>54999.54</v>
      </c>
      <c r="H65" s="62"/>
      <c r="I65" s="104">
        <v>3</v>
      </c>
      <c r="J65" s="105">
        <v>3300</v>
      </c>
      <c r="K65" s="106">
        <f t="shared" si="16"/>
        <v>1100</v>
      </c>
      <c r="L65" s="118">
        <v>3</v>
      </c>
      <c r="M65" s="105">
        <f t="shared" si="27"/>
        <v>2962.6680813398452</v>
      </c>
      <c r="N65" s="106">
        <f t="shared" si="20"/>
        <v>987.55602711328174</v>
      </c>
      <c r="O65" s="123">
        <f t="shared" si="21"/>
        <v>0</v>
      </c>
      <c r="P65" s="124">
        <f t="shared" si="22"/>
        <v>-112.44397288671826</v>
      </c>
      <c r="Q65" s="125">
        <f t="shared" si="23"/>
        <v>0.89777820646661977</v>
      </c>
      <c r="R65" s="290"/>
      <c r="S65" s="47">
        <v>0.52569444444444446</v>
      </c>
      <c r="T65" s="120">
        <v>0.57100694444444444</v>
      </c>
      <c r="U65" s="111">
        <v>15</v>
      </c>
      <c r="V65" s="112">
        <v>65.251994044696502</v>
      </c>
      <c r="W65" s="126"/>
      <c r="X65" s="127"/>
      <c r="Y65" s="281"/>
      <c r="Z65" s="282"/>
      <c r="AA65" s="117">
        <f t="shared" si="24"/>
        <v>-337.33191866015477</v>
      </c>
      <c r="AB65" s="110">
        <f t="shared" si="25"/>
        <v>0.89777820646661977</v>
      </c>
      <c r="AC65" s="295"/>
    </row>
    <row r="66" spans="1:29" ht="15.75" customHeight="1">
      <c r="A66" s="285"/>
      <c r="B66" s="100" t="s">
        <v>118</v>
      </c>
      <c r="C66" s="279" t="s">
        <v>130</v>
      </c>
      <c r="D66" s="280"/>
      <c r="E66" s="101">
        <v>14.28</v>
      </c>
      <c r="F66" s="102">
        <v>3582</v>
      </c>
      <c r="G66" s="121">
        <f t="shared" si="26"/>
        <v>51150.96</v>
      </c>
      <c r="H66" s="62"/>
      <c r="I66" s="104">
        <v>3</v>
      </c>
      <c r="J66" s="105">
        <v>3600</v>
      </c>
      <c r="K66" s="106">
        <f t="shared" si="16"/>
        <v>1200</v>
      </c>
      <c r="L66" s="118">
        <v>3</v>
      </c>
      <c r="M66" s="105">
        <f t="shared" si="27"/>
        <v>3177.9653333603533</v>
      </c>
      <c r="N66" s="106">
        <f t="shared" si="20"/>
        <v>1059.3217777867844</v>
      </c>
      <c r="O66" s="123">
        <f t="shared" si="21"/>
        <v>0</v>
      </c>
      <c r="P66" s="124">
        <f t="shared" si="22"/>
        <v>-140.67822221321558</v>
      </c>
      <c r="Q66" s="125">
        <f t="shared" si="23"/>
        <v>0.88276814815565363</v>
      </c>
      <c r="R66" s="290"/>
      <c r="S66" s="47">
        <v>0.58124999999999993</v>
      </c>
      <c r="T66" s="120">
        <v>0.62820601851851843</v>
      </c>
      <c r="U66" s="111">
        <v>14.749999999999908</v>
      </c>
      <c r="V66" s="112">
        <v>67.628176350415202</v>
      </c>
      <c r="W66" s="126"/>
      <c r="X66" s="127"/>
      <c r="Y66" s="281"/>
      <c r="Z66" s="282"/>
      <c r="AA66" s="117">
        <f t="shared" si="24"/>
        <v>-422.03466663964673</v>
      </c>
      <c r="AB66" s="110">
        <f t="shared" si="25"/>
        <v>0.88276814815565363</v>
      </c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8">AVERAGE(I56:I71)</f>
        <v>3.6363636363636362</v>
      </c>
      <c r="J72" s="137">
        <f t="shared" si="28"/>
        <v>3463.6363636363635</v>
      </c>
      <c r="K72" s="138">
        <f t="shared" ref="K72" si="29">J72/I72</f>
        <v>952.5</v>
      </c>
      <c r="L72" s="136">
        <f t="shared" ref="L72:M72" si="30">AVERAGE(L56:L71)</f>
        <v>3.6363636363636362</v>
      </c>
      <c r="M72" s="137">
        <f t="shared" si="30"/>
        <v>3079.9995460949463</v>
      </c>
      <c r="N72" s="138">
        <f>M72/L72</f>
        <v>846.99987517611021</v>
      </c>
      <c r="O72" s="139">
        <f>L72-I72</f>
        <v>0</v>
      </c>
      <c r="P72" s="140">
        <f>N72-K72</f>
        <v>-105.50012482388979</v>
      </c>
      <c r="Q72" s="141">
        <f>N72/K72</f>
        <v>0.8892387140956538</v>
      </c>
      <c r="R72" s="291"/>
      <c r="S72" s="142">
        <v>0.16666666666666666</v>
      </c>
      <c r="T72" s="143">
        <v>0.62820601851851843</v>
      </c>
      <c r="U72" s="144"/>
      <c r="V72" s="166"/>
      <c r="W72" s="167"/>
      <c r="X72" s="138"/>
      <c r="Y72" s="277"/>
      <c r="Z72" s="278"/>
      <c r="AA72" s="168">
        <f>M72-J72</f>
        <v>-383.63681754141726</v>
      </c>
      <c r="AB72" s="141">
        <f>M72/J72</f>
        <v>0.8892387140956538</v>
      </c>
      <c r="AC72" s="296"/>
    </row>
    <row r="73" spans="1:29" ht="15.75" customHeight="1">
      <c r="A73" s="297" t="s">
        <v>134</v>
      </c>
      <c r="B73" s="114" t="s">
        <v>118</v>
      </c>
      <c r="C73" s="287" t="s">
        <v>135</v>
      </c>
      <c r="D73" s="288"/>
      <c r="E73" s="147">
        <v>28.57</v>
      </c>
      <c r="F73" s="97">
        <v>1880</v>
      </c>
      <c r="G73" s="148">
        <f t="shared" ref="G73:G75" si="31">E73*F73</f>
        <v>53711.6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3116.4429290740713</v>
      </c>
      <c r="N73" s="152">
        <f>M73/L73</f>
        <v>259.70357742283926</v>
      </c>
      <c r="O73" s="154">
        <f>L73-I73</f>
        <v>0</v>
      </c>
      <c r="P73" s="155">
        <f>N73-K73</f>
        <v>-40.29642257716074</v>
      </c>
      <c r="Q73" s="156">
        <f>N73/K73</f>
        <v>0.86567859140946424</v>
      </c>
      <c r="R73" s="289">
        <f>Q89</f>
        <v>0.89271910166241264</v>
      </c>
      <c r="S73" s="157">
        <v>0.70833333333333337</v>
      </c>
      <c r="T73" s="158">
        <v>0.73346064814814815</v>
      </c>
      <c r="U73" s="159"/>
      <c r="V73" s="160">
        <v>36.195111724222748</v>
      </c>
      <c r="W73" s="158"/>
      <c r="X73" s="169"/>
      <c r="Y73" s="292"/>
      <c r="Z73" s="293"/>
      <c r="AA73" s="115">
        <f>M73-J73</f>
        <v>-483.55707092592866</v>
      </c>
      <c r="AB73" s="156">
        <f>M73/J73</f>
        <v>0.86567859140946424</v>
      </c>
      <c r="AC73" s="294">
        <f>AB89</f>
        <v>0.89271910166241264</v>
      </c>
    </row>
    <row r="74" spans="1:29" ht="15.75" customHeight="1">
      <c r="A74" s="298"/>
      <c r="B74" s="100" t="s">
        <v>118</v>
      </c>
      <c r="C74" s="279" t="s">
        <v>202</v>
      </c>
      <c r="D74" s="280"/>
      <c r="E74" s="101">
        <v>20.170000000000002</v>
      </c>
      <c r="F74" s="102">
        <v>100</v>
      </c>
      <c r="G74" s="103">
        <f t="shared" si="31"/>
        <v>2017.0000000000002</v>
      </c>
      <c r="H74" s="26"/>
      <c r="I74" s="104">
        <v>12</v>
      </c>
      <c r="J74" s="105">
        <v>3600</v>
      </c>
      <c r="K74" s="106">
        <f t="shared" si="16"/>
        <v>300</v>
      </c>
      <c r="L74" s="107">
        <v>12</v>
      </c>
      <c r="M74" s="105">
        <f>F74/V74*60</f>
        <v>3262.5928589773116</v>
      </c>
      <c r="N74" s="106">
        <f>M74/L74</f>
        <v>271.88273824810932</v>
      </c>
      <c r="O74" s="108">
        <f>L74-I74</f>
        <v>0</v>
      </c>
      <c r="P74" s="109">
        <f>N74-K74</f>
        <v>-28.11726175189068</v>
      </c>
      <c r="Q74" s="110">
        <f>N74/K74</f>
        <v>0.90627579416036441</v>
      </c>
      <c r="R74" s="290"/>
      <c r="S74" s="47">
        <v>0.73750000000000004</v>
      </c>
      <c r="T74" s="48">
        <v>0.73877314814814821</v>
      </c>
      <c r="U74" s="111">
        <v>5.8166666666667233</v>
      </c>
      <c r="V74" s="112">
        <v>1.8390281163922955</v>
      </c>
      <c r="W74" s="113"/>
      <c r="X74" s="13"/>
      <c r="Y74" s="281"/>
      <c r="Z74" s="282"/>
      <c r="AA74" s="117">
        <f>M74-J74</f>
        <v>-337.40714102268839</v>
      </c>
      <c r="AB74" s="110">
        <f>M74/J74</f>
        <v>0.9062757941603643</v>
      </c>
      <c r="AC74" s="295"/>
    </row>
    <row r="75" spans="1:29" ht="15.75" customHeight="1">
      <c r="A75" s="298"/>
      <c r="B75" s="100" t="s">
        <v>118</v>
      </c>
      <c r="C75" s="279" t="s">
        <v>203</v>
      </c>
      <c r="D75" s="280"/>
      <c r="E75" s="101">
        <v>20.420000000000002</v>
      </c>
      <c r="F75" s="102">
        <v>1027</v>
      </c>
      <c r="G75" s="103">
        <f t="shared" si="31"/>
        <v>20971.34</v>
      </c>
      <c r="H75" s="26"/>
      <c r="I75" s="104">
        <v>13</v>
      </c>
      <c r="J75" s="105">
        <v>3600</v>
      </c>
      <c r="K75" s="106">
        <f t="shared" si="16"/>
        <v>276.92307692307691</v>
      </c>
      <c r="L75" s="107">
        <v>13</v>
      </c>
      <c r="M75" s="105">
        <f>F75/V75*60</f>
        <v>3262.3305099026747</v>
      </c>
      <c r="N75" s="106">
        <f>M75/L75</f>
        <v>250.94850076174421</v>
      </c>
      <c r="O75" s="108">
        <f>L75-I75</f>
        <v>0</v>
      </c>
      <c r="P75" s="109">
        <f>N75-K75</f>
        <v>-25.974576161332692</v>
      </c>
      <c r="Q75" s="110">
        <f>N75/K75</f>
        <v>0.90620291941740971</v>
      </c>
      <c r="R75" s="290"/>
      <c r="S75" s="47">
        <v>0.74236111111111114</v>
      </c>
      <c r="T75" s="48">
        <v>0.75547453703703704</v>
      </c>
      <c r="U75" s="111">
        <v>5.1666666666666217</v>
      </c>
      <c r="V75" s="112">
        <v>18.888337589632606</v>
      </c>
      <c r="W75" s="113"/>
      <c r="X75" s="13"/>
      <c r="Y75" s="281"/>
      <c r="Z75" s="282"/>
      <c r="AA75" s="117">
        <f>M75-J75</f>
        <v>-337.66949009732525</v>
      </c>
      <c r="AB75" s="110">
        <f>M75/J75</f>
        <v>0.9062029194174096</v>
      </c>
      <c r="AC75" s="295"/>
    </row>
    <row r="76" spans="1:29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81"/>
      <c r="Z76" s="282"/>
      <c r="AA76" s="117"/>
      <c r="AB76" s="110"/>
      <c r="AC76" s="295"/>
    </row>
    <row r="77" spans="1:29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81"/>
      <c r="Z77" s="282"/>
      <c r="AA77" s="117"/>
      <c r="AB77" s="110"/>
      <c r="AC77" s="295"/>
    </row>
    <row r="78" spans="1:29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50"/>
      <c r="Y78" s="281"/>
      <c r="Z78" s="282"/>
      <c r="AA78" s="117"/>
      <c r="AB78" s="110"/>
      <c r="AC78" s="295"/>
    </row>
    <row r="79" spans="1:29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281"/>
      <c r="Z79" s="282"/>
      <c r="AA79" s="117"/>
      <c r="AB79" s="110"/>
      <c r="AC79" s="295"/>
    </row>
    <row r="80" spans="1:29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281"/>
      <c r="Z80" s="282"/>
      <c r="AA80" s="117"/>
      <c r="AB80" s="110"/>
      <c r="AC80" s="295"/>
    </row>
    <row r="81" spans="1:29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26"/>
      <c r="X81" s="127"/>
      <c r="Y81" s="281"/>
      <c r="Z81" s="282"/>
      <c r="AA81" s="117"/>
      <c r="AB81" s="110"/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2">AVERAGE(I73:I88)</f>
        <v>12.333333333333334</v>
      </c>
      <c r="J89" s="137">
        <f t="shared" si="32"/>
        <v>3600</v>
      </c>
      <c r="K89" s="138">
        <f t="shared" ref="K89" si="33">J89/I89</f>
        <v>291.89189189189187</v>
      </c>
      <c r="L89" s="136">
        <f t="shared" ref="L89:M89" si="34">AVERAGE(L73:L88)</f>
        <v>12.333333333333334</v>
      </c>
      <c r="M89" s="137">
        <f t="shared" si="34"/>
        <v>3213.7887659846856</v>
      </c>
      <c r="N89" s="138">
        <f>M89/L89</f>
        <v>260.57746751227177</v>
      </c>
      <c r="O89" s="139">
        <f>L89-I89</f>
        <v>0</v>
      </c>
      <c r="P89" s="140">
        <f>N89-K89</f>
        <v>-31.314424379620107</v>
      </c>
      <c r="Q89" s="141">
        <f>N89/K89</f>
        <v>0.89271910166241264</v>
      </c>
      <c r="R89" s="291"/>
      <c r="S89" s="142">
        <v>0.70833333333333337</v>
      </c>
      <c r="T89" s="143">
        <v>0.75547453703703704</v>
      </c>
      <c r="U89" s="144"/>
      <c r="V89" s="166"/>
      <c r="W89" s="167"/>
      <c r="X89" s="138"/>
      <c r="Y89" s="277"/>
      <c r="Z89" s="278"/>
      <c r="AA89" s="168">
        <f>M89-J89</f>
        <v>-386.2112340153144</v>
      </c>
      <c r="AB89" s="141">
        <f>M89/J89</f>
        <v>0.89271910166241264</v>
      </c>
      <c r="AC89" s="296"/>
    </row>
    <row r="90" spans="1:29" ht="15.75" customHeight="1">
      <c r="A90" s="283" t="s">
        <v>139</v>
      </c>
      <c r="B90" s="114" t="s">
        <v>118</v>
      </c>
      <c r="C90" s="287" t="s">
        <v>208</v>
      </c>
      <c r="D90" s="288"/>
      <c r="E90" s="147">
        <v>17.22</v>
      </c>
      <c r="F90" s="97">
        <v>1758</v>
      </c>
      <c r="G90" s="148">
        <f t="shared" ref="G90:G92" si="35">E90*F90</f>
        <v>30272.76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2977.9908047833387</v>
      </c>
      <c r="N90" s="152">
        <f>M90/L90</f>
        <v>992.66360159444628</v>
      </c>
      <c r="O90" s="154">
        <f>L90-I90</f>
        <v>0</v>
      </c>
      <c r="P90" s="155">
        <f>N90-K90</f>
        <v>-107.33639840555372</v>
      </c>
      <c r="Q90" s="156">
        <f>N90/K90</f>
        <v>0.90242145599495116</v>
      </c>
      <c r="R90" s="289">
        <f>Q106</f>
        <v>0.90158942458023894</v>
      </c>
      <c r="S90" s="157">
        <v>0.70833333333333337</v>
      </c>
      <c r="T90" s="158">
        <v>0.73292824074074081</v>
      </c>
      <c r="U90" s="159"/>
      <c r="V90" s="160">
        <v>35.419854161596078</v>
      </c>
      <c r="W90" s="161"/>
      <c r="X90" s="162"/>
      <c r="Y90" s="292"/>
      <c r="Z90" s="293"/>
      <c r="AA90" s="115">
        <f>M90-J90</f>
        <v>-322.00919521666128</v>
      </c>
      <c r="AB90" s="156">
        <f>M90/J90</f>
        <v>0.90242145599495116</v>
      </c>
      <c r="AC90" s="294">
        <f>AB106</f>
        <v>0.90158942458023894</v>
      </c>
    </row>
    <row r="91" spans="1:29" ht="15.75" customHeight="1">
      <c r="A91" s="284"/>
      <c r="B91" s="100" t="s">
        <v>118</v>
      </c>
      <c r="C91" s="279" t="s">
        <v>138</v>
      </c>
      <c r="D91" s="280"/>
      <c r="E91" s="101">
        <v>24.54</v>
      </c>
      <c r="F91" s="102">
        <v>1797</v>
      </c>
      <c r="G91" s="103">
        <f t="shared" si="35"/>
        <v>44098.38</v>
      </c>
      <c r="H91" s="26"/>
      <c r="I91" s="104">
        <v>4</v>
      </c>
      <c r="J91" s="105">
        <v>3000</v>
      </c>
      <c r="K91" s="106">
        <f t="shared" ref="K91:K135" si="36">J91/I91</f>
        <v>750</v>
      </c>
      <c r="L91" s="107">
        <v>4</v>
      </c>
      <c r="M91" s="105">
        <f>F91/V91*60</f>
        <v>2702.5990956302558</v>
      </c>
      <c r="N91" s="106">
        <f>M91/L91</f>
        <v>675.64977390756394</v>
      </c>
      <c r="O91" s="108">
        <f>L91-I91</f>
        <v>0</v>
      </c>
      <c r="P91" s="109">
        <f>N91-K91</f>
        <v>-74.35022609243606</v>
      </c>
      <c r="Q91" s="110">
        <f>N91/K91</f>
        <v>0.90086636521008523</v>
      </c>
      <c r="R91" s="290"/>
      <c r="S91" s="47">
        <v>0.7368055555555556</v>
      </c>
      <c r="T91" s="48">
        <v>0.7645023148148149</v>
      </c>
      <c r="U91" s="111">
        <v>5.5833333333333002</v>
      </c>
      <c r="V91" s="112">
        <v>39.894929356829373</v>
      </c>
      <c r="W91" s="113"/>
      <c r="X91" s="116"/>
      <c r="Y91" s="281"/>
      <c r="Z91" s="282"/>
      <c r="AA91" s="117">
        <f>M91-J91</f>
        <v>-297.40090436974424</v>
      </c>
      <c r="AB91" s="110">
        <f>M91/J91</f>
        <v>0.90086636521008523</v>
      </c>
      <c r="AC91" s="295"/>
    </row>
    <row r="92" spans="1:29" ht="15.75" customHeight="1">
      <c r="A92" s="284"/>
      <c r="B92" s="100" t="s">
        <v>118</v>
      </c>
      <c r="C92" s="279" t="s">
        <v>205</v>
      </c>
      <c r="D92" s="280"/>
      <c r="E92" s="101">
        <v>23.27</v>
      </c>
      <c r="F92" s="102">
        <v>1770</v>
      </c>
      <c r="G92" s="103">
        <f t="shared" si="35"/>
        <v>41187.9</v>
      </c>
      <c r="H92" s="26"/>
      <c r="I92" s="104">
        <v>5</v>
      </c>
      <c r="J92" s="105">
        <v>3000</v>
      </c>
      <c r="K92" s="106">
        <f t="shared" si="36"/>
        <v>600</v>
      </c>
      <c r="L92" s="107">
        <v>5</v>
      </c>
      <c r="M92" s="105">
        <f>F92/V92*60</f>
        <v>2704.1917481826263</v>
      </c>
      <c r="N92" s="106">
        <f>M92/L92</f>
        <v>540.83834963652521</v>
      </c>
      <c r="O92" s="108">
        <f>L92-I92</f>
        <v>0</v>
      </c>
      <c r="P92" s="109">
        <f>N92-K92</f>
        <v>-59.161650363474791</v>
      </c>
      <c r="Q92" s="110">
        <f>N92/K92</f>
        <v>0.90139724939420873</v>
      </c>
      <c r="R92" s="290"/>
      <c r="S92" s="47">
        <v>0.7680555555555556</v>
      </c>
      <c r="T92" s="48">
        <v>0.79532407407407413</v>
      </c>
      <c r="U92" s="111">
        <v>5.1166666666666138</v>
      </c>
      <c r="V92" s="112">
        <v>39.27236301618499</v>
      </c>
      <c r="W92" s="113"/>
      <c r="X92" s="116"/>
      <c r="Y92" s="281"/>
      <c r="Z92" s="282"/>
      <c r="AA92" s="117">
        <f>M92-J92</f>
        <v>-295.80825181737373</v>
      </c>
      <c r="AB92" s="110">
        <f>M92/J92</f>
        <v>0.90139724939420873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13"/>
      <c r="X98" s="116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13"/>
      <c r="X99" s="116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99"/>
      <c r="G106" s="135"/>
      <c r="H106" s="69"/>
      <c r="I106" s="136">
        <f t="shared" ref="I106:J106" si="37">AVERAGE(I90:I105)</f>
        <v>4</v>
      </c>
      <c r="J106" s="137">
        <f t="shared" si="37"/>
        <v>3100</v>
      </c>
      <c r="K106" s="138">
        <f t="shared" ref="K106" si="38">J106/I106</f>
        <v>775</v>
      </c>
      <c r="L106" s="136">
        <f t="shared" ref="L106:M106" si="39">AVERAGE(L90:L105)</f>
        <v>4</v>
      </c>
      <c r="M106" s="137">
        <f t="shared" si="39"/>
        <v>2794.9272161987406</v>
      </c>
      <c r="N106" s="138">
        <f t="shared" ref="N106:N118" si="40">M106/L106</f>
        <v>698.73180404968514</v>
      </c>
      <c r="O106" s="139">
        <f t="shared" ref="O106:O118" si="41">L106-I106</f>
        <v>0</v>
      </c>
      <c r="P106" s="140">
        <f t="shared" ref="P106:P118" si="42">N106-K106</f>
        <v>-76.268195950314862</v>
      </c>
      <c r="Q106" s="141">
        <f t="shared" ref="Q106:Q118" si="43">N106/K106</f>
        <v>0.90158942458023894</v>
      </c>
      <c r="R106" s="291"/>
      <c r="S106" s="142">
        <v>0.70833333333333337</v>
      </c>
      <c r="T106" s="143">
        <v>0.79532407407407413</v>
      </c>
      <c r="U106" s="144"/>
      <c r="V106" s="166"/>
      <c r="W106" s="99"/>
      <c r="X106" s="69"/>
      <c r="Y106" s="277"/>
      <c r="Z106" s="278"/>
      <c r="AA106" s="168">
        <f t="shared" ref="AA106:AA118" si="44">M106-J106</f>
        <v>-305.07278380125945</v>
      </c>
      <c r="AB106" s="141">
        <f t="shared" ref="AB106:AB118" si="45">M106/J106</f>
        <v>0.90158942458023894</v>
      </c>
      <c r="AC106" s="296"/>
    </row>
    <row r="107" spans="1:29" ht="15.75" customHeight="1">
      <c r="A107" s="297" t="s">
        <v>142</v>
      </c>
      <c r="B107" s="114" t="s">
        <v>118</v>
      </c>
      <c r="C107" s="287" t="s">
        <v>137</v>
      </c>
      <c r="D107" s="288"/>
      <c r="E107" s="147">
        <v>22.28</v>
      </c>
      <c r="F107" s="97">
        <v>458</v>
      </c>
      <c r="G107" s="148">
        <f t="shared" ref="G107:G118" si="46">E107*F107</f>
        <v>10204.24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7">F107/V107*60</f>
        <v>2963.9497679275282</v>
      </c>
      <c r="N107" s="152">
        <f t="shared" si="40"/>
        <v>592.7899535855056</v>
      </c>
      <c r="O107" s="154">
        <f t="shared" si="41"/>
        <v>0</v>
      </c>
      <c r="P107" s="155">
        <f t="shared" si="42"/>
        <v>-67.2100464144944</v>
      </c>
      <c r="Q107" s="156">
        <f t="shared" si="43"/>
        <v>0.89816659634167517</v>
      </c>
      <c r="R107" s="289">
        <f>Q123</f>
        <v>0.89268200658836294</v>
      </c>
      <c r="S107" s="157">
        <v>0.70833333333333337</v>
      </c>
      <c r="T107" s="158">
        <v>0.71476851851851853</v>
      </c>
      <c r="U107" s="159"/>
      <c r="V107" s="160">
        <v>9.2714121869935529</v>
      </c>
      <c r="W107" s="161"/>
      <c r="X107" s="162"/>
      <c r="Y107" s="292"/>
      <c r="Z107" s="293"/>
      <c r="AA107" s="115">
        <f t="shared" si="44"/>
        <v>-336.05023207247177</v>
      </c>
      <c r="AB107" s="156">
        <f t="shared" si="45"/>
        <v>0.89816659634167517</v>
      </c>
      <c r="AC107" s="294">
        <f>AB123</f>
        <v>0.89268200658836305</v>
      </c>
    </row>
    <row r="108" spans="1:29" ht="15.75" customHeight="1">
      <c r="A108" s="298"/>
      <c r="B108" s="100" t="s">
        <v>118</v>
      </c>
      <c r="C108" s="279" t="s">
        <v>136</v>
      </c>
      <c r="D108" s="280"/>
      <c r="E108" s="101">
        <v>16.7</v>
      </c>
      <c r="F108" s="102">
        <v>416</v>
      </c>
      <c r="G108" s="103">
        <f t="shared" si="46"/>
        <v>6947.2</v>
      </c>
      <c r="H108" s="26">
        <v>2</v>
      </c>
      <c r="I108" s="104">
        <v>3</v>
      </c>
      <c r="J108" s="105">
        <v>3600</v>
      </c>
      <c r="K108" s="106">
        <f t="shared" si="36"/>
        <v>1200</v>
      </c>
      <c r="L108" s="107">
        <v>3</v>
      </c>
      <c r="M108" s="105">
        <f t="shared" si="47"/>
        <v>3191.4823507222027</v>
      </c>
      <c r="N108" s="106">
        <f t="shared" si="40"/>
        <v>1063.8274502407342</v>
      </c>
      <c r="O108" s="108">
        <f t="shared" si="41"/>
        <v>0</v>
      </c>
      <c r="P108" s="109">
        <f t="shared" si="42"/>
        <v>-136.17254975926585</v>
      </c>
      <c r="Q108" s="110">
        <f t="shared" si="43"/>
        <v>0.88652287520061179</v>
      </c>
      <c r="R108" s="290"/>
      <c r="S108" s="47">
        <v>0.72499999999999998</v>
      </c>
      <c r="T108" s="48">
        <v>0.73042824074074075</v>
      </c>
      <c r="U108" s="111">
        <v>14.733333333333292</v>
      </c>
      <c r="V108" s="112">
        <v>7.8208171805655722</v>
      </c>
      <c r="W108" s="113"/>
      <c r="X108" s="116"/>
      <c r="Y108" s="281"/>
      <c r="Z108" s="282"/>
      <c r="AA108" s="117">
        <f t="shared" si="44"/>
        <v>-408.51764927779732</v>
      </c>
      <c r="AB108" s="110">
        <f t="shared" si="45"/>
        <v>0.8865228752006119</v>
      </c>
      <c r="AC108" s="295"/>
    </row>
    <row r="109" spans="1:29" ht="15.75" customHeight="1">
      <c r="A109" s="298"/>
      <c r="B109" s="100" t="s">
        <v>118</v>
      </c>
      <c r="C109" s="279" t="s">
        <v>148</v>
      </c>
      <c r="D109" s="280"/>
      <c r="E109" s="101">
        <v>18.18</v>
      </c>
      <c r="F109" s="102">
        <v>396</v>
      </c>
      <c r="G109" s="103">
        <f t="shared" si="46"/>
        <v>7199.28</v>
      </c>
      <c r="H109" s="26">
        <v>2</v>
      </c>
      <c r="I109" s="104">
        <v>3</v>
      </c>
      <c r="J109" s="105">
        <v>3600</v>
      </c>
      <c r="K109" s="106">
        <f t="shared" si="36"/>
        <v>1200</v>
      </c>
      <c r="L109" s="107">
        <v>3</v>
      </c>
      <c r="M109" s="105">
        <f t="shared" si="47"/>
        <v>3191.9960598015241</v>
      </c>
      <c r="N109" s="106">
        <f t="shared" si="40"/>
        <v>1063.9986866005081</v>
      </c>
      <c r="O109" s="108">
        <f t="shared" si="41"/>
        <v>0</v>
      </c>
      <c r="P109" s="109">
        <f t="shared" si="42"/>
        <v>-136.00131339949189</v>
      </c>
      <c r="Q109" s="110">
        <f t="shared" si="43"/>
        <v>0.88666557216709008</v>
      </c>
      <c r="R109" s="290"/>
      <c r="S109" s="47">
        <v>0.7402777777777777</v>
      </c>
      <c r="T109" s="48">
        <v>0.74543981481481469</v>
      </c>
      <c r="U109" s="111">
        <v>15</v>
      </c>
      <c r="V109" s="112">
        <v>7.4436182109439635</v>
      </c>
      <c r="W109" s="113"/>
      <c r="X109" s="116"/>
      <c r="Y109" s="281"/>
      <c r="Z109" s="282"/>
      <c r="AA109" s="117">
        <f t="shared" si="44"/>
        <v>-408.0039401984759</v>
      </c>
      <c r="AB109" s="110">
        <f t="shared" si="45"/>
        <v>0.88666557216709008</v>
      </c>
      <c r="AC109" s="295"/>
    </row>
    <row r="110" spans="1:29" ht="15.75" customHeight="1">
      <c r="A110" s="298"/>
      <c r="B110" s="100" t="s">
        <v>118</v>
      </c>
      <c r="C110" s="279" t="s">
        <v>144</v>
      </c>
      <c r="D110" s="280"/>
      <c r="E110" s="101">
        <v>18.18</v>
      </c>
      <c r="F110" s="102">
        <v>568</v>
      </c>
      <c r="G110" s="103">
        <f t="shared" si="46"/>
        <v>10326.24</v>
      </c>
      <c r="H110" s="26">
        <v>2</v>
      </c>
      <c r="I110" s="104">
        <v>3</v>
      </c>
      <c r="J110" s="105">
        <v>3000</v>
      </c>
      <c r="K110" s="106">
        <f t="shared" si="36"/>
        <v>1000</v>
      </c>
      <c r="L110" s="107">
        <v>3</v>
      </c>
      <c r="M110" s="105">
        <f t="shared" si="47"/>
        <v>2707.8417673468289</v>
      </c>
      <c r="N110" s="106">
        <f t="shared" si="40"/>
        <v>902.61392244894296</v>
      </c>
      <c r="O110" s="108">
        <f t="shared" si="41"/>
        <v>0</v>
      </c>
      <c r="P110" s="109">
        <f t="shared" si="42"/>
        <v>-97.386077551057042</v>
      </c>
      <c r="Q110" s="110">
        <f t="shared" si="43"/>
        <v>0.90261392244894301</v>
      </c>
      <c r="R110" s="290"/>
      <c r="S110" s="47">
        <v>0.75555555555555542</v>
      </c>
      <c r="T110" s="48">
        <v>0.76429398148148131</v>
      </c>
      <c r="U110" s="111">
        <v>14.566666666666652</v>
      </c>
      <c r="V110" s="112">
        <v>12.585668930497343</v>
      </c>
      <c r="W110" s="113"/>
      <c r="X110" s="116"/>
      <c r="Y110" s="281"/>
      <c r="Z110" s="282"/>
      <c r="AA110" s="117">
        <f t="shared" si="44"/>
        <v>-292.15823265317113</v>
      </c>
      <c r="AB110" s="110">
        <f t="shared" si="45"/>
        <v>0.90261392244894301</v>
      </c>
      <c r="AC110" s="295"/>
    </row>
    <row r="111" spans="1:29" ht="15.75" customHeight="1">
      <c r="A111" s="298"/>
      <c r="B111" s="100" t="s">
        <v>118</v>
      </c>
      <c r="C111" s="279" t="s">
        <v>143</v>
      </c>
      <c r="D111" s="280"/>
      <c r="E111" s="101">
        <v>14.03</v>
      </c>
      <c r="F111" s="102">
        <v>2280</v>
      </c>
      <c r="G111" s="103">
        <f t="shared" si="46"/>
        <v>31988.399999999998</v>
      </c>
      <c r="H111" s="26">
        <v>2</v>
      </c>
      <c r="I111" s="104">
        <v>3</v>
      </c>
      <c r="J111" s="105">
        <v>3000</v>
      </c>
      <c r="K111" s="106">
        <f t="shared" si="36"/>
        <v>1000</v>
      </c>
      <c r="L111" s="107">
        <v>3</v>
      </c>
      <c r="M111" s="105">
        <f t="shared" si="47"/>
        <v>2705.9849536012784</v>
      </c>
      <c r="N111" s="106">
        <f t="shared" si="40"/>
        <v>901.99498453375952</v>
      </c>
      <c r="O111" s="108">
        <f t="shared" si="41"/>
        <v>0</v>
      </c>
      <c r="P111" s="109">
        <f t="shared" si="42"/>
        <v>-98.005015466240479</v>
      </c>
      <c r="Q111" s="110">
        <f t="shared" si="43"/>
        <v>0.90199498453375948</v>
      </c>
      <c r="R111" s="290"/>
      <c r="S111" s="47">
        <v>0.77430555555555536</v>
      </c>
      <c r="T111" s="48">
        <v>0.80940972222222207</v>
      </c>
      <c r="U111" s="111">
        <v>15</v>
      </c>
      <c r="V111" s="112">
        <v>50.5546048280641</v>
      </c>
      <c r="W111" s="113"/>
      <c r="X111" s="116"/>
      <c r="Y111" s="281"/>
      <c r="Z111" s="282"/>
      <c r="AA111" s="117">
        <f t="shared" si="44"/>
        <v>-294.01504639872155</v>
      </c>
      <c r="AB111" s="110">
        <f t="shared" si="45"/>
        <v>0.90199498453375948</v>
      </c>
      <c r="AC111" s="295"/>
    </row>
    <row r="112" spans="1:29" ht="15.75" customHeight="1">
      <c r="A112" s="298"/>
      <c r="B112" s="100" t="s">
        <v>118</v>
      </c>
      <c r="C112" s="279" t="s">
        <v>145</v>
      </c>
      <c r="D112" s="280"/>
      <c r="E112" s="101">
        <v>14.28</v>
      </c>
      <c r="F112" s="102">
        <v>2982</v>
      </c>
      <c r="G112" s="121">
        <f t="shared" si="46"/>
        <v>42582.96</v>
      </c>
      <c r="H112" s="26">
        <v>2</v>
      </c>
      <c r="I112" s="104">
        <v>3</v>
      </c>
      <c r="J112" s="105">
        <v>3600</v>
      </c>
      <c r="K112" s="106">
        <f t="shared" si="36"/>
        <v>1200</v>
      </c>
      <c r="L112" s="107">
        <v>3</v>
      </c>
      <c r="M112" s="105">
        <f t="shared" si="47"/>
        <v>3182.2444846451672</v>
      </c>
      <c r="N112" s="106">
        <f t="shared" si="40"/>
        <v>1060.7481615483891</v>
      </c>
      <c r="O112" s="108">
        <f t="shared" si="41"/>
        <v>0</v>
      </c>
      <c r="P112" s="109">
        <f t="shared" si="42"/>
        <v>-139.25183845161087</v>
      </c>
      <c r="Q112" s="110">
        <f t="shared" si="43"/>
        <v>0.88395680129032428</v>
      </c>
      <c r="R112" s="290"/>
      <c r="S112" s="47">
        <v>0.8194444444444442</v>
      </c>
      <c r="T112" s="120">
        <v>0.85848379629629601</v>
      </c>
      <c r="U112" s="111">
        <v>15</v>
      </c>
      <c r="V112" s="112">
        <v>56.224466995957506</v>
      </c>
      <c r="W112" s="113"/>
      <c r="X112" s="116"/>
      <c r="Y112" s="281"/>
      <c r="Z112" s="282"/>
      <c r="AA112" s="117">
        <f t="shared" si="44"/>
        <v>-417.75551535483282</v>
      </c>
      <c r="AB112" s="110">
        <f t="shared" si="45"/>
        <v>0.88395680129032417</v>
      </c>
      <c r="AC112" s="295"/>
    </row>
    <row r="113" spans="1:29" ht="15.75" customHeight="1">
      <c r="A113" s="298"/>
      <c r="B113" s="100" t="s">
        <v>118</v>
      </c>
      <c r="C113" s="279" t="s">
        <v>137</v>
      </c>
      <c r="D113" s="280"/>
      <c r="E113" s="101">
        <v>22.28</v>
      </c>
      <c r="F113" s="102">
        <v>1311</v>
      </c>
      <c r="G113" s="121">
        <f t="shared" si="46"/>
        <v>29209.08</v>
      </c>
      <c r="H113" s="26"/>
      <c r="I113" s="104">
        <v>5</v>
      </c>
      <c r="J113" s="105">
        <v>3300</v>
      </c>
      <c r="K113" s="106">
        <f t="shared" si="36"/>
        <v>660</v>
      </c>
      <c r="L113" s="107">
        <v>5</v>
      </c>
      <c r="M113" s="105">
        <f t="shared" si="47"/>
        <v>2963.9497679275282</v>
      </c>
      <c r="N113" s="106">
        <f t="shared" si="40"/>
        <v>592.7899535855056</v>
      </c>
      <c r="O113" s="123">
        <f t="shared" si="41"/>
        <v>0</v>
      </c>
      <c r="P113" s="124">
        <f t="shared" si="42"/>
        <v>-67.2100464144944</v>
      </c>
      <c r="Q113" s="125">
        <f t="shared" si="43"/>
        <v>0.89816659634167517</v>
      </c>
      <c r="R113" s="290"/>
      <c r="S113" s="47">
        <v>0.86874999999999969</v>
      </c>
      <c r="T113" s="120">
        <v>0.88717592592592565</v>
      </c>
      <c r="U113" s="111">
        <v>14.783333333333299</v>
      </c>
      <c r="V113" s="112">
        <v>26.538911303817791</v>
      </c>
      <c r="W113" s="113"/>
      <c r="X113" s="116"/>
      <c r="Y113" s="281"/>
      <c r="Z113" s="282"/>
      <c r="AA113" s="117">
        <f t="shared" si="44"/>
        <v>-336.05023207247177</v>
      </c>
      <c r="AB113" s="110">
        <f t="shared" si="45"/>
        <v>0.89816659634167517</v>
      </c>
      <c r="AC113" s="295"/>
    </row>
    <row r="114" spans="1:29" ht="15.75" customHeight="1">
      <c r="A114" s="298"/>
      <c r="B114" s="100" t="s">
        <v>118</v>
      </c>
      <c r="C114" s="279" t="s">
        <v>136</v>
      </c>
      <c r="D114" s="280"/>
      <c r="E114" s="101">
        <v>16.7</v>
      </c>
      <c r="F114" s="102">
        <v>932</v>
      </c>
      <c r="G114" s="121">
        <f t="shared" si="46"/>
        <v>15564.4</v>
      </c>
      <c r="H114" s="26"/>
      <c r="I114" s="104">
        <v>3</v>
      </c>
      <c r="J114" s="105">
        <v>3600</v>
      </c>
      <c r="K114" s="106">
        <f t="shared" si="36"/>
        <v>1200</v>
      </c>
      <c r="L114" s="118">
        <v>3</v>
      </c>
      <c r="M114" s="105">
        <f t="shared" si="47"/>
        <v>3191.4823507222027</v>
      </c>
      <c r="N114" s="106">
        <f t="shared" si="40"/>
        <v>1063.8274502407342</v>
      </c>
      <c r="O114" s="123">
        <f t="shared" si="41"/>
        <v>0</v>
      </c>
      <c r="P114" s="124">
        <f t="shared" si="42"/>
        <v>-136.17254975926585</v>
      </c>
      <c r="Q114" s="125">
        <f t="shared" si="43"/>
        <v>0.88652287520061179</v>
      </c>
      <c r="R114" s="290"/>
      <c r="S114" s="47">
        <v>0.89722222222222192</v>
      </c>
      <c r="T114" s="120">
        <v>0.90938657407407375</v>
      </c>
      <c r="U114" s="111">
        <v>15</v>
      </c>
      <c r="V114" s="112">
        <v>17.521638491074789</v>
      </c>
      <c r="W114" s="113"/>
      <c r="X114" s="116"/>
      <c r="Y114" s="281"/>
      <c r="Z114" s="282"/>
      <c r="AA114" s="117">
        <f t="shared" si="44"/>
        <v>-408.51764927779732</v>
      </c>
      <c r="AB114" s="110">
        <f t="shared" si="45"/>
        <v>0.8865228752006119</v>
      </c>
      <c r="AC114" s="295"/>
    </row>
    <row r="115" spans="1:29" ht="15.75" customHeight="1">
      <c r="A115" s="298"/>
      <c r="B115" s="100" t="s">
        <v>118</v>
      </c>
      <c r="C115" s="279" t="s">
        <v>148</v>
      </c>
      <c r="D115" s="280"/>
      <c r="E115" s="101">
        <v>18.18</v>
      </c>
      <c r="F115" s="102">
        <v>861</v>
      </c>
      <c r="G115" s="121">
        <f t="shared" si="46"/>
        <v>15652.98</v>
      </c>
      <c r="H115" s="26"/>
      <c r="I115" s="104">
        <v>3</v>
      </c>
      <c r="J115" s="105">
        <v>3600</v>
      </c>
      <c r="K115" s="106">
        <f t="shared" si="36"/>
        <v>1200</v>
      </c>
      <c r="L115" s="118">
        <v>3</v>
      </c>
      <c r="M115" s="105">
        <f t="shared" si="47"/>
        <v>3191.9960598015246</v>
      </c>
      <c r="N115" s="106">
        <f t="shared" si="40"/>
        <v>1063.9986866005081</v>
      </c>
      <c r="O115" s="123">
        <f t="shared" si="41"/>
        <v>0</v>
      </c>
      <c r="P115" s="124">
        <f t="shared" si="42"/>
        <v>-136.00131339949189</v>
      </c>
      <c r="Q115" s="125">
        <f t="shared" si="43"/>
        <v>0.88666557216709008</v>
      </c>
      <c r="R115" s="290"/>
      <c r="S115" s="47">
        <v>0.91944444444444406</v>
      </c>
      <c r="T115" s="120">
        <v>0.93068287037037001</v>
      </c>
      <c r="U115" s="111">
        <v>15</v>
      </c>
      <c r="V115" s="112">
        <v>16.184230504097858</v>
      </c>
      <c r="W115" s="113"/>
      <c r="X115" s="116"/>
      <c r="Y115" s="281"/>
      <c r="Z115" s="282"/>
      <c r="AA115" s="117">
        <f t="shared" si="44"/>
        <v>-408.00394019847545</v>
      </c>
      <c r="AB115" s="110">
        <f t="shared" si="45"/>
        <v>0.88666557216709019</v>
      </c>
      <c r="AC115" s="295"/>
    </row>
    <row r="116" spans="1:29" ht="15.75" customHeight="1">
      <c r="A116" s="298"/>
      <c r="B116" s="100" t="s">
        <v>118</v>
      </c>
      <c r="C116" s="279" t="s">
        <v>144</v>
      </c>
      <c r="D116" s="280"/>
      <c r="E116" s="101">
        <v>18.18</v>
      </c>
      <c r="F116" s="102">
        <v>1242</v>
      </c>
      <c r="G116" s="121">
        <f t="shared" si="46"/>
        <v>22579.56</v>
      </c>
      <c r="H116" s="26"/>
      <c r="I116" s="104">
        <v>3</v>
      </c>
      <c r="J116" s="105">
        <v>3000</v>
      </c>
      <c r="K116" s="106">
        <f t="shared" si="36"/>
        <v>1000</v>
      </c>
      <c r="L116" s="118">
        <v>3</v>
      </c>
      <c r="M116" s="105">
        <f t="shared" si="47"/>
        <v>2707.8417673468289</v>
      </c>
      <c r="N116" s="106">
        <f t="shared" si="40"/>
        <v>902.61392244894296</v>
      </c>
      <c r="O116" s="123">
        <f t="shared" si="41"/>
        <v>0</v>
      </c>
      <c r="P116" s="124">
        <f t="shared" si="42"/>
        <v>-97.386077551057042</v>
      </c>
      <c r="Q116" s="125">
        <f t="shared" si="43"/>
        <v>0.90261392244894301</v>
      </c>
      <c r="R116" s="290"/>
      <c r="S116" s="47">
        <v>0.94097222222222177</v>
      </c>
      <c r="T116" s="120">
        <v>0.96008101851851801</v>
      </c>
      <c r="U116" s="111">
        <v>14.816666666666531</v>
      </c>
      <c r="V116" s="112">
        <v>27.520071851545246</v>
      </c>
      <c r="W116" s="113"/>
      <c r="X116" s="116"/>
      <c r="Y116" s="281"/>
      <c r="Z116" s="282"/>
      <c r="AA116" s="117">
        <f t="shared" si="44"/>
        <v>-292.15823265317113</v>
      </c>
      <c r="AB116" s="110">
        <f t="shared" si="45"/>
        <v>0.90261392244894301</v>
      </c>
      <c r="AC116" s="295"/>
    </row>
    <row r="117" spans="1:29" ht="15.75" customHeight="1">
      <c r="A117" s="298"/>
      <c r="B117" s="100" t="s">
        <v>118</v>
      </c>
      <c r="C117" s="279" t="s">
        <v>143</v>
      </c>
      <c r="D117" s="280"/>
      <c r="E117" s="101">
        <v>14.03</v>
      </c>
      <c r="F117" s="102">
        <v>5768</v>
      </c>
      <c r="G117" s="121">
        <f t="shared" si="46"/>
        <v>80925.039999999994</v>
      </c>
      <c r="H117" s="62"/>
      <c r="I117" s="104">
        <v>3</v>
      </c>
      <c r="J117" s="105">
        <v>3000</v>
      </c>
      <c r="K117" s="106">
        <f t="shared" si="36"/>
        <v>1000</v>
      </c>
      <c r="L117" s="118">
        <v>3</v>
      </c>
      <c r="M117" s="105">
        <f t="shared" si="47"/>
        <v>2704.8028503644096</v>
      </c>
      <c r="N117" s="106">
        <f t="shared" si="40"/>
        <v>901.60095012146985</v>
      </c>
      <c r="O117" s="123">
        <f t="shared" si="41"/>
        <v>0</v>
      </c>
      <c r="P117" s="124">
        <f t="shared" si="42"/>
        <v>-98.39904987853015</v>
      </c>
      <c r="Q117" s="125">
        <f t="shared" si="43"/>
        <v>0.9016009501214699</v>
      </c>
      <c r="R117" s="290"/>
      <c r="S117" s="47">
        <v>0.97013888888888844</v>
      </c>
      <c r="T117" s="120">
        <v>1.0589930555555551</v>
      </c>
      <c r="U117" s="111">
        <v>15</v>
      </c>
      <c r="V117" s="112">
        <v>127.950175722927</v>
      </c>
      <c r="W117" s="126"/>
      <c r="X117" s="127"/>
      <c r="Y117" s="281"/>
      <c r="Z117" s="282"/>
      <c r="AA117" s="117">
        <f t="shared" si="44"/>
        <v>-295.19714963559045</v>
      </c>
      <c r="AB117" s="110">
        <f t="shared" si="45"/>
        <v>0.9016009501214699</v>
      </c>
      <c r="AC117" s="295"/>
    </row>
    <row r="118" spans="1:29" ht="15.75" customHeight="1">
      <c r="A118" s="298"/>
      <c r="B118" s="100" t="s">
        <v>118</v>
      </c>
      <c r="C118" s="279" t="s">
        <v>145</v>
      </c>
      <c r="D118" s="280"/>
      <c r="E118" s="101">
        <v>14.28</v>
      </c>
      <c r="F118" s="102">
        <v>7946</v>
      </c>
      <c r="G118" s="121">
        <f t="shared" si="46"/>
        <v>113468.87999999999</v>
      </c>
      <c r="H118" s="62"/>
      <c r="I118" s="104">
        <v>3</v>
      </c>
      <c r="J118" s="105">
        <v>3600</v>
      </c>
      <c r="K118" s="106">
        <f t="shared" si="36"/>
        <v>1200</v>
      </c>
      <c r="L118" s="118">
        <v>3</v>
      </c>
      <c r="M118" s="105">
        <f t="shared" si="47"/>
        <v>3182.2444846451672</v>
      </c>
      <c r="N118" s="106">
        <f t="shared" si="40"/>
        <v>1060.7481615483891</v>
      </c>
      <c r="O118" s="123">
        <f t="shared" si="41"/>
        <v>0</v>
      </c>
      <c r="P118" s="124">
        <f t="shared" si="42"/>
        <v>-139.25183845161087</v>
      </c>
      <c r="Q118" s="125">
        <f t="shared" si="43"/>
        <v>0.88395680129032428</v>
      </c>
      <c r="R118" s="290"/>
      <c r="S118" s="47">
        <v>1.0687499999999996</v>
      </c>
      <c r="T118" s="120">
        <v>1.1727893518518515</v>
      </c>
      <c r="U118" s="111">
        <v>15</v>
      </c>
      <c r="V118" s="112">
        <v>149.81878428902692</v>
      </c>
      <c r="W118" s="126"/>
      <c r="X118" s="127"/>
      <c r="Y118" s="281"/>
      <c r="Z118" s="282"/>
      <c r="AA118" s="117">
        <f t="shared" si="44"/>
        <v>-417.75551535483282</v>
      </c>
      <c r="AB118" s="110">
        <f t="shared" si="45"/>
        <v>0.88395680129032417</v>
      </c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8">AVERAGE(I107:I122)</f>
        <v>3.3333333333333335</v>
      </c>
      <c r="J123" s="137">
        <f t="shared" si="48"/>
        <v>3350</v>
      </c>
      <c r="K123" s="138">
        <f t="shared" ref="K123" si="49">J123/I123</f>
        <v>1005</v>
      </c>
      <c r="L123" s="136">
        <f t="shared" ref="L123:M123" si="50">AVERAGE(L107:L122)</f>
        <v>3.3333333333333335</v>
      </c>
      <c r="M123" s="137">
        <f t="shared" si="50"/>
        <v>2990.4847220710162</v>
      </c>
      <c r="N123" s="138">
        <f t="shared" ref="N123:N135" si="51">M123/L123</f>
        <v>897.14541662130478</v>
      </c>
      <c r="O123" s="139">
        <f t="shared" ref="O123:O135" si="52">L123-I123</f>
        <v>0</v>
      </c>
      <c r="P123" s="140">
        <f t="shared" ref="P123:P135" si="53">N123-K123</f>
        <v>-107.85458337869522</v>
      </c>
      <c r="Q123" s="141">
        <f t="shared" ref="Q123:Q135" si="54">N123/K123</f>
        <v>0.89268200658836294</v>
      </c>
      <c r="R123" s="291"/>
      <c r="S123" s="142">
        <v>0.70833333333333337</v>
      </c>
      <c r="T123" s="143">
        <v>1.1727893518518515</v>
      </c>
      <c r="U123" s="144"/>
      <c r="V123" s="166"/>
      <c r="W123" s="99"/>
      <c r="X123" s="69"/>
      <c r="Y123" s="277"/>
      <c r="Z123" s="278"/>
      <c r="AA123" s="168">
        <f t="shared" ref="AA123:AA135" si="55">M123-J123</f>
        <v>-359.51527792898378</v>
      </c>
      <c r="AB123" s="141">
        <f t="shared" ref="AB123:AB135" si="56">M123/J123</f>
        <v>0.89268200658836305</v>
      </c>
      <c r="AC123" s="296"/>
    </row>
    <row r="124" spans="1:29" ht="15.75" customHeight="1">
      <c r="A124" s="283" t="s">
        <v>146</v>
      </c>
      <c r="B124" s="114" t="s">
        <v>118</v>
      </c>
      <c r="C124" s="287" t="s">
        <v>209</v>
      </c>
      <c r="D124" s="288"/>
      <c r="E124" s="147">
        <v>30</v>
      </c>
      <c r="F124" s="97">
        <v>901</v>
      </c>
      <c r="G124" s="148">
        <f t="shared" ref="G124:G135" si="57">E124*F124</f>
        <v>27030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8">F124/V124*60</f>
        <v>3190.6799999999989</v>
      </c>
      <c r="N124" s="152">
        <f t="shared" si="51"/>
        <v>797.66999999999973</v>
      </c>
      <c r="O124" s="154">
        <f t="shared" si="52"/>
        <v>0</v>
      </c>
      <c r="P124" s="155">
        <f t="shared" si="53"/>
        <v>-102.33000000000027</v>
      </c>
      <c r="Q124" s="156">
        <f t="shared" si="54"/>
        <v>0.88629999999999975</v>
      </c>
      <c r="R124" s="289">
        <f>Q140</f>
        <v>0.88517010156722686</v>
      </c>
      <c r="S124" s="157">
        <v>0.70833333333333337</v>
      </c>
      <c r="T124" s="158">
        <v>0.72009259259259262</v>
      </c>
      <c r="U124" s="159"/>
      <c r="V124" s="160">
        <v>16.943096769340709</v>
      </c>
      <c r="W124" s="158"/>
      <c r="X124" s="169"/>
      <c r="Y124" s="292"/>
      <c r="Z124" s="293"/>
      <c r="AA124" s="171">
        <f t="shared" si="55"/>
        <v>-409.32000000000107</v>
      </c>
      <c r="AB124" s="156">
        <f t="shared" si="56"/>
        <v>0.88629999999999975</v>
      </c>
      <c r="AC124" s="294">
        <f>AB140</f>
        <v>0.88517010156722675</v>
      </c>
    </row>
    <row r="125" spans="1:29" ht="15.75" customHeight="1">
      <c r="A125" s="284"/>
      <c r="B125" s="100" t="s">
        <v>118</v>
      </c>
      <c r="C125" s="279" t="s">
        <v>147</v>
      </c>
      <c r="D125" s="280"/>
      <c r="E125" s="101">
        <v>18.18</v>
      </c>
      <c r="F125" s="102">
        <v>1029</v>
      </c>
      <c r="G125" s="103">
        <f t="shared" si="57"/>
        <v>18707.22</v>
      </c>
      <c r="H125" s="26">
        <v>2</v>
      </c>
      <c r="I125" s="104">
        <v>3</v>
      </c>
      <c r="J125" s="105">
        <v>3600</v>
      </c>
      <c r="K125" s="106">
        <f t="shared" si="36"/>
        <v>1200</v>
      </c>
      <c r="L125" s="107">
        <v>3</v>
      </c>
      <c r="M125" s="105">
        <f t="shared" si="58"/>
        <v>3180.9160075327113</v>
      </c>
      <c r="N125" s="106">
        <f t="shared" si="51"/>
        <v>1060.3053358442371</v>
      </c>
      <c r="O125" s="108">
        <f t="shared" si="52"/>
        <v>0</v>
      </c>
      <c r="P125" s="109">
        <f t="shared" si="53"/>
        <v>-139.69466415576289</v>
      </c>
      <c r="Q125" s="110">
        <f t="shared" si="54"/>
        <v>0.88358777987019754</v>
      </c>
      <c r="R125" s="290"/>
      <c r="S125" s="47">
        <v>0.72986111111111107</v>
      </c>
      <c r="T125" s="48">
        <v>0.74333333333333329</v>
      </c>
      <c r="U125" s="111">
        <v>15</v>
      </c>
      <c r="V125" s="112">
        <v>19.4095033800936</v>
      </c>
      <c r="W125" s="113"/>
      <c r="X125" s="13"/>
      <c r="Y125" s="281"/>
      <c r="Z125" s="282"/>
      <c r="AA125" s="172">
        <f t="shared" si="55"/>
        <v>-419.08399246728868</v>
      </c>
      <c r="AB125" s="110">
        <f t="shared" si="56"/>
        <v>0.88358777987019754</v>
      </c>
      <c r="AC125" s="295"/>
    </row>
    <row r="126" spans="1:29" ht="15.75" customHeight="1">
      <c r="A126" s="284"/>
      <c r="B126" s="100" t="s">
        <v>118</v>
      </c>
      <c r="C126" s="279" t="s">
        <v>150</v>
      </c>
      <c r="D126" s="280"/>
      <c r="E126" s="101">
        <v>25.03</v>
      </c>
      <c r="F126" s="102">
        <v>711</v>
      </c>
      <c r="G126" s="103">
        <f t="shared" si="57"/>
        <v>17796.330000000002</v>
      </c>
      <c r="H126" s="26">
        <v>2</v>
      </c>
      <c r="I126" s="104">
        <v>5</v>
      </c>
      <c r="J126" s="105">
        <v>3600</v>
      </c>
      <c r="K126" s="106">
        <f t="shared" si="36"/>
        <v>720</v>
      </c>
      <c r="L126" s="107">
        <v>5</v>
      </c>
      <c r="M126" s="105">
        <f t="shared" si="58"/>
        <v>3188.3374918322211</v>
      </c>
      <c r="N126" s="106">
        <f t="shared" si="51"/>
        <v>637.66749836644419</v>
      </c>
      <c r="O126" s="108">
        <f t="shared" si="52"/>
        <v>0</v>
      </c>
      <c r="P126" s="109">
        <f t="shared" si="53"/>
        <v>-82.332501633555808</v>
      </c>
      <c r="Q126" s="110">
        <f t="shared" si="54"/>
        <v>0.88564930328672808</v>
      </c>
      <c r="R126" s="290"/>
      <c r="S126" s="47">
        <v>0.7534722222222221</v>
      </c>
      <c r="T126" s="48">
        <v>0.76275462962962948</v>
      </c>
      <c r="U126" s="111">
        <v>14.599999999999884</v>
      </c>
      <c r="V126" s="112">
        <v>13.380013912982863</v>
      </c>
      <c r="W126" s="113"/>
      <c r="X126" s="13"/>
      <c r="Y126" s="281"/>
      <c r="Z126" s="282"/>
      <c r="AA126" s="172">
        <f t="shared" si="55"/>
        <v>-411.66250816777892</v>
      </c>
      <c r="AB126" s="110">
        <f t="shared" si="56"/>
        <v>0.88564930328672808</v>
      </c>
      <c r="AC126" s="295"/>
    </row>
    <row r="127" spans="1:29" ht="15.75" customHeight="1">
      <c r="A127" s="284"/>
      <c r="B127" s="100" t="s">
        <v>118</v>
      </c>
      <c r="C127" s="279" t="s">
        <v>149</v>
      </c>
      <c r="D127" s="280"/>
      <c r="E127" s="101">
        <v>24.82</v>
      </c>
      <c r="F127" s="102">
        <v>890</v>
      </c>
      <c r="G127" s="103">
        <f t="shared" si="57"/>
        <v>22089.8</v>
      </c>
      <c r="H127" s="26">
        <v>2</v>
      </c>
      <c r="I127" s="104">
        <v>5</v>
      </c>
      <c r="J127" s="105">
        <v>3600</v>
      </c>
      <c r="K127" s="106">
        <f t="shared" si="36"/>
        <v>720</v>
      </c>
      <c r="L127" s="107">
        <v>5</v>
      </c>
      <c r="M127" s="105">
        <f t="shared" si="58"/>
        <v>3187.5917796373824</v>
      </c>
      <c r="N127" s="106">
        <f t="shared" si="51"/>
        <v>637.51835592747648</v>
      </c>
      <c r="O127" s="108">
        <f t="shared" si="52"/>
        <v>0</v>
      </c>
      <c r="P127" s="109">
        <f t="shared" si="53"/>
        <v>-82.481644072523522</v>
      </c>
      <c r="Q127" s="110">
        <f t="shared" si="54"/>
        <v>0.88544216101038398</v>
      </c>
      <c r="R127" s="290"/>
      <c r="S127" s="47">
        <v>0.77291666666666647</v>
      </c>
      <c r="T127" s="48">
        <v>0.78454861111111096</v>
      </c>
      <c r="U127" s="111">
        <v>14.633333333333276</v>
      </c>
      <c r="V127" s="112">
        <v>16.75245881267605</v>
      </c>
      <c r="W127" s="113"/>
      <c r="X127" s="13"/>
      <c r="Y127" s="281"/>
      <c r="Z127" s="282"/>
      <c r="AA127" s="172">
        <f t="shared" si="55"/>
        <v>-412.40822036261761</v>
      </c>
      <c r="AB127" s="110">
        <f t="shared" si="56"/>
        <v>0.88544216101038398</v>
      </c>
      <c r="AC127" s="295"/>
    </row>
    <row r="128" spans="1:29" ht="15.75" customHeight="1">
      <c r="A128" s="285"/>
      <c r="B128" s="100" t="s">
        <v>118</v>
      </c>
      <c r="C128" s="279" t="s">
        <v>140</v>
      </c>
      <c r="D128" s="280"/>
      <c r="E128" s="101">
        <v>17.89</v>
      </c>
      <c r="F128" s="102">
        <v>1571</v>
      </c>
      <c r="G128" s="103">
        <f t="shared" si="57"/>
        <v>28105.190000000002</v>
      </c>
      <c r="H128" s="26">
        <v>2</v>
      </c>
      <c r="I128" s="104">
        <v>4</v>
      </c>
      <c r="J128" s="105">
        <v>3600</v>
      </c>
      <c r="K128" s="106">
        <f t="shared" si="36"/>
        <v>900</v>
      </c>
      <c r="L128" s="107">
        <v>4</v>
      </c>
      <c r="M128" s="105">
        <f t="shared" si="58"/>
        <v>3184.072968073765</v>
      </c>
      <c r="N128" s="106">
        <f t="shared" si="51"/>
        <v>796.01824201844124</v>
      </c>
      <c r="O128" s="108">
        <f t="shared" si="52"/>
        <v>0</v>
      </c>
      <c r="P128" s="109">
        <f t="shared" si="53"/>
        <v>-103.98175798155876</v>
      </c>
      <c r="Q128" s="110">
        <f t="shared" si="54"/>
        <v>0.8844647133538236</v>
      </c>
      <c r="R128" s="290"/>
      <c r="S128" s="47">
        <v>0.79444444444444418</v>
      </c>
      <c r="T128" s="48">
        <v>0.81499999999999972</v>
      </c>
      <c r="U128" s="111">
        <v>15</v>
      </c>
      <c r="V128" s="112">
        <v>29.60359292803</v>
      </c>
      <c r="W128" s="113"/>
      <c r="X128" s="116"/>
      <c r="Y128" s="281"/>
      <c r="Z128" s="282"/>
      <c r="AA128" s="172">
        <f t="shared" si="55"/>
        <v>-415.92703192623503</v>
      </c>
      <c r="AB128" s="110">
        <f t="shared" si="56"/>
        <v>0.8844647133538236</v>
      </c>
      <c r="AC128" s="295"/>
    </row>
    <row r="129" spans="1:29" ht="15.75" customHeight="1">
      <c r="A129" s="285"/>
      <c r="B129" s="100" t="s">
        <v>118</v>
      </c>
      <c r="C129" s="279" t="s">
        <v>141</v>
      </c>
      <c r="D129" s="280"/>
      <c r="E129" s="101">
        <v>16.66</v>
      </c>
      <c r="F129" s="102">
        <v>2407</v>
      </c>
      <c r="G129" s="121">
        <f t="shared" si="57"/>
        <v>40100.620000000003</v>
      </c>
      <c r="H129" s="26">
        <v>2</v>
      </c>
      <c r="I129" s="104">
        <v>5</v>
      </c>
      <c r="J129" s="105">
        <v>3600</v>
      </c>
      <c r="K129" s="106">
        <f t="shared" si="36"/>
        <v>720</v>
      </c>
      <c r="L129" s="107">
        <v>5</v>
      </c>
      <c r="M129" s="105">
        <f t="shared" si="58"/>
        <v>3190.2678973714569</v>
      </c>
      <c r="N129" s="106">
        <f t="shared" si="51"/>
        <v>638.05357947429138</v>
      </c>
      <c r="O129" s="108">
        <f t="shared" si="52"/>
        <v>0</v>
      </c>
      <c r="P129" s="109">
        <f t="shared" si="53"/>
        <v>-81.946420525708618</v>
      </c>
      <c r="Q129" s="110">
        <f t="shared" si="54"/>
        <v>0.88618552704762688</v>
      </c>
      <c r="R129" s="290"/>
      <c r="S129" s="47">
        <v>0.82499999999999973</v>
      </c>
      <c r="T129" s="120">
        <v>0.85643518518518491</v>
      </c>
      <c r="U129" s="111">
        <v>15</v>
      </c>
      <c r="V129" s="112">
        <v>45.268925571733746</v>
      </c>
      <c r="W129" s="113"/>
      <c r="X129" s="50"/>
      <c r="Y129" s="281"/>
      <c r="Z129" s="282"/>
      <c r="AA129" s="172">
        <f t="shared" si="55"/>
        <v>-409.73210262854309</v>
      </c>
      <c r="AB129" s="110">
        <f t="shared" si="56"/>
        <v>0.88618552704762688</v>
      </c>
      <c r="AC129" s="295"/>
    </row>
    <row r="130" spans="1:29" ht="15.75" customHeight="1">
      <c r="A130" s="285"/>
      <c r="B130" s="100" t="s">
        <v>118</v>
      </c>
      <c r="C130" s="279" t="s">
        <v>209</v>
      </c>
      <c r="D130" s="280"/>
      <c r="E130" s="101">
        <v>30</v>
      </c>
      <c r="F130" s="102">
        <v>2151</v>
      </c>
      <c r="G130" s="121">
        <f t="shared" si="57"/>
        <v>64530</v>
      </c>
      <c r="H130" s="26"/>
      <c r="I130" s="104">
        <v>4</v>
      </c>
      <c r="J130" s="105">
        <v>3600</v>
      </c>
      <c r="K130" s="106">
        <f t="shared" si="36"/>
        <v>900</v>
      </c>
      <c r="L130" s="107">
        <v>4</v>
      </c>
      <c r="M130" s="105">
        <f t="shared" si="58"/>
        <v>3190.6799999999994</v>
      </c>
      <c r="N130" s="106">
        <f t="shared" si="51"/>
        <v>797.66999999999985</v>
      </c>
      <c r="O130" s="123">
        <f t="shared" si="52"/>
        <v>0</v>
      </c>
      <c r="P130" s="124">
        <f t="shared" si="53"/>
        <v>-102.33000000000015</v>
      </c>
      <c r="Q130" s="125">
        <f t="shared" si="54"/>
        <v>0.88629999999999987</v>
      </c>
      <c r="R130" s="290"/>
      <c r="S130" s="47">
        <v>0.86666666666666636</v>
      </c>
      <c r="T130" s="120">
        <v>0.89474537037037005</v>
      </c>
      <c r="U130" s="111">
        <v>14.733333333333292</v>
      </c>
      <c r="V130" s="112">
        <v>40.449057881078652</v>
      </c>
      <c r="W130" s="113"/>
      <c r="X130" s="116"/>
      <c r="Y130" s="281"/>
      <c r="Z130" s="282"/>
      <c r="AA130" s="172">
        <f t="shared" si="55"/>
        <v>-409.32000000000062</v>
      </c>
      <c r="AB130" s="110">
        <f t="shared" si="56"/>
        <v>0.88629999999999987</v>
      </c>
      <c r="AC130" s="295"/>
    </row>
    <row r="131" spans="1:29" ht="15.75" customHeight="1">
      <c r="A131" s="285"/>
      <c r="B131" s="100" t="s">
        <v>118</v>
      </c>
      <c r="C131" s="279" t="s">
        <v>147</v>
      </c>
      <c r="D131" s="280"/>
      <c r="E131" s="101">
        <v>18.18</v>
      </c>
      <c r="F131" s="102">
        <v>2643</v>
      </c>
      <c r="G131" s="121">
        <f t="shared" si="57"/>
        <v>48049.74</v>
      </c>
      <c r="H131" s="26"/>
      <c r="I131" s="104">
        <v>3</v>
      </c>
      <c r="J131" s="105">
        <v>3600</v>
      </c>
      <c r="K131" s="106">
        <f t="shared" si="36"/>
        <v>1200</v>
      </c>
      <c r="L131" s="118">
        <v>3</v>
      </c>
      <c r="M131" s="105">
        <f t="shared" si="58"/>
        <v>3180.8285800868402</v>
      </c>
      <c r="N131" s="106">
        <f t="shared" si="51"/>
        <v>1060.2761933622801</v>
      </c>
      <c r="O131" s="123">
        <f t="shared" si="52"/>
        <v>0</v>
      </c>
      <c r="P131" s="124">
        <f t="shared" si="53"/>
        <v>-139.72380663771992</v>
      </c>
      <c r="Q131" s="125">
        <f t="shared" si="54"/>
        <v>0.88356349446856675</v>
      </c>
      <c r="R131" s="290"/>
      <c r="S131" s="47">
        <v>0.90486111111111078</v>
      </c>
      <c r="T131" s="120">
        <v>0.93947916666666631</v>
      </c>
      <c r="U131" s="111">
        <v>14.566666666666652</v>
      </c>
      <c r="V131" s="112">
        <v>49.854934337791498</v>
      </c>
      <c r="W131" s="113"/>
      <c r="X131" s="116"/>
      <c r="Y131" s="281"/>
      <c r="Z131" s="282"/>
      <c r="AA131" s="172">
        <f t="shared" si="55"/>
        <v>-419.17141991315975</v>
      </c>
      <c r="AB131" s="110">
        <f t="shared" si="56"/>
        <v>0.88356349446856675</v>
      </c>
      <c r="AC131" s="295"/>
    </row>
    <row r="132" spans="1:29" ht="15.75" customHeight="1">
      <c r="A132" s="285"/>
      <c r="B132" s="100" t="s">
        <v>118</v>
      </c>
      <c r="C132" s="279" t="s">
        <v>150</v>
      </c>
      <c r="D132" s="280"/>
      <c r="E132" s="101">
        <v>25.03</v>
      </c>
      <c r="F132" s="102">
        <v>1440</v>
      </c>
      <c r="G132" s="121">
        <f t="shared" si="57"/>
        <v>36043.200000000004</v>
      </c>
      <c r="H132" s="26"/>
      <c r="I132" s="104">
        <v>5</v>
      </c>
      <c r="J132" s="105">
        <v>3600</v>
      </c>
      <c r="K132" s="106">
        <f t="shared" si="36"/>
        <v>720</v>
      </c>
      <c r="L132" s="118">
        <v>5</v>
      </c>
      <c r="M132" s="105">
        <f t="shared" si="58"/>
        <v>3188.3374918322211</v>
      </c>
      <c r="N132" s="106">
        <f t="shared" si="51"/>
        <v>637.66749836644419</v>
      </c>
      <c r="O132" s="123">
        <f t="shared" si="52"/>
        <v>0</v>
      </c>
      <c r="P132" s="124">
        <f t="shared" si="53"/>
        <v>-82.332501633555808</v>
      </c>
      <c r="Q132" s="125">
        <f t="shared" si="54"/>
        <v>0.88564930328672808</v>
      </c>
      <c r="R132" s="290"/>
      <c r="S132" s="47">
        <v>0.94930555555555518</v>
      </c>
      <c r="T132" s="120">
        <v>0.96811342592592553</v>
      </c>
      <c r="U132" s="111">
        <v>15</v>
      </c>
      <c r="V132" s="112">
        <v>27.098762355408329</v>
      </c>
      <c r="W132" s="126"/>
      <c r="X132" s="127"/>
      <c r="Y132" s="281"/>
      <c r="Z132" s="282"/>
      <c r="AA132" s="172">
        <f t="shared" si="55"/>
        <v>-411.66250816777892</v>
      </c>
      <c r="AB132" s="110">
        <f t="shared" si="56"/>
        <v>0.88564930328672808</v>
      </c>
      <c r="AC132" s="295"/>
    </row>
    <row r="133" spans="1:29" ht="15.75" customHeight="1">
      <c r="A133" s="285"/>
      <c r="B133" s="100" t="s">
        <v>118</v>
      </c>
      <c r="C133" s="279" t="s">
        <v>149</v>
      </c>
      <c r="D133" s="280"/>
      <c r="E133" s="101">
        <v>24.82</v>
      </c>
      <c r="F133" s="102">
        <v>1969</v>
      </c>
      <c r="G133" s="121">
        <f t="shared" si="57"/>
        <v>48870.58</v>
      </c>
      <c r="H133" s="26"/>
      <c r="I133" s="104">
        <v>5</v>
      </c>
      <c r="J133" s="105">
        <v>3600</v>
      </c>
      <c r="K133" s="106">
        <f t="shared" si="36"/>
        <v>720</v>
      </c>
      <c r="L133" s="118">
        <v>5</v>
      </c>
      <c r="M133" s="105">
        <f t="shared" si="58"/>
        <v>3187.5917796373828</v>
      </c>
      <c r="N133" s="106">
        <f t="shared" si="51"/>
        <v>637.51835592747659</v>
      </c>
      <c r="O133" s="123">
        <f t="shared" si="52"/>
        <v>0</v>
      </c>
      <c r="P133" s="124">
        <f t="shared" si="53"/>
        <v>-82.481644072523409</v>
      </c>
      <c r="Q133" s="125">
        <f t="shared" si="54"/>
        <v>0.8854421610103842</v>
      </c>
      <c r="R133" s="290"/>
      <c r="S133" s="47">
        <v>0.97847222222222185</v>
      </c>
      <c r="T133" s="120">
        <v>1.0042013888888885</v>
      </c>
      <c r="U133" s="111">
        <v>14.916666666666707</v>
      </c>
      <c r="V133" s="112">
        <v>37.062462249617006</v>
      </c>
      <c r="W133" s="126"/>
      <c r="X133" s="127"/>
      <c r="Y133" s="281"/>
      <c r="Z133" s="282"/>
      <c r="AA133" s="172">
        <f t="shared" si="55"/>
        <v>-412.40822036261716</v>
      </c>
      <c r="AB133" s="110">
        <f t="shared" si="56"/>
        <v>0.88544216101038409</v>
      </c>
      <c r="AC133" s="295"/>
    </row>
    <row r="134" spans="1:29" ht="15.75" customHeight="1">
      <c r="A134" s="285"/>
      <c r="B134" s="100" t="s">
        <v>118</v>
      </c>
      <c r="C134" s="279" t="s">
        <v>140</v>
      </c>
      <c r="D134" s="280"/>
      <c r="E134" s="101">
        <v>17.89</v>
      </c>
      <c r="F134" s="102">
        <v>3982</v>
      </c>
      <c r="G134" s="121">
        <f t="shared" si="57"/>
        <v>71237.98</v>
      </c>
      <c r="H134" s="62"/>
      <c r="I134" s="104">
        <v>4</v>
      </c>
      <c r="J134" s="105">
        <v>3600</v>
      </c>
      <c r="K134" s="106">
        <f t="shared" si="36"/>
        <v>900</v>
      </c>
      <c r="L134" s="118">
        <v>4</v>
      </c>
      <c r="M134" s="105">
        <f t="shared" si="58"/>
        <v>3179.7764943287584</v>
      </c>
      <c r="N134" s="106">
        <f t="shared" si="51"/>
        <v>794.9441235821896</v>
      </c>
      <c r="O134" s="123">
        <f t="shared" si="52"/>
        <v>0</v>
      </c>
      <c r="P134" s="124">
        <f t="shared" si="53"/>
        <v>-105.0558764178104</v>
      </c>
      <c r="Q134" s="125">
        <f t="shared" si="54"/>
        <v>0.8832712484246551</v>
      </c>
      <c r="R134" s="290"/>
      <c r="S134" s="47">
        <v>1.0145833333333329</v>
      </c>
      <c r="T134" s="120">
        <v>1.066759259259259</v>
      </c>
      <c r="U134" s="111">
        <v>14.949999999999939</v>
      </c>
      <c r="V134" s="112">
        <v>75.137356485942362</v>
      </c>
      <c r="W134" s="126"/>
      <c r="X134" s="127"/>
      <c r="Y134" s="281"/>
      <c r="Z134" s="282"/>
      <c r="AA134" s="172">
        <f t="shared" si="55"/>
        <v>-420.22350567124158</v>
      </c>
      <c r="AB134" s="110">
        <f t="shared" si="56"/>
        <v>0.8832712484246551</v>
      </c>
      <c r="AC134" s="295"/>
    </row>
    <row r="135" spans="1:29" ht="15.75" customHeight="1">
      <c r="A135" s="285"/>
      <c r="B135" s="100" t="s">
        <v>118</v>
      </c>
      <c r="C135" s="279" t="s">
        <v>141</v>
      </c>
      <c r="D135" s="280"/>
      <c r="E135" s="101">
        <v>16.66</v>
      </c>
      <c r="F135" s="102">
        <v>6303</v>
      </c>
      <c r="G135" s="121">
        <f t="shared" si="57"/>
        <v>105007.98</v>
      </c>
      <c r="H135" s="62"/>
      <c r="I135" s="104">
        <v>5</v>
      </c>
      <c r="J135" s="105">
        <v>3600</v>
      </c>
      <c r="K135" s="106">
        <f t="shared" si="36"/>
        <v>720</v>
      </c>
      <c r="L135" s="118">
        <v>5</v>
      </c>
      <c r="M135" s="105">
        <f t="shared" si="58"/>
        <v>3190.2678973714569</v>
      </c>
      <c r="N135" s="106">
        <f t="shared" si="51"/>
        <v>638.05357947429138</v>
      </c>
      <c r="O135" s="123">
        <f t="shared" si="52"/>
        <v>0</v>
      </c>
      <c r="P135" s="124">
        <f t="shared" si="53"/>
        <v>-81.946420525708618</v>
      </c>
      <c r="Q135" s="125">
        <f t="shared" si="54"/>
        <v>0.88618552704762688</v>
      </c>
      <c r="R135" s="290"/>
      <c r="S135" s="47">
        <v>1.0770833333333329</v>
      </c>
      <c r="T135" s="120">
        <v>1.1593981481481477</v>
      </c>
      <c r="U135" s="111">
        <v>14.866666666666539</v>
      </c>
      <c r="V135" s="112">
        <v>118.54176895664222</v>
      </c>
      <c r="W135" s="126"/>
      <c r="X135" s="127"/>
      <c r="Y135" s="281"/>
      <c r="Z135" s="282"/>
      <c r="AA135" s="172">
        <f t="shared" si="55"/>
        <v>-409.73210262854309</v>
      </c>
      <c r="AB135" s="110">
        <f t="shared" si="56"/>
        <v>0.88618552704762688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72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13"/>
      <c r="X137" s="116"/>
      <c r="Y137" s="281"/>
      <c r="Z137" s="282"/>
      <c r="AA137" s="172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72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73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59">AVERAGE(I124:I139)</f>
        <v>4.333333333333333</v>
      </c>
      <c r="J140" s="137">
        <f t="shared" si="59"/>
        <v>3600</v>
      </c>
      <c r="K140" s="138">
        <f t="shared" ref="K140" si="60">J140/I140</f>
        <v>830.76923076923083</v>
      </c>
      <c r="L140" s="136">
        <f t="shared" ref="L140:M140" si="61">AVERAGE(L124:L139)</f>
        <v>4.333333333333333</v>
      </c>
      <c r="M140" s="137">
        <f t="shared" si="61"/>
        <v>3186.6123656420164</v>
      </c>
      <c r="N140" s="138">
        <f>M140/L140</f>
        <v>735.37208437892696</v>
      </c>
      <c r="O140" s="139">
        <f>L140-I140</f>
        <v>0</v>
      </c>
      <c r="P140" s="140">
        <f>N140-K140</f>
        <v>-95.397146390303874</v>
      </c>
      <c r="Q140" s="141">
        <f>N140/K140</f>
        <v>0.88517010156722686</v>
      </c>
      <c r="R140" s="291"/>
      <c r="S140" s="142">
        <v>0.70833333333333337</v>
      </c>
      <c r="T140" s="143">
        <v>1.1593981481481477</v>
      </c>
      <c r="U140" s="144"/>
      <c r="V140" s="166"/>
      <c r="W140" s="167"/>
      <c r="X140" s="138"/>
      <c r="Y140" s="277"/>
      <c r="Z140" s="278"/>
      <c r="AA140" s="174">
        <f>M140-J140</f>
        <v>-413.38763435798364</v>
      </c>
      <c r="AB140" s="141">
        <f>M140/J140</f>
        <v>0.88517010156722675</v>
      </c>
      <c r="AC140" s="296"/>
    </row>
    <row r="142" spans="1:29">
      <c r="Y142" s="275" t="s">
        <v>151</v>
      </c>
      <c r="Z142" s="275"/>
    </row>
    <row r="143" spans="1:29">
      <c r="Y143" s="275" t="s">
        <v>152</v>
      </c>
      <c r="Z143" s="275"/>
    </row>
    <row r="144" spans="1:29">
      <c r="Y144" s="275" t="s">
        <v>153</v>
      </c>
      <c r="Z144" s="275"/>
    </row>
    <row r="145" spans="25:26">
      <c r="Y145" s="275" t="s">
        <v>154</v>
      </c>
      <c r="Z145" s="275"/>
    </row>
    <row r="146" spans="25:26">
      <c r="Y146" s="275" t="s">
        <v>155</v>
      </c>
      <c r="Z146" s="275"/>
    </row>
    <row r="147" spans="25:26">
      <c r="Y147" s="275" t="s">
        <v>156</v>
      </c>
      <c r="Z147" s="275"/>
    </row>
    <row r="148" spans="25:26">
      <c r="Y148" s="275" t="s">
        <v>157</v>
      </c>
      <c r="Z148" s="275"/>
    </row>
    <row r="149" spans="25:26">
      <c r="Y149" s="275" t="s">
        <v>158</v>
      </c>
      <c r="Z149" s="275"/>
    </row>
    <row r="150" spans="25:26">
      <c r="Y150" s="275" t="s">
        <v>159</v>
      </c>
      <c r="Z150" s="275"/>
    </row>
    <row r="151" spans="25:26">
      <c r="Y151" s="275" t="s">
        <v>160</v>
      </c>
      <c r="Z151" s="275"/>
    </row>
    <row r="152" spans="25:26">
      <c r="Y152" s="275" t="s">
        <v>161</v>
      </c>
      <c r="Z152" s="275"/>
    </row>
    <row r="153" spans="25:26">
      <c r="Y153" s="275" t="s">
        <v>162</v>
      </c>
      <c r="Z153" s="275"/>
    </row>
    <row r="154" spans="25:26">
      <c r="Y154" s="275" t="s">
        <v>163</v>
      </c>
      <c r="Z154" s="275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376" priority="1" operator="greaterThan">
      <formula>0</formula>
    </cfRule>
  </conditionalFormatting>
  <conditionalFormatting sqref="P5:P140 AA5:AA140">
    <cfRule type="cellIs" dxfId="375" priority="4" operator="lessThan">
      <formula>0</formula>
    </cfRule>
  </conditionalFormatting>
  <conditionalFormatting sqref="Q5:Q140 AB5:AB140">
    <cfRule type="cellIs" dxfId="374" priority="2" operator="greaterThan">
      <formula>1</formula>
    </cfRule>
    <cfRule type="cellIs" dxfId="373" priority="3" operator="lessThan">
      <formula>0.8</formula>
    </cfRule>
  </conditionalFormatting>
  <conditionalFormatting sqref="AC5:AC6 R5:R140 AC73:AC78">
    <cfRule type="cellIs" dxfId="372" priority="5" operator="lessThan">
      <formula>0.8</formula>
    </cfRule>
  </conditionalFormatting>
  <conditionalFormatting sqref="AC12:AC20">
    <cfRule type="cellIs" dxfId="371" priority="12" operator="lessThan">
      <formula>0.8</formula>
    </cfRule>
  </conditionalFormatting>
  <conditionalFormatting sqref="AC22">
    <cfRule type="cellIs" dxfId="370" priority="11" operator="lessThan">
      <formula>0.8</formula>
    </cfRule>
  </conditionalFormatting>
  <conditionalFormatting sqref="AC39">
    <cfRule type="cellIs" dxfId="369" priority="7" operator="lessThan">
      <formula>0.8</formula>
    </cfRule>
  </conditionalFormatting>
  <conditionalFormatting sqref="AC56:AC61">
    <cfRule type="cellIs" dxfId="368" priority="6" operator="lessThan">
      <formula>0.8</formula>
    </cfRule>
  </conditionalFormatting>
  <conditionalFormatting sqref="AC90">
    <cfRule type="cellIs" dxfId="367" priority="10" operator="lessThan">
      <formula>0.8</formula>
    </cfRule>
  </conditionalFormatting>
  <conditionalFormatting sqref="AC107">
    <cfRule type="cellIs" dxfId="366" priority="9" operator="lessThan">
      <formula>0.8</formula>
    </cfRule>
  </conditionalFormatting>
  <conditionalFormatting sqref="AC124:AC129">
    <cfRule type="cellIs" dxfId="365" priority="8" operator="lessThan">
      <formula>0.8</formula>
    </cfRule>
  </conditionalFormatting>
  <dataValidations count="1">
    <dataValidation type="list" allowBlank="1" showInputMessage="1" showErrorMessage="1" sqref="Y5:Z140" xr:uid="{33B9E41A-12E8-425C-A249-83907C5846FA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8AD7-C94A-48C2-9C1F-A36BEA3EE4CA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69400</v>
      </c>
      <c r="E1" s="88" t="s">
        <v>3</v>
      </c>
      <c r="F1" s="89">
        <f>SUM(G5:G140)</f>
        <v>3015830.8900000006</v>
      </c>
      <c r="G1" s="90" t="s">
        <v>84</v>
      </c>
      <c r="H1" s="91">
        <f>L21+L38+L55+L72+L89+L106+L123+L140</f>
        <v>140.19999999999999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46158</v>
      </c>
      <c r="B2" s="335"/>
      <c r="C2" s="92" t="s">
        <v>40</v>
      </c>
      <c r="D2" s="93">
        <f>AVERAGE(N21,N38,N55,N72,N89,N106,N123,N140)</f>
        <v>165.23490450630965</v>
      </c>
      <c r="E2" s="93" t="s">
        <v>91</v>
      </c>
      <c r="F2" s="94">
        <f>F1/D1</f>
        <v>43.455776512968306</v>
      </c>
      <c r="G2" s="95" t="s">
        <v>92</v>
      </c>
      <c r="H2" s="96">
        <f>COUNT(H5:H140)</f>
        <v>0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39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173</v>
      </c>
      <c r="C5" s="365" t="s">
        <v>174</v>
      </c>
      <c r="D5" s="365"/>
      <c r="E5" s="147">
        <v>56.77</v>
      </c>
      <c r="F5" s="151">
        <v>3464</v>
      </c>
      <c r="G5" s="148">
        <f t="shared" ref="G5:G7" si="0">E5*F5</f>
        <v>196651.28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1787.5700157358701</v>
      </c>
      <c r="N5" s="152">
        <f>M5/L5</f>
        <v>74.482083988994589</v>
      </c>
      <c r="O5" s="154">
        <f>L5-I5</f>
        <v>0</v>
      </c>
      <c r="P5" s="155">
        <f>N5-K5</f>
        <v>-8.8512493443387399</v>
      </c>
      <c r="Q5" s="156">
        <f>N5/K5</f>
        <v>0.89378500786793513</v>
      </c>
      <c r="R5" s="289">
        <f>Q21</f>
        <v>0.89473736426274997</v>
      </c>
      <c r="S5" s="157">
        <v>0.29166666666666669</v>
      </c>
      <c r="T5" s="158">
        <v>0.37240740740740741</v>
      </c>
      <c r="U5" s="159"/>
      <c r="V5" s="160">
        <v>116.26957163657767</v>
      </c>
      <c r="W5" s="181"/>
      <c r="X5" s="152"/>
      <c r="Y5" s="12"/>
      <c r="Z5" s="198"/>
      <c r="AA5" s="292"/>
      <c r="AB5" s="293"/>
      <c r="AC5" s="12">
        <v>2</v>
      </c>
      <c r="AD5" s="198"/>
      <c r="AE5" s="178">
        <f>M5-J5</f>
        <v>-212.42998426412987</v>
      </c>
      <c r="AF5" s="132">
        <f>M5/J5</f>
        <v>0.89378500786793502</v>
      </c>
      <c r="AG5" s="368">
        <f>AF21</f>
        <v>0.89473736426274986</v>
      </c>
    </row>
    <row r="6" spans="1:33" ht="15.75" customHeight="1">
      <c r="A6" s="298"/>
      <c r="B6" s="100" t="s">
        <v>175</v>
      </c>
      <c r="C6" s="364" t="s">
        <v>178</v>
      </c>
      <c r="D6" s="364"/>
      <c r="E6" s="101">
        <v>59.52</v>
      </c>
      <c r="F6" s="102">
        <v>3764</v>
      </c>
      <c r="G6" s="103">
        <f t="shared" si="0"/>
        <v>224033.28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1792.7997644980896</v>
      </c>
      <c r="N6" s="106">
        <f>M6/L6</f>
        <v>74.699990187420397</v>
      </c>
      <c r="O6" s="108">
        <f>L6-I6</f>
        <v>0</v>
      </c>
      <c r="P6" s="109">
        <f>N6-K6</f>
        <v>-8.6333431459129315</v>
      </c>
      <c r="Q6" s="110">
        <f>N6/K6</f>
        <v>0.89639988224904477</v>
      </c>
      <c r="R6" s="290"/>
      <c r="S6" s="47">
        <v>0.37569444444444444</v>
      </c>
      <c r="T6" s="48">
        <v>0.46317129629629628</v>
      </c>
      <c r="U6" s="111">
        <v>4.7333333333333272</v>
      </c>
      <c r="V6" s="112">
        <v>125.97056540958768</v>
      </c>
      <c r="W6" s="113">
        <v>0.46317129629629628</v>
      </c>
      <c r="X6" s="116">
        <v>0.50138888888888888</v>
      </c>
      <c r="Y6" s="12"/>
      <c r="Z6" s="198"/>
      <c r="AA6" s="281"/>
      <c r="AB6" s="282"/>
      <c r="AC6" s="12">
        <v>2</v>
      </c>
      <c r="AD6" s="198"/>
      <c r="AE6" s="117">
        <f>M6-J6</f>
        <v>-207.20023550191036</v>
      </c>
      <c r="AF6" s="110">
        <f>M6/J6</f>
        <v>0.89639988224904488</v>
      </c>
      <c r="AG6" s="362"/>
    </row>
    <row r="7" spans="1:33" ht="15.75" customHeight="1">
      <c r="A7" s="298"/>
      <c r="B7" s="100" t="s">
        <v>175</v>
      </c>
      <c r="C7" s="364" t="s">
        <v>176</v>
      </c>
      <c r="D7" s="364"/>
      <c r="E7" s="101">
        <v>77.34</v>
      </c>
      <c r="F7" s="102">
        <v>1898</v>
      </c>
      <c r="G7" s="103">
        <f t="shared" si="0"/>
        <v>146791.32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1788.0544053425399</v>
      </c>
      <c r="N7" s="106">
        <f>M7/L7</f>
        <v>77.74149588445826</v>
      </c>
      <c r="O7" s="108">
        <f>L7-I7</f>
        <v>0</v>
      </c>
      <c r="P7" s="109">
        <f>N7-K7</f>
        <v>-9.2150258546721773</v>
      </c>
      <c r="Q7" s="110">
        <f>N7/K7</f>
        <v>0.89402720267127</v>
      </c>
      <c r="R7" s="290"/>
      <c r="S7" s="47">
        <v>0.50138888888888888</v>
      </c>
      <c r="T7" s="48">
        <v>0.54561342592592588</v>
      </c>
      <c r="U7" s="111">
        <v>55.03333333333336</v>
      </c>
      <c r="V7" s="112">
        <v>63.689337225834507</v>
      </c>
      <c r="W7" s="113"/>
      <c r="X7" s="116"/>
      <c r="Y7" s="12"/>
      <c r="Z7" s="198"/>
      <c r="AA7" s="281"/>
      <c r="AB7" s="282"/>
      <c r="AC7" s="12">
        <v>1</v>
      </c>
      <c r="AD7" s="198"/>
      <c r="AE7" s="117">
        <f>M7-J7</f>
        <v>-211.94559465746011</v>
      </c>
      <c r="AF7" s="110">
        <f>M7/J7</f>
        <v>0.89402720267126989</v>
      </c>
      <c r="AG7" s="362"/>
    </row>
    <row r="8" spans="1:33" ht="15.75" customHeight="1">
      <c r="A8" s="298"/>
      <c r="B8" s="100"/>
      <c r="C8" s="364"/>
      <c r="D8" s="364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81"/>
      <c r="AB8" s="282"/>
      <c r="AC8" s="12"/>
      <c r="AD8" s="198"/>
      <c r="AE8" s="117"/>
      <c r="AF8" s="110"/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1789.4747285254998</v>
      </c>
      <c r="N21" s="138">
        <f t="shared" ref="N21:N26" si="5">M21/L21</f>
        <v>75.611608247556333</v>
      </c>
      <c r="O21" s="139">
        <f t="shared" ref="O21:O26" si="6">L21-I21</f>
        <v>0</v>
      </c>
      <c r="P21" s="140">
        <f t="shared" ref="P21:P26" si="7">N21-K21</f>
        <v>-8.8954340059647876</v>
      </c>
      <c r="Q21" s="141">
        <f t="shared" ref="Q21:Q26" si="8">N21/K21</f>
        <v>0.89473736426274997</v>
      </c>
      <c r="R21" s="291"/>
      <c r="S21" s="142">
        <v>0.29166666666666669</v>
      </c>
      <c r="T21" s="143">
        <v>0.54561342592592588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5</v>
      </c>
      <c r="AD21" s="180">
        <f>SUM(AD5:AD20)</f>
        <v>0</v>
      </c>
      <c r="AE21" s="168">
        <f t="shared" ref="AE21:AE26" si="9">M21-J21</f>
        <v>-210.52527147450019</v>
      </c>
      <c r="AF21" s="141">
        <f t="shared" ref="AF21:AF26" si="10">M21/J21</f>
        <v>0.89473736426274986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2405</v>
      </c>
      <c r="G22" s="148">
        <f t="shared" ref="G22:G26" si="11">E22*F22</f>
        <v>129292.79999999999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1788.5466606172174</v>
      </c>
      <c r="N22" s="152">
        <f t="shared" si="5"/>
        <v>89.427333030860865</v>
      </c>
      <c r="O22" s="154">
        <f t="shared" si="6"/>
        <v>0</v>
      </c>
      <c r="P22" s="155">
        <f t="shared" si="7"/>
        <v>-10.572666969139135</v>
      </c>
      <c r="Q22" s="156">
        <f t="shared" si="8"/>
        <v>0.89427333030860867</v>
      </c>
      <c r="R22" s="289">
        <f>Q38</f>
        <v>0.89228019579046591</v>
      </c>
      <c r="S22" s="157">
        <v>0.25</v>
      </c>
      <c r="T22" s="158">
        <v>0.30601851851851852</v>
      </c>
      <c r="U22" s="159"/>
      <c r="V22" s="160">
        <v>80.680030986836471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 t="shared" si="9"/>
        <v>-211.45333938278259</v>
      </c>
      <c r="AF22" s="156">
        <f t="shared" si="10"/>
        <v>0.89427333030860867</v>
      </c>
      <c r="AG22" s="361">
        <f>AF38</f>
        <v>0.89228019579046602</v>
      </c>
    </row>
    <row r="23" spans="1:33" ht="15.75" customHeight="1">
      <c r="A23" s="284"/>
      <c r="B23" s="163" t="s">
        <v>175</v>
      </c>
      <c r="C23" s="279" t="s">
        <v>182</v>
      </c>
      <c r="D23" s="280"/>
      <c r="E23" s="101">
        <v>47.37</v>
      </c>
      <c r="F23" s="111">
        <v>1423</v>
      </c>
      <c r="G23" s="103">
        <f t="shared" si="11"/>
        <v>67407.509999999995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1788.5535184783623</v>
      </c>
      <c r="N23" s="106">
        <f t="shared" si="5"/>
        <v>85.169215165636302</v>
      </c>
      <c r="O23" s="108">
        <f t="shared" si="6"/>
        <v>0</v>
      </c>
      <c r="P23" s="109">
        <f t="shared" si="7"/>
        <v>-10.068880072458938</v>
      </c>
      <c r="Q23" s="110">
        <f t="shared" si="8"/>
        <v>0.89427675923918115</v>
      </c>
      <c r="R23" s="290"/>
      <c r="S23" s="47">
        <v>0.30902777777777779</v>
      </c>
      <c r="T23" s="48">
        <v>0.34217592592592594</v>
      </c>
      <c r="U23" s="111">
        <v>5</v>
      </c>
      <c r="V23" s="112">
        <v>47.736899744905742</v>
      </c>
      <c r="W23" s="113"/>
      <c r="X23" s="116"/>
      <c r="Y23" s="12"/>
      <c r="Z23" s="198"/>
      <c r="AA23" s="281"/>
      <c r="AB23" s="282"/>
      <c r="AC23" s="12">
        <v>1</v>
      </c>
      <c r="AD23" s="198"/>
      <c r="AE23" s="117">
        <f t="shared" si="9"/>
        <v>-211.44648152163768</v>
      </c>
      <c r="AF23" s="110">
        <f t="shared" si="10"/>
        <v>0.89427675923918115</v>
      </c>
      <c r="AG23" s="362"/>
    </row>
    <row r="24" spans="1:33" ht="15.75" customHeight="1">
      <c r="A24" s="284"/>
      <c r="B24" s="163" t="s">
        <v>175</v>
      </c>
      <c r="C24" s="279" t="s">
        <v>185</v>
      </c>
      <c r="D24" s="280"/>
      <c r="E24" s="101">
        <v>71.55</v>
      </c>
      <c r="F24" s="111">
        <v>1910</v>
      </c>
      <c r="G24" s="103">
        <f t="shared" si="11"/>
        <v>136660.5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1786.64621029049</v>
      </c>
      <c r="N24" s="106">
        <f t="shared" si="5"/>
        <v>81.211191376840461</v>
      </c>
      <c r="O24" s="108">
        <f t="shared" si="6"/>
        <v>0</v>
      </c>
      <c r="P24" s="109">
        <f t="shared" si="7"/>
        <v>-9.697899532250446</v>
      </c>
      <c r="Q24" s="110">
        <f t="shared" si="8"/>
        <v>0.89332310514524504</v>
      </c>
      <c r="R24" s="290"/>
      <c r="S24" s="47">
        <v>0.34583333333333333</v>
      </c>
      <c r="T24" s="48">
        <v>0.39037037037037037</v>
      </c>
      <c r="U24" s="111">
        <v>5.2666666666666373</v>
      </c>
      <c r="V24" s="112">
        <v>64.14252544232987</v>
      </c>
      <c r="W24" s="113"/>
      <c r="X24" s="116"/>
      <c r="Y24" s="12"/>
      <c r="Z24" s="198"/>
      <c r="AA24" s="281"/>
      <c r="AB24" s="282"/>
      <c r="AC24" s="12">
        <v>1</v>
      </c>
      <c r="AD24" s="198"/>
      <c r="AE24" s="117">
        <f t="shared" si="9"/>
        <v>-213.35378970951001</v>
      </c>
      <c r="AF24" s="110">
        <f t="shared" si="10"/>
        <v>0.89332310514524504</v>
      </c>
      <c r="AG24" s="362"/>
    </row>
    <row r="25" spans="1:33" ht="15.75" customHeight="1">
      <c r="A25" s="284"/>
      <c r="B25" s="163" t="s">
        <v>175</v>
      </c>
      <c r="C25" s="279" t="s">
        <v>183</v>
      </c>
      <c r="D25" s="280"/>
      <c r="E25" s="101">
        <v>59.54</v>
      </c>
      <c r="F25" s="111">
        <v>2222</v>
      </c>
      <c r="G25" s="103">
        <f t="shared" si="11"/>
        <v>132297.88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1790.0815964524727</v>
      </c>
      <c r="N25" s="106">
        <f t="shared" si="5"/>
        <v>77.829634628368382</v>
      </c>
      <c r="O25" s="108">
        <f t="shared" si="6"/>
        <v>0</v>
      </c>
      <c r="P25" s="109">
        <f t="shared" si="7"/>
        <v>-9.1268871107620555</v>
      </c>
      <c r="Q25" s="110">
        <f t="shared" si="8"/>
        <v>0.89504079822623639</v>
      </c>
      <c r="R25" s="290"/>
      <c r="S25" s="47">
        <v>0.39444444444444443</v>
      </c>
      <c r="T25" s="48">
        <v>0.44615740740740739</v>
      </c>
      <c r="U25" s="111">
        <v>5.8666666666666512</v>
      </c>
      <c r="V25" s="112">
        <v>74.477051919984746</v>
      </c>
      <c r="W25" s="113">
        <v>0.44615740740740739</v>
      </c>
      <c r="X25" s="116">
        <v>0.48541666666666661</v>
      </c>
      <c r="Y25" s="12"/>
      <c r="Z25" s="198"/>
      <c r="AA25" s="281"/>
      <c r="AB25" s="282"/>
      <c r="AC25" s="12">
        <v>1</v>
      </c>
      <c r="AD25" s="198"/>
      <c r="AE25" s="117">
        <f t="shared" si="9"/>
        <v>-209.9184035475273</v>
      </c>
      <c r="AF25" s="110">
        <f t="shared" si="10"/>
        <v>0.89504079822623639</v>
      </c>
      <c r="AG25" s="362"/>
    </row>
    <row r="26" spans="1:33" ht="15.75" customHeight="1">
      <c r="A26" s="285"/>
      <c r="B26" s="163" t="s">
        <v>175</v>
      </c>
      <c r="C26" s="279" t="s">
        <v>237</v>
      </c>
      <c r="D26" s="280"/>
      <c r="E26" s="101">
        <v>61.09</v>
      </c>
      <c r="F26" s="111">
        <v>3138</v>
      </c>
      <c r="G26" s="103">
        <f t="shared" si="11"/>
        <v>191700.42</v>
      </c>
      <c r="H26" s="13"/>
      <c r="I26" s="118">
        <v>20</v>
      </c>
      <c r="J26" s="105">
        <v>2000</v>
      </c>
      <c r="K26" s="106">
        <f t="shared" si="1"/>
        <v>100</v>
      </c>
      <c r="L26" s="107">
        <v>20</v>
      </c>
      <c r="M26" s="105">
        <f>F26/V26*60</f>
        <v>1768.9739720661164</v>
      </c>
      <c r="N26" s="106">
        <f t="shared" si="5"/>
        <v>88.448698603305814</v>
      </c>
      <c r="O26" s="108">
        <f t="shared" si="6"/>
        <v>0</v>
      </c>
      <c r="P26" s="109">
        <f t="shared" si="7"/>
        <v>-11.551301396694186</v>
      </c>
      <c r="Q26" s="110">
        <f t="shared" si="8"/>
        <v>0.8844869860330582</v>
      </c>
      <c r="R26" s="290"/>
      <c r="S26" s="47">
        <v>0.48541666666666661</v>
      </c>
      <c r="T26" s="48">
        <v>0.55932870370370369</v>
      </c>
      <c r="U26" s="111">
        <v>56.533333333333275</v>
      </c>
      <c r="V26" s="112">
        <v>106.43457901197596</v>
      </c>
      <c r="W26" s="113"/>
      <c r="X26" s="116"/>
      <c r="Y26" s="12"/>
      <c r="Z26" s="198"/>
      <c r="AA26" s="281"/>
      <c r="AB26" s="282"/>
      <c r="AC26" s="12">
        <v>2</v>
      </c>
      <c r="AD26" s="198"/>
      <c r="AE26" s="117">
        <f t="shared" si="9"/>
        <v>-231.0260279338836</v>
      </c>
      <c r="AF26" s="110">
        <f t="shared" si="10"/>
        <v>0.8844869860330582</v>
      </c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12">AVERAGE(I22:I37)</f>
        <v>21.2</v>
      </c>
      <c r="J38" s="137">
        <f t="shared" si="12"/>
        <v>2000</v>
      </c>
      <c r="K38" s="138">
        <f t="shared" ref="K38" si="13">J38/I38</f>
        <v>94.339622641509436</v>
      </c>
      <c r="L38" s="136">
        <f t="shared" ref="L38:M38" si="14">AVERAGE(L22:L37)</f>
        <v>21.2</v>
      </c>
      <c r="M38" s="137">
        <f t="shared" si="14"/>
        <v>1784.560391580932</v>
      </c>
      <c r="N38" s="138">
        <f>M38/L38</f>
        <v>84.177376961364715</v>
      </c>
      <c r="O38" s="139">
        <f>L38-I38</f>
        <v>0</v>
      </c>
      <c r="P38" s="140">
        <f>N38-K38</f>
        <v>-10.162245680144721</v>
      </c>
      <c r="Q38" s="141">
        <f>N38/K38</f>
        <v>0.89228019579046591</v>
      </c>
      <c r="R38" s="291"/>
      <c r="S38" s="142">
        <v>0.25</v>
      </c>
      <c r="T38" s="143">
        <v>0.55932870370370369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7</v>
      </c>
      <c r="AD38" s="180">
        <f>SUM(AD22:AD37)</f>
        <v>0</v>
      </c>
      <c r="AE38" s="168">
        <f>M38-J38</f>
        <v>-215.43960841906801</v>
      </c>
      <c r="AF38" s="141">
        <f>M38/J38</f>
        <v>0.89228019579046602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3177</v>
      </c>
      <c r="G39" s="148">
        <f t="shared" ref="G39:G42" si="15">E39*F39</f>
        <v>62586.899999999994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1078.0935220323713</v>
      </c>
      <c r="N39" s="152">
        <f>M39/L39</f>
        <v>82.930270925567029</v>
      </c>
      <c r="O39" s="154">
        <f>L39-I39</f>
        <v>0</v>
      </c>
      <c r="P39" s="155">
        <f>N39-K39</f>
        <v>-9.3774213821252772</v>
      </c>
      <c r="Q39" s="156">
        <f>N39/K39</f>
        <v>0.89841126836030949</v>
      </c>
      <c r="R39" s="289">
        <f>Q55</f>
        <v>0.89561041127776475</v>
      </c>
      <c r="S39" s="157">
        <v>0.25</v>
      </c>
      <c r="T39" s="158">
        <v>0.37277777777777776</v>
      </c>
      <c r="U39" s="159"/>
      <c r="V39" s="160">
        <v>176.81211889730321</v>
      </c>
      <c r="W39" s="158"/>
      <c r="X39" s="169"/>
      <c r="Y39" s="12"/>
      <c r="Z39" s="198"/>
      <c r="AA39" s="292"/>
      <c r="AB39" s="293"/>
      <c r="AC39" s="12">
        <v>3</v>
      </c>
      <c r="AD39" s="198"/>
      <c r="AE39" s="115">
        <f>M39-J39</f>
        <v>-121.90647796762869</v>
      </c>
      <c r="AF39" s="156">
        <f>M39/J39</f>
        <v>0.89841126836030938</v>
      </c>
      <c r="AG39" s="294">
        <f>AF55</f>
        <v>0.89561041127776486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1165</v>
      </c>
      <c r="G40" s="103">
        <f t="shared" si="15"/>
        <v>90112.75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1791.3662025924164</v>
      </c>
      <c r="N40" s="106">
        <f>M40/L40</f>
        <v>68.898700099708321</v>
      </c>
      <c r="O40" s="108">
        <f>L40-I40</f>
        <v>0</v>
      </c>
      <c r="P40" s="109">
        <f>N40-K40</f>
        <v>-8.0243768233685984</v>
      </c>
      <c r="Q40" s="110">
        <f>N40/K40</f>
        <v>0.89568310129620821</v>
      </c>
      <c r="R40" s="290"/>
      <c r="S40" s="47">
        <v>0.37569444444444444</v>
      </c>
      <c r="T40" s="48">
        <v>0.40278935185185183</v>
      </c>
      <c r="U40" s="111">
        <v>5</v>
      </c>
      <c r="V40" s="112">
        <v>39.020497260048018</v>
      </c>
      <c r="W40" s="113"/>
      <c r="X40" s="116"/>
      <c r="Y40" s="12"/>
      <c r="Z40" s="198"/>
      <c r="AA40" s="281"/>
      <c r="AB40" s="282"/>
      <c r="AC40" s="12">
        <v>1</v>
      </c>
      <c r="AD40" s="198"/>
      <c r="AE40" s="117">
        <f>M40-J40</f>
        <v>-208.63379740758364</v>
      </c>
      <c r="AF40" s="110">
        <f>M40/J40</f>
        <v>0.89568310129620821</v>
      </c>
      <c r="AG40" s="295"/>
    </row>
    <row r="41" spans="1:33" ht="15.75" customHeight="1">
      <c r="A41" s="298"/>
      <c r="B41" s="163" t="s">
        <v>175</v>
      </c>
      <c r="C41" s="279" t="s">
        <v>180</v>
      </c>
      <c r="D41" s="280"/>
      <c r="E41" s="101">
        <v>59.34</v>
      </c>
      <c r="F41" s="102">
        <v>1194</v>
      </c>
      <c r="G41" s="103">
        <f t="shared" si="15"/>
        <v>70851.960000000006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1791.008231319508</v>
      </c>
      <c r="N41" s="106">
        <f>M41/L41</f>
        <v>74.625342971646162</v>
      </c>
      <c r="O41" s="108">
        <f>L41-I41</f>
        <v>0</v>
      </c>
      <c r="P41" s="109">
        <f>N41-K41</f>
        <v>-8.7079903616871661</v>
      </c>
      <c r="Q41" s="110">
        <f>N41/K41</f>
        <v>0.89550411565975396</v>
      </c>
      <c r="R41" s="290"/>
      <c r="S41" s="47">
        <v>0.40625</v>
      </c>
      <c r="T41" s="48">
        <v>0.4340162037037037</v>
      </c>
      <c r="U41" s="111">
        <v>4.9833333333333663</v>
      </c>
      <c r="V41" s="112">
        <v>39.999816163446624</v>
      </c>
      <c r="W41" s="113">
        <v>0.4340162037037037</v>
      </c>
      <c r="X41" s="116">
        <v>0.47152777777777777</v>
      </c>
      <c r="Y41" s="12"/>
      <c r="Z41" s="198"/>
      <c r="AA41" s="281"/>
      <c r="AB41" s="282"/>
      <c r="AC41" s="12">
        <v>1</v>
      </c>
      <c r="AD41" s="198"/>
      <c r="AE41" s="117">
        <f>M41-J41</f>
        <v>-208.99176868049199</v>
      </c>
      <c r="AF41" s="110">
        <f>M41/J41</f>
        <v>0.89550411565975396</v>
      </c>
      <c r="AG41" s="295"/>
    </row>
    <row r="42" spans="1:33" ht="15.75" customHeight="1">
      <c r="A42" s="298"/>
      <c r="B42" s="163" t="s">
        <v>175</v>
      </c>
      <c r="C42" s="279" t="s">
        <v>177</v>
      </c>
      <c r="D42" s="280"/>
      <c r="E42" s="101">
        <v>58.67</v>
      </c>
      <c r="F42" s="102">
        <v>2972</v>
      </c>
      <c r="G42" s="103">
        <f t="shared" si="15"/>
        <v>174367.24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1787.9270052556112</v>
      </c>
      <c r="N42" s="106">
        <f>M42/L42</f>
        <v>77.735956750243972</v>
      </c>
      <c r="O42" s="108">
        <f>L42-I42</f>
        <v>0</v>
      </c>
      <c r="P42" s="109">
        <f>N42-K42</f>
        <v>-9.2205649888864656</v>
      </c>
      <c r="Q42" s="110">
        <f>N42/K42</f>
        <v>0.89396350262780566</v>
      </c>
      <c r="R42" s="290"/>
      <c r="S42" s="47">
        <v>0.47152777777777777</v>
      </c>
      <c r="T42" s="48">
        <v>0.54078703703703701</v>
      </c>
      <c r="U42" s="111">
        <v>55</v>
      </c>
      <c r="V42" s="112">
        <v>99.735615310819952</v>
      </c>
      <c r="W42" s="113"/>
      <c r="X42" s="116"/>
      <c r="Y42" s="12"/>
      <c r="Z42" s="198"/>
      <c r="AA42" s="281"/>
      <c r="AB42" s="282"/>
      <c r="AC42" s="12">
        <v>2</v>
      </c>
      <c r="AD42" s="198"/>
      <c r="AE42" s="117">
        <f>M42-J42</f>
        <v>-212.07299474438878</v>
      </c>
      <c r="AF42" s="110">
        <f>M42/J42</f>
        <v>0.89396350262780566</v>
      </c>
      <c r="AG42" s="295"/>
    </row>
    <row r="43" spans="1:33" ht="15.75" customHeight="1">
      <c r="A43" s="298"/>
      <c r="B43" s="163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81"/>
      <c r="AB43" s="282"/>
      <c r="AC43" s="12"/>
      <c r="AD43" s="198"/>
      <c r="AE43" s="117"/>
      <c r="AF43" s="110"/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6">AVERAGE(I39:I54)</f>
        <v>21.5</v>
      </c>
      <c r="J55" s="137">
        <f t="shared" si="16"/>
        <v>1800</v>
      </c>
      <c r="K55" s="138">
        <f t="shared" ref="K55" si="17">J55/I55</f>
        <v>83.720930232558146</v>
      </c>
      <c r="L55" s="136">
        <f t="shared" ref="L55:M55" si="18">AVERAGE(L39:L54)</f>
        <v>21.5</v>
      </c>
      <c r="M55" s="137">
        <f t="shared" si="18"/>
        <v>1612.0987402999767</v>
      </c>
      <c r="N55" s="138">
        <f t="shared" ref="N55:N61" si="19">M55/L55</f>
        <v>74.981336758138454</v>
      </c>
      <c r="O55" s="139">
        <f t="shared" ref="O55:O61" si="20">L55-I55</f>
        <v>0</v>
      </c>
      <c r="P55" s="140">
        <f t="shared" ref="P55:P61" si="21">N55-K55</f>
        <v>-8.7395934744196921</v>
      </c>
      <c r="Q55" s="141">
        <f t="shared" ref="Q55:Q61" si="22">N55/K55</f>
        <v>0.89561041127776475</v>
      </c>
      <c r="R55" s="291"/>
      <c r="S55" s="142">
        <v>0.25</v>
      </c>
      <c r="T55" s="143">
        <v>0.54078703703703701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7</v>
      </c>
      <c r="AD55" s="191">
        <f>SUM(AD39:AD54)</f>
        <v>0</v>
      </c>
      <c r="AE55" s="168">
        <f t="shared" ref="AE55:AE61" si="23">M55-J55</f>
        <v>-187.90125970002327</v>
      </c>
      <c r="AF55" s="141">
        <f t="shared" ref="AF55:AF61" si="24">M55/J55</f>
        <v>0.89561041127776486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1912</v>
      </c>
      <c r="G56" s="148">
        <f t="shared" ref="G56:G61" si="25">E56*F56</f>
        <v>55180.32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1" si="26">F56/V56*60</f>
        <v>3175.1650475408314</v>
      </c>
      <c r="N56" s="152">
        <f t="shared" si="19"/>
        <v>167.11394987057008</v>
      </c>
      <c r="O56" s="154">
        <f t="shared" si="20"/>
        <v>0</v>
      </c>
      <c r="P56" s="155">
        <f t="shared" si="21"/>
        <v>-22.359734339956248</v>
      </c>
      <c r="Q56" s="156">
        <f t="shared" si="22"/>
        <v>0.8819902909835643</v>
      </c>
      <c r="R56" s="289">
        <f>Q72</f>
        <v>0.89064065829109229</v>
      </c>
      <c r="S56" s="157">
        <v>0.25</v>
      </c>
      <c r="T56" s="158">
        <v>0.27508101851851852</v>
      </c>
      <c r="U56" s="159"/>
      <c r="V56" s="160">
        <v>36.130405280459598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23"/>
        <v>-424.83495245916856</v>
      </c>
      <c r="AF56" s="156">
        <f t="shared" si="24"/>
        <v>0.8819902909835643</v>
      </c>
      <c r="AG56" s="294">
        <f>AF72</f>
        <v>0.89064065829109229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2521</v>
      </c>
      <c r="G57" s="103">
        <f t="shared" si="25"/>
        <v>78428.31</v>
      </c>
      <c r="H57" s="26"/>
      <c r="I57" s="104">
        <v>19</v>
      </c>
      <c r="J57" s="105">
        <v>3600</v>
      </c>
      <c r="K57" s="106">
        <f t="shared" ref="K57:K91" si="27">J57/I57</f>
        <v>189.47368421052633</v>
      </c>
      <c r="L57" s="107">
        <v>19</v>
      </c>
      <c r="M57" s="105">
        <f t="shared" si="26"/>
        <v>3177.3540733190748</v>
      </c>
      <c r="N57" s="106">
        <f t="shared" si="19"/>
        <v>167.22916175363551</v>
      </c>
      <c r="O57" s="108">
        <f t="shared" si="20"/>
        <v>0</v>
      </c>
      <c r="P57" s="109">
        <f t="shared" si="21"/>
        <v>-22.24452245689082</v>
      </c>
      <c r="Q57" s="110">
        <f t="shared" si="22"/>
        <v>0.88259835369974293</v>
      </c>
      <c r="R57" s="290"/>
      <c r="S57" s="47">
        <v>0.27916666666666667</v>
      </c>
      <c r="T57" s="48">
        <v>0.31222222222222223</v>
      </c>
      <c r="U57" s="111">
        <v>5.8833333333333471</v>
      </c>
      <c r="V57" s="112">
        <v>47.605648130361907</v>
      </c>
      <c r="W57" s="113"/>
      <c r="X57" s="116"/>
      <c r="Y57" s="12"/>
      <c r="Z57" s="198"/>
      <c r="AA57" s="281"/>
      <c r="AB57" s="282"/>
      <c r="AC57" s="12">
        <v>1</v>
      </c>
      <c r="AD57" s="198"/>
      <c r="AE57" s="117">
        <f t="shared" si="23"/>
        <v>-422.64592668092519</v>
      </c>
      <c r="AF57" s="110">
        <f t="shared" si="24"/>
        <v>0.88259835369974304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1674</v>
      </c>
      <c r="G58" s="103">
        <f t="shared" si="25"/>
        <v>65269.26</v>
      </c>
      <c r="H58" s="26"/>
      <c r="I58" s="104">
        <v>19</v>
      </c>
      <c r="J58" s="105">
        <v>3600</v>
      </c>
      <c r="K58" s="106">
        <f t="shared" si="27"/>
        <v>189.47368421052633</v>
      </c>
      <c r="L58" s="107">
        <v>19</v>
      </c>
      <c r="M58" s="105">
        <f t="shared" si="26"/>
        <v>3174.1902661467934</v>
      </c>
      <c r="N58" s="106">
        <f t="shared" si="19"/>
        <v>167.06264558667334</v>
      </c>
      <c r="O58" s="108">
        <f t="shared" si="20"/>
        <v>0</v>
      </c>
      <c r="P58" s="109">
        <f t="shared" si="21"/>
        <v>-22.411038623852988</v>
      </c>
      <c r="Q58" s="110">
        <f t="shared" si="22"/>
        <v>0.88171951837410922</v>
      </c>
      <c r="R58" s="290"/>
      <c r="S58" s="47">
        <v>0.31527777777777777</v>
      </c>
      <c r="T58" s="48">
        <v>0.33724537037037039</v>
      </c>
      <c r="U58" s="111">
        <v>5</v>
      </c>
      <c r="V58" s="112">
        <v>31.642715646635111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23"/>
        <v>-425.80973385320658</v>
      </c>
      <c r="AF58" s="110">
        <f t="shared" si="24"/>
        <v>0.88171951837410933</v>
      </c>
      <c r="AG58" s="295"/>
    </row>
    <row r="59" spans="1:33" ht="15.75" customHeight="1">
      <c r="A59" s="284"/>
      <c r="B59" s="100" t="s">
        <v>212</v>
      </c>
      <c r="C59" s="364" t="s">
        <v>214</v>
      </c>
      <c r="D59" s="364"/>
      <c r="E59" s="101">
        <v>38.479999999999997</v>
      </c>
      <c r="F59" s="102">
        <v>3696</v>
      </c>
      <c r="G59" s="103">
        <f t="shared" si="25"/>
        <v>142222.07999999999</v>
      </c>
      <c r="H59" s="26"/>
      <c r="I59" s="104">
        <v>20</v>
      </c>
      <c r="J59" s="105">
        <v>3600</v>
      </c>
      <c r="K59" s="106">
        <f t="shared" si="27"/>
        <v>180</v>
      </c>
      <c r="L59" s="107">
        <v>20</v>
      </c>
      <c r="M59" s="105">
        <f t="shared" si="26"/>
        <v>3250.8094722802762</v>
      </c>
      <c r="N59" s="106">
        <f t="shared" si="19"/>
        <v>162.54047361401382</v>
      </c>
      <c r="O59" s="108">
        <f t="shared" si="20"/>
        <v>0</v>
      </c>
      <c r="P59" s="109">
        <f t="shared" si="21"/>
        <v>-17.45952638598618</v>
      </c>
      <c r="Q59" s="110">
        <f t="shared" si="22"/>
        <v>0.90300263118896562</v>
      </c>
      <c r="R59" s="290"/>
      <c r="S59" s="47">
        <v>0.34027777777777773</v>
      </c>
      <c r="T59" s="48">
        <v>0.38765046296296291</v>
      </c>
      <c r="U59" s="111">
        <v>5</v>
      </c>
      <c r="V59" s="112">
        <v>68.216855491209927</v>
      </c>
      <c r="W59" s="113"/>
      <c r="X59" s="116"/>
      <c r="Y59" s="12"/>
      <c r="Z59" s="198"/>
      <c r="AA59" s="281"/>
      <c r="AB59" s="282"/>
      <c r="AC59" s="12">
        <v>1</v>
      </c>
      <c r="AD59" s="198"/>
      <c r="AE59" s="199">
        <f t="shared" si="23"/>
        <v>-349.19052771972383</v>
      </c>
      <c r="AF59" s="200">
        <f t="shared" si="24"/>
        <v>0.90300263118896562</v>
      </c>
      <c r="AG59" s="295"/>
    </row>
    <row r="60" spans="1:33" ht="15.75" customHeight="1">
      <c r="A60" s="285"/>
      <c r="B60" s="100" t="s">
        <v>212</v>
      </c>
      <c r="C60" s="364" t="s">
        <v>215</v>
      </c>
      <c r="D60" s="364"/>
      <c r="E60" s="101">
        <v>37.799999999999997</v>
      </c>
      <c r="F60" s="105">
        <v>4672</v>
      </c>
      <c r="G60" s="103">
        <f t="shared" si="25"/>
        <v>176601.59999999998</v>
      </c>
      <c r="H60" s="13"/>
      <c r="I60" s="104">
        <v>21</v>
      </c>
      <c r="J60" s="105">
        <v>3600</v>
      </c>
      <c r="K60" s="106">
        <f t="shared" si="27"/>
        <v>171.42857142857142</v>
      </c>
      <c r="L60" s="107">
        <v>21</v>
      </c>
      <c r="M60" s="105">
        <f t="shared" si="26"/>
        <v>3254.7273496617568</v>
      </c>
      <c r="N60" s="106">
        <f t="shared" si="19"/>
        <v>154.98701665055984</v>
      </c>
      <c r="O60" s="108">
        <f t="shared" si="20"/>
        <v>0</v>
      </c>
      <c r="P60" s="109">
        <f t="shared" si="21"/>
        <v>-16.441554778011579</v>
      </c>
      <c r="Q60" s="110">
        <f t="shared" si="22"/>
        <v>0.90409093046159916</v>
      </c>
      <c r="R60" s="290"/>
      <c r="S60" s="47">
        <v>0.39166666666666661</v>
      </c>
      <c r="T60" s="48">
        <v>0.45146990740740733</v>
      </c>
      <c r="U60" s="111">
        <v>5.7833333333333314</v>
      </c>
      <c r="V60" s="112">
        <v>86.127029973534306</v>
      </c>
      <c r="W60" s="113">
        <v>0.45146990740740733</v>
      </c>
      <c r="X60" s="116">
        <v>0.4902777777777777</v>
      </c>
      <c r="Y60" s="12"/>
      <c r="Z60" s="198"/>
      <c r="AA60" s="281"/>
      <c r="AB60" s="282"/>
      <c r="AC60" s="12">
        <v>2</v>
      </c>
      <c r="AD60" s="198"/>
      <c r="AE60" s="199">
        <f t="shared" si="23"/>
        <v>-345.27265033824324</v>
      </c>
      <c r="AF60" s="200">
        <f t="shared" si="24"/>
        <v>0.90409093046159905</v>
      </c>
      <c r="AG60" s="295"/>
    </row>
    <row r="61" spans="1:33" ht="15.75" customHeight="1">
      <c r="A61" s="285"/>
      <c r="B61" s="100" t="s">
        <v>170</v>
      </c>
      <c r="C61" s="364" t="s">
        <v>171</v>
      </c>
      <c r="D61" s="364"/>
      <c r="E61" s="101">
        <v>29.97</v>
      </c>
      <c r="F61" s="105">
        <v>2186</v>
      </c>
      <c r="G61" s="121">
        <f t="shared" si="25"/>
        <v>65514.42</v>
      </c>
      <c r="H61" s="122"/>
      <c r="I61" s="104">
        <v>21</v>
      </c>
      <c r="J61" s="105">
        <v>2790</v>
      </c>
      <c r="K61" s="106">
        <f t="shared" si="27"/>
        <v>132.85714285714286</v>
      </c>
      <c r="L61" s="107">
        <v>21</v>
      </c>
      <c r="M61" s="105">
        <f t="shared" si="26"/>
        <v>2484.1730769230762</v>
      </c>
      <c r="N61" s="106">
        <f t="shared" si="19"/>
        <v>118.29395604395602</v>
      </c>
      <c r="O61" s="108">
        <f t="shared" si="20"/>
        <v>0</v>
      </c>
      <c r="P61" s="109">
        <f t="shared" si="21"/>
        <v>-14.563186813186846</v>
      </c>
      <c r="Q61" s="110">
        <f t="shared" si="22"/>
        <v>0.89038461538461511</v>
      </c>
      <c r="R61" s="290"/>
      <c r="S61" s="47">
        <v>0.4902777777777777</v>
      </c>
      <c r="T61" s="120">
        <v>0.52693287037037029</v>
      </c>
      <c r="U61" s="111">
        <v>55.883333333333326</v>
      </c>
      <c r="V61" s="112">
        <v>52.798253559070119</v>
      </c>
      <c r="W61" s="113"/>
      <c r="X61" s="116"/>
      <c r="Y61" s="12"/>
      <c r="Z61" s="198"/>
      <c r="AA61" s="281"/>
      <c r="AB61" s="282"/>
      <c r="AC61" s="12">
        <v>1</v>
      </c>
      <c r="AD61" s="198"/>
      <c r="AE61" s="199">
        <f t="shared" si="23"/>
        <v>-305.82692307692378</v>
      </c>
      <c r="AF61" s="200">
        <f t="shared" si="24"/>
        <v>0.89038461538461511</v>
      </c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8">AVERAGE(I56:I71)</f>
        <v>19.833333333333332</v>
      </c>
      <c r="J72" s="137">
        <f t="shared" si="28"/>
        <v>3465</v>
      </c>
      <c r="K72" s="138">
        <f t="shared" ref="K72:K74" si="29">J72/I72</f>
        <v>174.70588235294119</v>
      </c>
      <c r="L72" s="136">
        <f t="shared" ref="L72:M72" si="30">AVERAGE(L56:L71)</f>
        <v>19.833333333333332</v>
      </c>
      <c r="M72" s="137">
        <f t="shared" si="30"/>
        <v>3086.069880978635</v>
      </c>
      <c r="N72" s="138">
        <f>M72/L72</f>
        <v>155.60016206614966</v>
      </c>
      <c r="O72" s="139">
        <f>L72-I72</f>
        <v>0</v>
      </c>
      <c r="P72" s="140">
        <f>N72-K72</f>
        <v>-19.105720286791524</v>
      </c>
      <c r="Q72" s="141">
        <f>N72/K72</f>
        <v>0.89064065829109229</v>
      </c>
      <c r="R72" s="291"/>
      <c r="S72" s="142">
        <v>0.25</v>
      </c>
      <c r="T72" s="143">
        <v>0.52693287037037029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7</v>
      </c>
      <c r="AD72" s="191">
        <f>SUM(AD56:AD71)</f>
        <v>0</v>
      </c>
      <c r="AE72" s="168">
        <f>M72-J72</f>
        <v>-378.93011902136504</v>
      </c>
      <c r="AF72" s="141">
        <f>M72/J72</f>
        <v>0.89064065829109229</v>
      </c>
      <c r="AG72" s="296"/>
    </row>
    <row r="73" spans="1:33" ht="15.75" customHeight="1">
      <c r="A73" s="297" t="s">
        <v>116</v>
      </c>
      <c r="B73" s="100" t="s">
        <v>197</v>
      </c>
      <c r="C73" s="279" t="s">
        <v>216</v>
      </c>
      <c r="D73" s="280"/>
      <c r="E73" s="101">
        <v>23.19</v>
      </c>
      <c r="F73" s="102">
        <v>756</v>
      </c>
      <c r="G73" s="103">
        <f t="shared" ref="G73:G74" si="31">E73*F73</f>
        <v>17531.64</v>
      </c>
      <c r="H73" s="13"/>
      <c r="I73" s="104">
        <v>6</v>
      </c>
      <c r="J73" s="105">
        <v>2500</v>
      </c>
      <c r="K73" s="106">
        <f t="shared" si="29"/>
        <v>416.66666666666669</v>
      </c>
      <c r="L73" s="107">
        <v>6</v>
      </c>
      <c r="M73" s="105">
        <f>F73/V73*60</f>
        <v>2259.4211667444879</v>
      </c>
      <c r="N73" s="106">
        <f>M73/L73</f>
        <v>376.57019445741463</v>
      </c>
      <c r="O73" s="108">
        <f>L73-I73</f>
        <v>0</v>
      </c>
      <c r="P73" s="109">
        <f>N73-K73</f>
        <v>-40.096472209252056</v>
      </c>
      <c r="Q73" s="110">
        <f>N73/K73</f>
        <v>0.90376846669779509</v>
      </c>
      <c r="R73" s="289">
        <f>Q89</f>
        <v>0.90386939665558752</v>
      </c>
      <c r="S73" s="47">
        <v>0.41805555555555546</v>
      </c>
      <c r="T73" s="48">
        <v>0.43199074074074062</v>
      </c>
      <c r="U73" s="111">
        <v>5.2666666666666373</v>
      </c>
      <c r="V73" s="112">
        <v>20.075938327760937</v>
      </c>
      <c r="W73" s="113"/>
      <c r="X73" s="116"/>
      <c r="Y73" s="12"/>
      <c r="Z73" s="198"/>
      <c r="AA73" s="292"/>
      <c r="AB73" s="293"/>
      <c r="AC73" s="12">
        <v>1</v>
      </c>
      <c r="AD73" s="198"/>
      <c r="AE73" s="115">
        <f>M73-J73</f>
        <v>-240.57883325551211</v>
      </c>
      <c r="AF73" s="156">
        <f>M73/J73</f>
        <v>0.9037684666977952</v>
      </c>
      <c r="AG73" s="294">
        <f>AF89</f>
        <v>0.90386939665558752</v>
      </c>
    </row>
    <row r="74" spans="1:33" ht="15.75" customHeight="1">
      <c r="A74" s="298"/>
      <c r="B74" s="100" t="s">
        <v>197</v>
      </c>
      <c r="C74" s="279" t="s">
        <v>220</v>
      </c>
      <c r="D74" s="280"/>
      <c r="E74" s="101">
        <v>23.55</v>
      </c>
      <c r="F74" s="102">
        <v>1247</v>
      </c>
      <c r="G74" s="121">
        <f t="shared" si="31"/>
        <v>29366.850000000002</v>
      </c>
      <c r="H74" s="122"/>
      <c r="I74" s="104">
        <v>6</v>
      </c>
      <c r="J74" s="105">
        <v>2500</v>
      </c>
      <c r="K74" s="106">
        <f t="shared" si="29"/>
        <v>416.66666666666669</v>
      </c>
      <c r="L74" s="107">
        <v>6</v>
      </c>
      <c r="M74" s="105">
        <f>F74/V74*60</f>
        <v>2259.9258165334495</v>
      </c>
      <c r="N74" s="106">
        <f>M74/L74</f>
        <v>376.65430275557492</v>
      </c>
      <c r="O74" s="108">
        <f>L74-I74</f>
        <v>0</v>
      </c>
      <c r="P74" s="109">
        <f>N74-K74</f>
        <v>-40.012363911091768</v>
      </c>
      <c r="Q74" s="110">
        <f>N74/K74</f>
        <v>0.90397032661337973</v>
      </c>
      <c r="R74" s="290"/>
      <c r="S74" s="47">
        <v>0.43611111111111101</v>
      </c>
      <c r="T74" s="120">
        <v>0.4590972222222221</v>
      </c>
      <c r="U74" s="111">
        <v>5.9333333333333549</v>
      </c>
      <c r="V74" s="112">
        <v>33.107281421638902</v>
      </c>
      <c r="W74" s="113"/>
      <c r="X74" s="116"/>
      <c r="Y74" s="12"/>
      <c r="Z74" s="198"/>
      <c r="AA74" s="281"/>
      <c r="AB74" s="282"/>
      <c r="AC74" s="12">
        <v>1</v>
      </c>
      <c r="AD74" s="198"/>
      <c r="AE74" s="117">
        <f>M74-J74</f>
        <v>-240.07418346655049</v>
      </c>
      <c r="AF74" s="110">
        <f>M74/J74</f>
        <v>0.90397032661337984</v>
      </c>
      <c r="AG74" s="295"/>
    </row>
    <row r="75" spans="1:33" ht="15.75" customHeight="1">
      <c r="A75" s="298"/>
      <c r="B75" s="100"/>
      <c r="C75" s="279"/>
      <c r="D75" s="280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81"/>
      <c r="AB75" s="282"/>
      <c r="AC75" s="12"/>
      <c r="AD75" s="198"/>
      <c r="AE75" s="117"/>
      <c r="AF75" s="110"/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2500</v>
      </c>
      <c r="K89" s="138">
        <f t="shared" ref="K89" si="33">J89/I89</f>
        <v>416.66666666666669</v>
      </c>
      <c r="L89" s="136">
        <f t="shared" ref="L89:M89" si="34">AVERAGE(L73:L88)</f>
        <v>6</v>
      </c>
      <c r="M89" s="137">
        <f t="shared" si="34"/>
        <v>2259.6734916389687</v>
      </c>
      <c r="N89" s="138">
        <f>M89/L89</f>
        <v>376.6122486064948</v>
      </c>
      <c r="O89" s="139">
        <f>L89-I89</f>
        <v>0</v>
      </c>
      <c r="P89" s="140">
        <f>N89-K89</f>
        <v>-40.054418060171884</v>
      </c>
      <c r="Q89" s="141">
        <f>N89/K89</f>
        <v>0.90386939665558752</v>
      </c>
      <c r="R89" s="291"/>
      <c r="S89" s="142">
        <v>0.29166666666666669</v>
      </c>
      <c r="T89" s="143">
        <v>0.4590972222222221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2</v>
      </c>
      <c r="AD89" s="191">
        <f>SUM(AD73:AD88)</f>
        <v>0</v>
      </c>
      <c r="AE89" s="168">
        <f>M89-J89</f>
        <v>-240.3265083610313</v>
      </c>
      <c r="AF89" s="141">
        <f>M89/J89</f>
        <v>0.90386939665558752</v>
      </c>
      <c r="AG89" s="296"/>
    </row>
    <row r="90" spans="1:33" ht="15.75" customHeight="1">
      <c r="A90" s="283" t="s">
        <v>120</v>
      </c>
      <c r="B90" s="114" t="s">
        <v>197</v>
      </c>
      <c r="C90" s="287" t="s">
        <v>238</v>
      </c>
      <c r="D90" s="288"/>
      <c r="E90" s="147">
        <v>15.51</v>
      </c>
      <c r="F90" s="97">
        <v>5245</v>
      </c>
      <c r="G90" s="148">
        <f t="shared" ref="G90:G91" si="35">E90*F90</f>
        <v>81349.95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2317.4256711719595</v>
      </c>
      <c r="N90" s="152">
        <f>M90/L90</f>
        <v>386.23761186199323</v>
      </c>
      <c r="O90" s="154">
        <f>L90-I90</f>
        <v>0</v>
      </c>
      <c r="P90" s="155">
        <f>N90-K90</f>
        <v>-47.095721471340084</v>
      </c>
      <c r="Q90" s="156">
        <f>N90/K90</f>
        <v>0.89131756583536903</v>
      </c>
      <c r="R90" s="289">
        <f>Q106</f>
        <v>0.89136260347875407</v>
      </c>
      <c r="S90" s="157">
        <v>0.25</v>
      </c>
      <c r="T90" s="158">
        <v>0.34429398148148149</v>
      </c>
      <c r="U90" s="159"/>
      <c r="V90" s="160">
        <v>135.79723566316201</v>
      </c>
      <c r="W90" s="158"/>
      <c r="X90" s="169"/>
      <c r="Y90" s="12"/>
      <c r="Z90" s="198"/>
      <c r="AA90" s="292"/>
      <c r="AB90" s="293"/>
      <c r="AC90" s="12">
        <v>2</v>
      </c>
      <c r="AD90" s="198"/>
      <c r="AE90" s="115">
        <f>M90-J90</f>
        <v>-282.57432882804051</v>
      </c>
      <c r="AF90" s="156">
        <f>M90/J90</f>
        <v>0.89131756583536903</v>
      </c>
      <c r="AG90" s="294">
        <f>AF106</f>
        <v>0.89136260347875407</v>
      </c>
    </row>
    <row r="91" spans="1:33" ht="15.75" customHeight="1">
      <c r="A91" s="284"/>
      <c r="B91" s="100" t="s">
        <v>197</v>
      </c>
      <c r="C91" s="279" t="s">
        <v>239</v>
      </c>
      <c r="D91" s="280"/>
      <c r="E91" s="101">
        <v>15.01</v>
      </c>
      <c r="F91" s="102">
        <v>5411</v>
      </c>
      <c r="G91" s="103">
        <f t="shared" si="35"/>
        <v>81219.11</v>
      </c>
      <c r="H91" s="26"/>
      <c r="I91" s="104">
        <v>6</v>
      </c>
      <c r="J91" s="105">
        <v>2600</v>
      </c>
      <c r="K91" s="106">
        <f t="shared" si="27"/>
        <v>433.33333333333331</v>
      </c>
      <c r="L91" s="107">
        <v>6</v>
      </c>
      <c r="M91" s="105">
        <f>F91/V91*60</f>
        <v>2317.659866917561</v>
      </c>
      <c r="N91" s="106">
        <f>M91/L91</f>
        <v>386.27664448626018</v>
      </c>
      <c r="O91" s="108">
        <f>L91-I91</f>
        <v>0</v>
      </c>
      <c r="P91" s="109">
        <f>N91-K91</f>
        <v>-47.056688847073133</v>
      </c>
      <c r="Q91" s="110">
        <f>N91/K91</f>
        <v>0.89140764112213888</v>
      </c>
      <c r="R91" s="290"/>
      <c r="S91" s="47">
        <v>0.34722222222222221</v>
      </c>
      <c r="T91" s="48">
        <v>0.44449074074074074</v>
      </c>
      <c r="U91" s="111">
        <v>5</v>
      </c>
      <c r="V91" s="112">
        <v>140.08095175406001</v>
      </c>
      <c r="W91" s="113"/>
      <c r="X91" s="13"/>
      <c r="Y91" s="12"/>
      <c r="Z91" s="198"/>
      <c r="AA91" s="281"/>
      <c r="AB91" s="282"/>
      <c r="AC91" s="12">
        <v>2</v>
      </c>
      <c r="AD91" s="198"/>
      <c r="AE91" s="117">
        <f>M91-J91</f>
        <v>-282.34013308243902</v>
      </c>
      <c r="AF91" s="110">
        <f>M91/J91</f>
        <v>0.89140764112213888</v>
      </c>
      <c r="AG91" s="295"/>
    </row>
    <row r="92" spans="1:33" ht="15.75" customHeight="1">
      <c r="A92" s="284"/>
      <c r="B92" s="100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3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3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31"/>
      <c r="W98" s="113"/>
      <c r="X98" s="116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31"/>
      <c r="W99" s="126"/>
      <c r="X99" s="127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31"/>
      <c r="W100" s="126"/>
      <c r="X100" s="127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31"/>
      <c r="W101" s="126"/>
      <c r="X101" s="127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31"/>
      <c r="W102" s="126"/>
      <c r="X102" s="127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31"/>
      <c r="W103" s="126"/>
      <c r="X103" s="127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31"/>
      <c r="W104" s="126"/>
      <c r="X104" s="127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6">AVERAGE(I90:I105)</f>
        <v>6</v>
      </c>
      <c r="J106" s="137">
        <f t="shared" si="36"/>
        <v>2600</v>
      </c>
      <c r="K106" s="138">
        <f t="shared" ref="K106" si="37">J106/I106</f>
        <v>433.33333333333331</v>
      </c>
      <c r="L106" s="136">
        <f t="shared" ref="L106:M106" si="38">AVERAGE(L90:L105)</f>
        <v>6</v>
      </c>
      <c r="M106" s="137">
        <f t="shared" si="38"/>
        <v>2317.5427690447605</v>
      </c>
      <c r="N106" s="138">
        <f>M106/L106</f>
        <v>386.25712817412676</v>
      </c>
      <c r="O106" s="139">
        <f>L106-I106</f>
        <v>0</v>
      </c>
      <c r="P106" s="140">
        <f>N106-K106</f>
        <v>-47.076205159206552</v>
      </c>
      <c r="Q106" s="141">
        <f>N106/K106</f>
        <v>0.89136260347875407</v>
      </c>
      <c r="R106" s="291"/>
      <c r="S106" s="142">
        <v>0.25</v>
      </c>
      <c r="T106" s="143">
        <v>0.44449074074074074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277"/>
      <c r="AB106" s="278"/>
      <c r="AC106" s="179">
        <f>SUM(AC90:AC105)</f>
        <v>4</v>
      </c>
      <c r="AD106" s="191">
        <f>SUM(AD90:AD105)</f>
        <v>0</v>
      </c>
      <c r="AE106" s="168">
        <f>M106-J106</f>
        <v>-282.45723095523954</v>
      </c>
      <c r="AF106" s="141">
        <f>M106/J106</f>
        <v>0.89136260347875407</v>
      </c>
      <c r="AG106" s="296"/>
    </row>
    <row r="107" spans="1:33" ht="15.75" customHeight="1">
      <c r="A107" s="297" t="s">
        <v>199</v>
      </c>
      <c r="B107" s="146" t="s">
        <v>173</v>
      </c>
      <c r="C107" s="287" t="s">
        <v>200</v>
      </c>
      <c r="D107" s="288"/>
      <c r="E107" s="147">
        <v>44.98</v>
      </c>
      <c r="F107" s="97">
        <v>1752</v>
      </c>
      <c r="G107" s="148">
        <f t="shared" ref="G107:G109" si="39">E107*F107</f>
        <v>78804.959999999992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1608.3550640683081</v>
      </c>
      <c r="N107" s="152">
        <f>M107/L107</f>
        <v>76.588336384205149</v>
      </c>
      <c r="O107" s="154">
        <f>L107-I107</f>
        <v>0</v>
      </c>
      <c r="P107" s="155">
        <f>N107-K107</f>
        <v>-9.1259493300805588</v>
      </c>
      <c r="Q107" s="156">
        <f>N107/K107</f>
        <v>0.89353059114906019</v>
      </c>
      <c r="R107" s="289">
        <f>Q123</f>
        <v>0.92450377731406597</v>
      </c>
      <c r="S107" s="157">
        <v>0.70833333333333337</v>
      </c>
      <c r="T107" s="158">
        <v>0.7537152777777778</v>
      </c>
      <c r="U107" s="159"/>
      <c r="V107" s="160">
        <v>65.35870240872103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-191.64493593169186</v>
      </c>
      <c r="AF107" s="156">
        <f>M107/J107</f>
        <v>0.89353059114906008</v>
      </c>
      <c r="AG107" s="294">
        <f>AF123</f>
        <v>0.89316466621867374</v>
      </c>
    </row>
    <row r="108" spans="1:33" ht="15.75" customHeight="1">
      <c r="A108" s="298"/>
      <c r="B108" s="163" t="s">
        <v>173</v>
      </c>
      <c r="C108" s="279" t="s">
        <v>201</v>
      </c>
      <c r="D108" s="280"/>
      <c r="E108" s="101">
        <v>50.67</v>
      </c>
      <c r="F108" s="102">
        <v>1686</v>
      </c>
      <c r="G108" s="103">
        <f t="shared" si="39"/>
        <v>85429.62000000001</v>
      </c>
      <c r="H108" s="26"/>
      <c r="I108" s="104">
        <v>20</v>
      </c>
      <c r="J108" s="105">
        <v>2000</v>
      </c>
      <c r="K108" s="106">
        <f t="shared" ref="K108:K109" si="40">J108/I108</f>
        <v>100</v>
      </c>
      <c r="L108" s="118">
        <v>19</v>
      </c>
      <c r="M108" s="105">
        <f>F108/V108*60</f>
        <v>1786</v>
      </c>
      <c r="N108" s="106">
        <f>M108/L108</f>
        <v>94</v>
      </c>
      <c r="O108" s="108">
        <f>L108-I108</f>
        <v>-1</v>
      </c>
      <c r="P108" s="109">
        <f>N108-K108</f>
        <v>-6</v>
      </c>
      <c r="Q108" s="110">
        <f>N108/K108</f>
        <v>0.94</v>
      </c>
      <c r="R108" s="290"/>
      <c r="S108" s="47">
        <v>0.75763888888888886</v>
      </c>
      <c r="T108" s="48">
        <v>0.79696759259259253</v>
      </c>
      <c r="U108" s="111">
        <v>5.649999999999924</v>
      </c>
      <c r="V108" s="112">
        <v>56.640537513997764</v>
      </c>
      <c r="W108" s="113"/>
      <c r="X108" s="116"/>
      <c r="Y108" s="12"/>
      <c r="Z108" s="198"/>
      <c r="AA108" s="281"/>
      <c r="AB108" s="282"/>
      <c r="AC108" s="12">
        <v>1</v>
      </c>
      <c r="AD108" s="198"/>
      <c r="AE108" s="117">
        <f>M108-J108</f>
        <v>-214</v>
      </c>
      <c r="AF108" s="110">
        <f>M108/J108</f>
        <v>0.89300000000000002</v>
      </c>
      <c r="AG108" s="295"/>
    </row>
    <row r="109" spans="1:33" ht="15.75" customHeight="1">
      <c r="A109" s="298"/>
      <c r="B109" s="163" t="s">
        <v>173</v>
      </c>
      <c r="C109" s="279" t="s">
        <v>234</v>
      </c>
      <c r="D109" s="280"/>
      <c r="E109" s="101">
        <v>58.17</v>
      </c>
      <c r="F109" s="102">
        <v>2624</v>
      </c>
      <c r="G109" s="103">
        <f t="shared" si="39"/>
        <v>152638.08000000002</v>
      </c>
      <c r="H109" s="26"/>
      <c r="I109" s="104">
        <v>18</v>
      </c>
      <c r="J109" s="105">
        <v>2000</v>
      </c>
      <c r="K109" s="106">
        <f t="shared" si="40"/>
        <v>111.11111111111111</v>
      </c>
      <c r="L109" s="118">
        <v>17</v>
      </c>
      <c r="M109" s="105">
        <f>F109/V109*60</f>
        <v>1786</v>
      </c>
      <c r="N109" s="106">
        <f>M109/L109</f>
        <v>105.05882352941177</v>
      </c>
      <c r="O109" s="108">
        <f>L109-I109</f>
        <v>-1</v>
      </c>
      <c r="P109" s="109">
        <f>N109-K109</f>
        <v>-6.0522875816993462</v>
      </c>
      <c r="Q109" s="110">
        <f>N109/K109</f>
        <v>0.94552941176470584</v>
      </c>
      <c r="R109" s="290"/>
      <c r="S109" s="47">
        <v>0.80069444444444438</v>
      </c>
      <c r="T109" s="48">
        <v>0.86190972222222217</v>
      </c>
      <c r="U109" s="111">
        <v>5.3666666666666529</v>
      </c>
      <c r="V109" s="112">
        <v>88.152295632698767</v>
      </c>
      <c r="W109" s="113"/>
      <c r="X109" s="116"/>
      <c r="Y109" s="12"/>
      <c r="Z109" s="198"/>
      <c r="AA109" s="281"/>
      <c r="AB109" s="282"/>
      <c r="AC109" s="12">
        <v>2</v>
      </c>
      <c r="AD109" s="198"/>
      <c r="AE109" s="117">
        <f>M109-J109</f>
        <v>-214</v>
      </c>
      <c r="AF109" s="110">
        <f>M109/J109</f>
        <v>0.89300000000000002</v>
      </c>
      <c r="AG109" s="295"/>
    </row>
    <row r="110" spans="1:33" ht="15.75" customHeight="1">
      <c r="A110" s="298"/>
      <c r="B110" s="163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295"/>
    </row>
    <row r="111" spans="1:33" ht="15.75" customHeight="1">
      <c r="A111" s="298"/>
      <c r="B111" s="163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295"/>
    </row>
    <row r="112" spans="1:33" ht="15.75" customHeight="1">
      <c r="A112" s="298"/>
      <c r="B112" s="163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295"/>
    </row>
    <row r="113" spans="1:33" ht="15.75" customHeight="1">
      <c r="A113" s="298"/>
      <c r="B113" s="163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81"/>
      <c r="AB113" s="282"/>
      <c r="AC113" s="12"/>
      <c r="AD113" s="198"/>
      <c r="AE113" s="117"/>
      <c r="AF113" s="110"/>
      <c r="AG113" s="295"/>
    </row>
    <row r="114" spans="1:33" ht="15.75" customHeight="1">
      <c r="A114" s="298"/>
      <c r="B114" s="163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81"/>
      <c r="AB114" s="282"/>
      <c r="AC114" s="12"/>
      <c r="AD114" s="198"/>
      <c r="AE114" s="117"/>
      <c r="AF114" s="110"/>
      <c r="AG114" s="295"/>
    </row>
    <row r="115" spans="1:33" ht="15.75" customHeight="1">
      <c r="A115" s="298"/>
      <c r="B115" s="163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81"/>
      <c r="AB115" s="282"/>
      <c r="AC115" s="12"/>
      <c r="AD115" s="198"/>
      <c r="AE115" s="117"/>
      <c r="AF115" s="110"/>
      <c r="AG115" s="295"/>
    </row>
    <row r="116" spans="1:33" ht="15.75" customHeight="1">
      <c r="A116" s="298"/>
      <c r="B116" s="163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81"/>
      <c r="AB116" s="282"/>
      <c r="AC116" s="12"/>
      <c r="AD116" s="198"/>
      <c r="AE116" s="117"/>
      <c r="AF116" s="110"/>
      <c r="AG116" s="295"/>
    </row>
    <row r="117" spans="1:33" ht="15.75" customHeight="1">
      <c r="A117" s="298"/>
      <c r="B117" s="163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81"/>
      <c r="AB117" s="282"/>
      <c r="AC117" s="12"/>
      <c r="AD117" s="198"/>
      <c r="AE117" s="117"/>
      <c r="AF117" s="110"/>
      <c r="AG117" s="295"/>
    </row>
    <row r="118" spans="1:33" ht="15.75" customHeight="1">
      <c r="A118" s="298"/>
      <c r="B118" s="163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81"/>
      <c r="AB118" s="282"/>
      <c r="AC118" s="12"/>
      <c r="AD118" s="198"/>
      <c r="AE118" s="117"/>
      <c r="AF118" s="110"/>
      <c r="AG118" s="295"/>
    </row>
    <row r="119" spans="1:33" ht="15.75" customHeight="1">
      <c r="A119" s="298"/>
      <c r="B119" s="163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81"/>
      <c r="AB119" s="282"/>
      <c r="AC119" s="12"/>
      <c r="AD119" s="198"/>
      <c r="AE119" s="117"/>
      <c r="AF119" s="110"/>
      <c r="AG119" s="295"/>
    </row>
    <row r="120" spans="1:33" ht="15.75" customHeight="1">
      <c r="A120" s="298"/>
      <c r="B120" s="163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81"/>
      <c r="AB120" s="282"/>
      <c r="AC120" s="12"/>
      <c r="AD120" s="198"/>
      <c r="AE120" s="117"/>
      <c r="AF120" s="110"/>
      <c r="AG120" s="295"/>
    </row>
    <row r="121" spans="1:33" ht="15.75" customHeight="1">
      <c r="A121" s="298"/>
      <c r="B121" s="163"/>
      <c r="C121" s="279"/>
      <c r="D121" s="280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81"/>
      <c r="AB121" s="282"/>
      <c r="AC121" s="12"/>
      <c r="AD121" s="198"/>
      <c r="AE121" s="117"/>
      <c r="AF121" s="110"/>
      <c r="AG121" s="295"/>
    </row>
    <row r="122" spans="1:33" ht="15.75" customHeight="1">
      <c r="A122" s="298"/>
      <c r="B122" s="163"/>
      <c r="C122" s="279"/>
      <c r="D122" s="280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81"/>
      <c r="AB122" s="282"/>
      <c r="AC122" s="12"/>
      <c r="AD122" s="198"/>
      <c r="AE122" s="165"/>
      <c r="AF122" s="125"/>
      <c r="AG122" s="295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41">AVERAGE(I107:I122)</f>
        <v>19.666666666666668</v>
      </c>
      <c r="J123" s="137">
        <f t="shared" si="41"/>
        <v>1933.3333333333333</v>
      </c>
      <c r="K123" s="138">
        <f t="shared" ref="K123" si="42">J123/I123</f>
        <v>98.305084745762699</v>
      </c>
      <c r="L123" s="136">
        <f t="shared" ref="L123:M123" si="43">AVERAGE(L107:L122)</f>
        <v>19</v>
      </c>
      <c r="M123" s="137">
        <f t="shared" si="43"/>
        <v>1726.7850213561026</v>
      </c>
      <c r="N123" s="138">
        <f>M123/L123</f>
        <v>90.883422176636984</v>
      </c>
      <c r="O123" s="139">
        <f>L123-I123</f>
        <v>-0.66666666666666785</v>
      </c>
      <c r="P123" s="140">
        <f>N123-K123</f>
        <v>-7.421662569125715</v>
      </c>
      <c r="Q123" s="141">
        <f>N123/K123</f>
        <v>0.92450377731406597</v>
      </c>
      <c r="R123" s="291"/>
      <c r="S123" s="142">
        <v>0.70833333333333337</v>
      </c>
      <c r="T123" s="143">
        <v>0.86190972222222217</v>
      </c>
      <c r="U123" s="144"/>
      <c r="V123" s="166"/>
      <c r="W123" s="167"/>
      <c r="X123" s="138"/>
      <c r="Y123" s="179">
        <f t="shared" ref="Y123:Z123" si="44">SUM(Y107:Y122)</f>
        <v>0</v>
      </c>
      <c r="Z123" s="180">
        <f t="shared" si="44"/>
        <v>0</v>
      </c>
      <c r="AA123" s="277"/>
      <c r="AB123" s="278"/>
      <c r="AC123" s="179">
        <f t="shared" ref="AC123" si="45">SUM(AC107:AC122)</f>
        <v>4</v>
      </c>
      <c r="AD123" s="180">
        <f t="shared" ref="AD123" si="46">SUM(AD107:AD122)</f>
        <v>0</v>
      </c>
      <c r="AE123" s="168">
        <f>M123-J123</f>
        <v>-206.5483119772307</v>
      </c>
      <c r="AF123" s="141">
        <f>M123/J123</f>
        <v>0.89316466621867374</v>
      </c>
      <c r="AG123" s="296"/>
    </row>
    <row r="124" spans="1:33" ht="15.75" customHeight="1">
      <c r="A124" s="283" t="s">
        <v>225</v>
      </c>
      <c r="B124" s="146" t="s">
        <v>173</v>
      </c>
      <c r="C124" s="287" t="s">
        <v>189</v>
      </c>
      <c r="D124" s="288"/>
      <c r="E124" s="147">
        <v>47.6</v>
      </c>
      <c r="F124" s="97">
        <v>1827</v>
      </c>
      <c r="G124" s="148">
        <f t="shared" ref="G124:G126" si="47">E124*F124</f>
        <v>86965.2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1787.399999999999</v>
      </c>
      <c r="N124" s="152">
        <f>M124/L124</f>
        <v>77.713043478260829</v>
      </c>
      <c r="O124" s="154">
        <f>L124-I124</f>
        <v>0</v>
      </c>
      <c r="P124" s="155">
        <f>N124-K124</f>
        <v>-9.2434782608696082</v>
      </c>
      <c r="Q124" s="156">
        <f>N124/K124</f>
        <v>0.89369999999999949</v>
      </c>
      <c r="R124" s="289">
        <f>Q140</f>
        <v>0.89419346019010892</v>
      </c>
      <c r="S124" s="157">
        <v>0.70833333333333337</v>
      </c>
      <c r="T124" s="158">
        <v>0.75091435185185185</v>
      </c>
      <c r="U124" s="159"/>
      <c r="V124" s="160">
        <v>61.329305135951699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-212.60000000000105</v>
      </c>
      <c r="AF124" s="156">
        <f>M124/J124</f>
        <v>0.89369999999999949</v>
      </c>
      <c r="AG124" s="294">
        <f>AF140</f>
        <v>0.89419346019010904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02">
        <v>1488</v>
      </c>
      <c r="G125" s="103">
        <f t="shared" si="47"/>
        <v>84622.56</v>
      </c>
      <c r="H125" s="26"/>
      <c r="I125" s="104">
        <v>23</v>
      </c>
      <c r="J125" s="105">
        <v>2000</v>
      </c>
      <c r="K125" s="106">
        <f t="shared" ref="K125:K126" si="48">J125/I125</f>
        <v>86.956521739130437</v>
      </c>
      <c r="L125" s="107">
        <v>23</v>
      </c>
      <c r="M125" s="105">
        <f>F125/V125*60</f>
        <v>1788.1607611406564</v>
      </c>
      <c r="N125" s="106">
        <f>M125/L125</f>
        <v>77.746120049593756</v>
      </c>
      <c r="O125" s="108">
        <f>L125-I125</f>
        <v>0</v>
      </c>
      <c r="P125" s="109">
        <f>N125-K125</f>
        <v>-9.2104016895366811</v>
      </c>
      <c r="Q125" s="110">
        <f>N125/K125</f>
        <v>0.89408038057032813</v>
      </c>
      <c r="R125" s="290"/>
      <c r="S125" s="47">
        <v>0.75486111111111109</v>
      </c>
      <c r="T125" s="48">
        <v>0.78952546296296289</v>
      </c>
      <c r="U125" s="111">
        <v>5.6833333333333158</v>
      </c>
      <c r="V125" s="112">
        <v>49.928396786343107</v>
      </c>
      <c r="W125" s="113"/>
      <c r="X125" s="116"/>
      <c r="Y125" s="12"/>
      <c r="Z125" s="198"/>
      <c r="AA125" s="281"/>
      <c r="AB125" s="282"/>
      <c r="AC125" s="12">
        <v>1</v>
      </c>
      <c r="AD125" s="198"/>
      <c r="AE125" s="117">
        <f>M125-J125</f>
        <v>-211.8392388593436</v>
      </c>
      <c r="AF125" s="110">
        <f>M125/J125</f>
        <v>0.89408038057032824</v>
      </c>
      <c r="AG125" s="295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02">
        <v>1971</v>
      </c>
      <c r="G126" s="103">
        <f t="shared" si="47"/>
        <v>111933.09</v>
      </c>
      <c r="H126" s="26"/>
      <c r="I126" s="104">
        <v>23</v>
      </c>
      <c r="J126" s="105">
        <v>2000</v>
      </c>
      <c r="K126" s="106">
        <f t="shared" si="48"/>
        <v>86.956521739130437</v>
      </c>
      <c r="L126" s="107">
        <v>23</v>
      </c>
      <c r="M126" s="105">
        <f>F126/V126*60</f>
        <v>1789.5999999999985</v>
      </c>
      <c r="N126" s="106">
        <f>M126/L126</f>
        <v>77.808695652173853</v>
      </c>
      <c r="O126" s="108">
        <f>L126-I126</f>
        <v>0</v>
      </c>
      <c r="P126" s="109">
        <f>N126-K126</f>
        <v>-9.1478260869565844</v>
      </c>
      <c r="Q126" s="110">
        <f>N126/K126</f>
        <v>0.89479999999999926</v>
      </c>
      <c r="R126" s="290"/>
      <c r="S126" s="47">
        <v>0.79236111111111107</v>
      </c>
      <c r="T126" s="48">
        <v>0.83824074074074073</v>
      </c>
      <c r="U126" s="111">
        <v>5</v>
      </c>
      <c r="V126" s="112">
        <v>66.081805990165449</v>
      </c>
      <c r="W126" s="113"/>
      <c r="X126" s="116"/>
      <c r="Y126" s="12"/>
      <c r="Z126" s="198"/>
      <c r="AA126" s="281"/>
      <c r="AB126" s="282"/>
      <c r="AC126" s="12">
        <v>1</v>
      </c>
      <c r="AD126" s="198"/>
      <c r="AE126" s="117">
        <f>M126-J126</f>
        <v>-210.40000000000146</v>
      </c>
      <c r="AF126" s="110">
        <f>M126/J126</f>
        <v>0.89479999999999926</v>
      </c>
      <c r="AG126" s="295"/>
    </row>
    <row r="127" spans="1:33" ht="15.75" customHeight="1">
      <c r="A127" s="284"/>
      <c r="B127" s="163"/>
      <c r="C127" s="279"/>
      <c r="D127" s="280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295"/>
    </row>
    <row r="128" spans="1:33" ht="15.75" customHeight="1">
      <c r="A128" s="285"/>
      <c r="B128" s="163"/>
      <c r="C128" s="279"/>
      <c r="D128" s="280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295"/>
    </row>
    <row r="129" spans="1:33" ht="15.75" customHeight="1">
      <c r="A129" s="285"/>
      <c r="B129" s="163"/>
      <c r="C129" s="279"/>
      <c r="D129" s="280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295"/>
    </row>
    <row r="130" spans="1:33" ht="15.75" customHeight="1">
      <c r="A130" s="285"/>
      <c r="B130" s="163"/>
      <c r="C130" s="279"/>
      <c r="D130" s="280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81"/>
      <c r="AB130" s="282"/>
      <c r="AC130" s="12"/>
      <c r="AD130" s="198"/>
      <c r="AE130" s="117"/>
      <c r="AF130" s="110"/>
      <c r="AG130" s="295"/>
    </row>
    <row r="131" spans="1:33" ht="15.75" customHeight="1">
      <c r="A131" s="285"/>
      <c r="B131" s="163"/>
      <c r="C131" s="279"/>
      <c r="D131" s="280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81"/>
      <c r="AB131" s="282"/>
      <c r="AC131" s="12"/>
      <c r="AD131" s="198"/>
      <c r="AE131" s="117"/>
      <c r="AF131" s="110"/>
      <c r="AG131" s="295"/>
    </row>
    <row r="132" spans="1:33" ht="15.75" customHeight="1">
      <c r="A132" s="285"/>
      <c r="B132" s="163"/>
      <c r="C132" s="279"/>
      <c r="D132" s="280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81"/>
      <c r="AB132" s="282"/>
      <c r="AC132" s="12"/>
      <c r="AD132" s="198"/>
      <c r="AE132" s="117"/>
      <c r="AF132" s="110"/>
      <c r="AG132" s="295"/>
    </row>
    <row r="133" spans="1:33" ht="15.75" customHeight="1">
      <c r="A133" s="285"/>
      <c r="B133" s="163"/>
      <c r="C133" s="279"/>
      <c r="D133" s="280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81"/>
      <c r="AB133" s="282"/>
      <c r="AC133" s="12"/>
      <c r="AD133" s="198"/>
      <c r="AE133" s="117"/>
      <c r="AF133" s="110"/>
      <c r="AG133" s="295"/>
    </row>
    <row r="134" spans="1:33" ht="15.75" customHeight="1">
      <c r="A134" s="285"/>
      <c r="B134" s="163"/>
      <c r="C134" s="279"/>
      <c r="D134" s="280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81"/>
      <c r="AB134" s="282"/>
      <c r="AC134" s="12"/>
      <c r="AD134" s="198"/>
      <c r="AE134" s="117"/>
      <c r="AF134" s="110"/>
      <c r="AG134" s="295"/>
    </row>
    <row r="135" spans="1:33" ht="15.75" customHeight="1">
      <c r="A135" s="285"/>
      <c r="B135" s="163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81"/>
      <c r="AB135" s="282"/>
      <c r="AC135" s="12"/>
      <c r="AD135" s="198"/>
      <c r="AE135" s="117"/>
      <c r="AF135" s="110"/>
      <c r="AG135" s="295"/>
    </row>
    <row r="136" spans="1:33" ht="15.75" customHeight="1">
      <c r="A136" s="285"/>
      <c r="B136" s="163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81"/>
      <c r="AB136" s="282"/>
      <c r="AC136" s="12"/>
      <c r="AD136" s="198"/>
      <c r="AE136" s="117"/>
      <c r="AF136" s="110"/>
      <c r="AG136" s="295"/>
    </row>
    <row r="137" spans="1:33" ht="15.75" customHeight="1">
      <c r="A137" s="285"/>
      <c r="B137" s="163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81"/>
      <c r="AB137" s="282"/>
      <c r="AC137" s="12"/>
      <c r="AD137" s="198"/>
      <c r="AE137" s="117"/>
      <c r="AF137" s="110"/>
      <c r="AG137" s="295"/>
    </row>
    <row r="138" spans="1:33" ht="15.75" customHeight="1">
      <c r="A138" s="285"/>
      <c r="B138" s="163"/>
      <c r="C138" s="279"/>
      <c r="D138" s="280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81"/>
      <c r="AB138" s="282"/>
      <c r="AC138" s="12"/>
      <c r="AD138" s="198"/>
      <c r="AE138" s="117"/>
      <c r="AF138" s="110"/>
      <c r="AG138" s="295"/>
    </row>
    <row r="139" spans="1:33" ht="15.75" customHeight="1">
      <c r="A139" s="285"/>
      <c r="B139" s="163"/>
      <c r="C139" s="279"/>
      <c r="D139" s="280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81"/>
      <c r="AB139" s="282"/>
      <c r="AC139" s="12"/>
      <c r="AD139" s="198"/>
      <c r="AE139" s="165"/>
      <c r="AF139" s="125"/>
      <c r="AG139" s="295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49">AVERAGE(I124:I139)</f>
        <v>23</v>
      </c>
      <c r="J140" s="137">
        <f t="shared" si="49"/>
        <v>2000</v>
      </c>
      <c r="K140" s="138">
        <f t="shared" ref="K140" si="50">J140/I140</f>
        <v>86.956521739130437</v>
      </c>
      <c r="L140" s="136">
        <f t="shared" ref="L140:M140" si="51">AVERAGE(L124:L139)</f>
        <v>23</v>
      </c>
      <c r="M140" s="137">
        <f t="shared" si="51"/>
        <v>1788.386920380218</v>
      </c>
      <c r="N140" s="138">
        <f>M140/L140</f>
        <v>77.755953060009475</v>
      </c>
      <c r="O140" s="139">
        <f>L140-I140</f>
        <v>0</v>
      </c>
      <c r="P140" s="140">
        <f>N140-K140</f>
        <v>-9.2005686791209627</v>
      </c>
      <c r="Q140" s="141">
        <f>N140/K140</f>
        <v>0.89419346019010892</v>
      </c>
      <c r="R140" s="291"/>
      <c r="S140" s="142">
        <v>0.70833333333333337</v>
      </c>
      <c r="T140" s="143">
        <v>0.83824074074074073</v>
      </c>
      <c r="U140" s="144"/>
      <c r="V140" s="166"/>
      <c r="W140" s="167"/>
      <c r="X140" s="138"/>
      <c r="Y140" s="179">
        <f t="shared" ref="Y140:Z140" si="52">SUM(Y124:Y139)</f>
        <v>0</v>
      </c>
      <c r="Z140" s="180">
        <f t="shared" si="52"/>
        <v>0</v>
      </c>
      <c r="AA140" s="277"/>
      <c r="AB140" s="278"/>
      <c r="AC140" s="179">
        <f t="shared" ref="AC140" si="53">SUM(AC124:AC139)</f>
        <v>3</v>
      </c>
      <c r="AD140" s="180">
        <f t="shared" ref="AD140" si="54">SUM(AD124:AD139)</f>
        <v>0</v>
      </c>
      <c r="AE140" s="168">
        <f>M140-J140</f>
        <v>-211.61307961978196</v>
      </c>
      <c r="AF140" s="141">
        <f>M140/J140</f>
        <v>0.89419346019010904</v>
      </c>
      <c r="AG140" s="296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364" priority="2" operator="greaterThan">
      <formula>0</formula>
    </cfRule>
  </conditionalFormatting>
  <conditionalFormatting sqref="P5:P140 AE5:AE140">
    <cfRule type="cellIs" dxfId="363" priority="5" operator="lessThan">
      <formula>0</formula>
    </cfRule>
  </conditionalFormatting>
  <conditionalFormatting sqref="Q5:Q140 AF5:AF140">
    <cfRule type="cellIs" dxfId="362" priority="3" operator="greaterThan">
      <formula>1</formula>
    </cfRule>
    <cfRule type="cellIs" dxfId="361" priority="4" operator="lessThan">
      <formula>0.8</formula>
    </cfRule>
  </conditionalFormatting>
  <conditionalFormatting sqref="AG5 R5:R140">
    <cfRule type="cellIs" dxfId="360" priority="6" operator="lessThan">
      <formula>0.8</formula>
    </cfRule>
  </conditionalFormatting>
  <conditionalFormatting sqref="AG22">
    <cfRule type="cellIs" dxfId="359" priority="11" operator="lessThan">
      <formula>0.8</formula>
    </cfRule>
  </conditionalFormatting>
  <conditionalFormatting sqref="AG37">
    <cfRule type="cellIs" dxfId="358" priority="10" operator="lessThan">
      <formula>0.8</formula>
    </cfRule>
  </conditionalFormatting>
  <conditionalFormatting sqref="AG39:AG74">
    <cfRule type="cellIs" dxfId="357" priority="8" operator="lessThan">
      <formula>0.8</formula>
    </cfRule>
  </conditionalFormatting>
  <conditionalFormatting sqref="AG80:AG88">
    <cfRule type="cellIs" dxfId="356" priority="9" operator="lessThan">
      <formula>0.8</formula>
    </cfRule>
  </conditionalFormatting>
  <conditionalFormatting sqref="AG90:AG95">
    <cfRule type="cellIs" dxfId="355" priority="7" operator="lessThan">
      <formula>0.8</formula>
    </cfRule>
  </conditionalFormatting>
  <conditionalFormatting sqref="AG107:AG140">
    <cfRule type="cellIs" dxfId="354" priority="1" operator="lessThan">
      <formula>0.8</formula>
    </cfRule>
  </conditionalFormatting>
  <dataValidations count="1">
    <dataValidation type="list" allowBlank="1" showInputMessage="1" showErrorMessage="1" sqref="AA5:AB140" xr:uid="{5038340A-A884-4EB9-B213-A84423F76F79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CBC2E-65F8-473A-88EE-ED336DABCB77}">
  <sheetPr>
    <tabColor theme="8" tint="0.59999389629810485"/>
  </sheetPr>
  <dimension ref="B1:AR42"/>
  <sheetViews>
    <sheetView zoomScale="70" zoomScaleNormal="70" workbookViewId="0">
      <selection activeCell="S27" sqref="S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242</v>
      </c>
      <c r="D3" s="265"/>
      <c r="E3" s="3" t="s">
        <v>2</v>
      </c>
      <c r="F3" s="266">
        <f>'0515(18度C)'!D1+'0515(4度C)'!D1</f>
        <v>156191</v>
      </c>
      <c r="G3" s="267"/>
      <c r="H3" s="3" t="s">
        <v>3</v>
      </c>
      <c r="I3" s="268">
        <f>'0515(18度C)'!F1+'0515(4度C)'!F1</f>
        <v>4614223.6099999994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473.07024387440072</v>
      </c>
      <c r="F6" s="241" t="e">
        <f>AVERAGE(#REF!,D14:K14)</f>
        <v>#REF!</v>
      </c>
      <c r="G6" s="242">
        <f>AVERAGE(D14:K14)</f>
        <v>214.54557958008832</v>
      </c>
      <c r="H6" s="243"/>
      <c r="I6" s="242">
        <f>AVERAGE(L14:O14)</f>
        <v>92.630803242446575</v>
      </c>
      <c r="J6" s="243"/>
      <c r="K6" s="242">
        <f>AVERAGE(D32:O32)</f>
        <v>799.48863636363626</v>
      </c>
      <c r="L6" s="243"/>
      <c r="M6" s="242">
        <f>AVERAGE(P32:X32)</f>
        <v>724.65856814261065</v>
      </c>
      <c r="N6" s="243"/>
      <c r="O6" s="231">
        <f>'0515(4度C)'!Y2</f>
        <v>0</v>
      </c>
      <c r="P6" s="231">
        <f>'0515(4度C)'!Z2</f>
        <v>0</v>
      </c>
      <c r="Q6" s="231">
        <f>'0515(4度C)'!AC2</f>
        <v>43</v>
      </c>
      <c r="R6" s="231">
        <f>'0515(4度C)'!AD2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421.78574312112681</v>
      </c>
      <c r="F7" s="237" t="e">
        <f>AVERAGE(#REF!,D15:K15)</f>
        <v>#REF!</v>
      </c>
      <c r="G7" s="238">
        <f>AVERAGE(D15:K15)</f>
        <v>190.71704055595816</v>
      </c>
      <c r="H7" s="239"/>
      <c r="I7" s="238">
        <f>AVERAGE(L15:O15)</f>
        <v>84.262095330494603</v>
      </c>
      <c r="J7" s="239"/>
      <c r="K7" s="238">
        <f>AVERAGE(D33:O33)</f>
        <v>711.81452012632587</v>
      </c>
      <c r="L7" s="239"/>
      <c r="M7" s="238">
        <f>AVERAGE(P33:X33)</f>
        <v>647.12184385899673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0.8928185912737846</v>
      </c>
      <c r="F8" s="245" t="e">
        <f>AVERAGE(D16:K16,#REF!)</f>
        <v>#REF!</v>
      </c>
      <c r="G8" s="224">
        <f>AVERAGE(D16:K16)</f>
        <v>0.89088939390673882</v>
      </c>
      <c r="H8" s="225"/>
      <c r="I8" s="224">
        <f>AVERAGE(L16:O16)</f>
        <v>0.90876661424496519</v>
      </c>
      <c r="J8" s="225"/>
      <c r="K8" s="224">
        <f>AVERAGE(D34:O34)</f>
        <v>0.88740360689357467</v>
      </c>
      <c r="L8" s="225"/>
      <c r="M8" s="224">
        <f>AVERAGE(P34:X34)</f>
        <v>0.89315336021897274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84.507042253521121</v>
      </c>
      <c r="F14" s="28">
        <v>94.339622641509436</v>
      </c>
      <c r="G14" s="28">
        <v>83.720930232558146</v>
      </c>
      <c r="H14" s="28">
        <v>174.70588235294119</v>
      </c>
      <c r="I14" s="28">
        <v>416.66666666666669</v>
      </c>
      <c r="J14" s="28">
        <v>433.33333333333331</v>
      </c>
      <c r="K14" s="29" t="s">
        <v>42</v>
      </c>
      <c r="L14" s="27" t="s">
        <v>42</v>
      </c>
      <c r="M14" s="30">
        <v>98.305084745762699</v>
      </c>
      <c r="N14" s="28" t="s">
        <v>42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75.631326557415477</v>
      </c>
      <c r="F15" s="35">
        <v>83.855813148551903</v>
      </c>
      <c r="G15" s="35">
        <v>74.9729646651152</v>
      </c>
      <c r="H15" s="35">
        <v>155.61226290648582</v>
      </c>
      <c r="I15" s="35">
        <v>376.38498755424501</v>
      </c>
      <c r="J15" s="35">
        <v>377.84488850393558</v>
      </c>
      <c r="K15" s="36" t="s">
        <v>42</v>
      </c>
      <c r="L15" s="34" t="s">
        <v>42</v>
      </c>
      <c r="M15" s="37">
        <v>90.762440499530442</v>
      </c>
      <c r="N15" s="35" t="s">
        <v>42</v>
      </c>
      <c r="O15" s="38">
        <v>77.761750161458764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J16" si="0">E15/E14</f>
        <v>0.89497069759608316</v>
      </c>
      <c r="F16" s="43">
        <f t="shared" si="0"/>
        <v>0.8888716193746502</v>
      </c>
      <c r="G16" s="43">
        <f t="shared" si="0"/>
        <v>0.89551041127776476</v>
      </c>
      <c r="H16" s="43">
        <f t="shared" si="0"/>
        <v>0.89070992236035651</v>
      </c>
      <c r="I16" s="43">
        <f t="shared" si="0"/>
        <v>0.90332397013018795</v>
      </c>
      <c r="J16" s="43">
        <f t="shared" si="0"/>
        <v>0.87194974270138981</v>
      </c>
      <c r="K16" s="44" t="s">
        <v>42</v>
      </c>
      <c r="L16" s="42" t="s">
        <v>42</v>
      </c>
      <c r="M16" s="45">
        <f t="shared" ref="M16:O16" si="1">M15/M14</f>
        <v>0.92327310163315457</v>
      </c>
      <c r="N16" s="43" t="s">
        <v>42</v>
      </c>
      <c r="O16" s="46">
        <f t="shared" si="1"/>
        <v>0.89426012685677581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0.29166666666666669</v>
      </c>
      <c r="F17" s="48">
        <v>0.25</v>
      </c>
      <c r="G17" s="48">
        <v>0.25</v>
      </c>
      <c r="H17" s="48">
        <v>0.25</v>
      </c>
      <c r="I17" s="48">
        <v>0.4194444444444444</v>
      </c>
      <c r="J17" s="48">
        <v>0.29166666666666669</v>
      </c>
      <c r="K17" s="48" t="s">
        <v>42</v>
      </c>
      <c r="L17" s="47" t="s">
        <v>42</v>
      </c>
      <c r="M17" s="49">
        <v>0.70833333333333337</v>
      </c>
      <c r="N17" s="48" t="s">
        <v>42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0.5280555555555555</v>
      </c>
      <c r="F18" s="48">
        <v>0.53880787037037026</v>
      </c>
      <c r="G18" s="48">
        <v>0.53505787037037034</v>
      </c>
      <c r="H18" s="48">
        <v>0.52688657407407402</v>
      </c>
      <c r="I18" s="48">
        <v>0.45462962962962961</v>
      </c>
      <c r="J18" s="48">
        <v>0.4089930555555556</v>
      </c>
      <c r="K18" s="48" t="s">
        <v>42</v>
      </c>
      <c r="L18" s="47" t="s">
        <v>42</v>
      </c>
      <c r="M18" s="49">
        <v>0.8263773148148148</v>
      </c>
      <c r="N18" s="48" t="s">
        <v>42</v>
      </c>
      <c r="O18" s="50">
        <v>0.82119212962962962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6</v>
      </c>
      <c r="F21" s="52">
        <v>8</v>
      </c>
      <c r="G21" s="52">
        <v>8</v>
      </c>
      <c r="H21" s="52">
        <v>7</v>
      </c>
      <c r="I21" s="52">
        <v>2</v>
      </c>
      <c r="J21" s="52">
        <v>4</v>
      </c>
      <c r="K21" s="53"/>
      <c r="L21" s="54"/>
      <c r="M21" s="55">
        <v>4</v>
      </c>
      <c r="N21" s="52"/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23.666666666666668</v>
      </c>
      <c r="F23" s="58">
        <v>21.2</v>
      </c>
      <c r="G23" s="58">
        <v>21.5</v>
      </c>
      <c r="H23" s="58">
        <v>19.833333333333332</v>
      </c>
      <c r="I23" s="58">
        <v>6</v>
      </c>
      <c r="J23" s="58">
        <v>6</v>
      </c>
      <c r="K23" s="59" t="s">
        <v>42</v>
      </c>
      <c r="L23" s="57" t="s">
        <v>42</v>
      </c>
      <c r="M23" s="60">
        <v>19</v>
      </c>
      <c r="N23" s="58" t="s">
        <v>42</v>
      </c>
      <c r="O23" s="61">
        <v>23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952.5</v>
      </c>
      <c r="O32" s="28">
        <v>818.18181818181813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989.18918918918916</v>
      </c>
      <c r="X32" s="31">
        <v>842.55319148936178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286.89171139448604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993.00339843540678</v>
      </c>
      <c r="N33" s="35">
        <v>843.5882506191715</v>
      </c>
      <c r="O33" s="35">
        <v>723.77472005623929</v>
      </c>
      <c r="P33" s="34">
        <v>260.64557562037993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698.69180404968495</v>
      </c>
      <c r="W33" s="35">
        <v>883.62035280896953</v>
      </c>
      <c r="X33" s="38">
        <v>745.52964295695233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0.87661356259426293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0.90273036221400615</v>
      </c>
      <c r="N34" s="43">
        <f>N33/N32</f>
        <v>0.88565695603062622</v>
      </c>
      <c r="O34" s="43">
        <f>O33/O32</f>
        <v>0.8846135467354036</v>
      </c>
      <c r="P34" s="42">
        <f>P33/P32</f>
        <v>0.89295243499574606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0.90153781167701286</v>
      </c>
      <c r="W34" s="43">
        <f>W33/W32</f>
        <v>0.89327740584513315</v>
      </c>
      <c r="X34" s="46">
        <f>X33/X32</f>
        <v>0.88484578835799887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0.29166666666666669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0.41666666666666669</v>
      </c>
      <c r="N35" s="48">
        <v>0.16666666666666666</v>
      </c>
      <c r="O35" s="48">
        <v>0.16666666666666666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0.41539351851851847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0.44914351851851853</v>
      </c>
      <c r="N36" s="48">
        <v>0.62771990740740746</v>
      </c>
      <c r="O36" s="48">
        <v>0.3313888888888889</v>
      </c>
      <c r="P36" s="47">
        <v>0.74972222222222229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0.78252314814814827</v>
      </c>
      <c r="W36" s="48">
        <v>1.098668981481481</v>
      </c>
      <c r="X36" s="50">
        <v>1.0871296296296293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3.6363636363636362</v>
      </c>
      <c r="O37" s="58">
        <v>4.4000000000000004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3.3636363636363638</v>
      </c>
      <c r="X37" s="61">
        <v>4.2727272727272725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E7C5-BFE3-4E1E-A4FD-9012F46BBDE9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95685</v>
      </c>
      <c r="E1" s="88" t="s">
        <v>3</v>
      </c>
      <c r="F1" s="89">
        <f>SUM(G5:G140)</f>
        <v>1917345.6699999997</v>
      </c>
      <c r="G1" s="90" t="s">
        <v>84</v>
      </c>
      <c r="H1" s="91">
        <f>L21+L38+L55+L72+L89+L106+L123+L140</f>
        <v>46.006060606060615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46157</v>
      </c>
      <c r="B2" s="335"/>
      <c r="C2" s="92" t="s">
        <v>40</v>
      </c>
      <c r="D2" s="93">
        <f>AVERAGE(N21,N38,N55,N72,N89,N106,N123,N140)</f>
        <v>679.46818199266124</v>
      </c>
      <c r="E2" s="93" t="s">
        <v>91</v>
      </c>
      <c r="F2" s="94">
        <f>F1/D1</f>
        <v>20.038100747243558</v>
      </c>
      <c r="G2" s="95" t="s">
        <v>92</v>
      </c>
      <c r="H2" s="96">
        <f>COUNT(H5:H140)</f>
        <v>12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1330</v>
      </c>
      <c r="G5" s="148">
        <f t="shared" ref="G5:G8" si="0">E5*F5</f>
        <v>34101.200000000004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3190.4463008830671</v>
      </c>
      <c r="N5" s="152">
        <f>M5/L5</f>
        <v>319.04463008830669</v>
      </c>
      <c r="O5" s="154">
        <f>L5-I5</f>
        <v>0</v>
      </c>
      <c r="P5" s="155">
        <f>N5-K5</f>
        <v>-40.95536991169331</v>
      </c>
      <c r="Q5" s="156">
        <f>N5/K5</f>
        <v>0.88623508357862968</v>
      </c>
      <c r="R5" s="289">
        <f>Q21</f>
        <v>0.87661356259426293</v>
      </c>
      <c r="S5" s="157">
        <v>0.29166666666666669</v>
      </c>
      <c r="T5" s="158">
        <v>0.30902777777777779</v>
      </c>
      <c r="U5" s="159"/>
      <c r="V5" s="160">
        <v>25.012174622062304</v>
      </c>
      <c r="W5" s="161"/>
      <c r="X5" s="162"/>
      <c r="Y5" s="292"/>
      <c r="Z5" s="293"/>
      <c r="AA5" s="115">
        <f>M5-J5</f>
        <v>-409.55369911693288</v>
      </c>
      <c r="AB5" s="156">
        <f>M5/J5</f>
        <v>0.88623508357862979</v>
      </c>
      <c r="AC5" s="294">
        <f>AB21</f>
        <v>0.87661356259426282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2510</v>
      </c>
      <c r="G6" s="103">
        <f t="shared" si="0"/>
        <v>74095.199999999997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3157.5994002027824</v>
      </c>
      <c r="N6" s="106">
        <f>M6/L6</f>
        <v>287.05449092752565</v>
      </c>
      <c r="O6" s="108">
        <f>L6-I6</f>
        <v>0</v>
      </c>
      <c r="P6" s="109">
        <f>N6-K6</f>
        <v>-40.218236345201603</v>
      </c>
      <c r="Q6" s="110">
        <f>N6/K6</f>
        <v>0.87711094450077287</v>
      </c>
      <c r="R6" s="290"/>
      <c r="S6" s="47">
        <v>0.31319444444444444</v>
      </c>
      <c r="T6" s="48">
        <v>0.34630787037037036</v>
      </c>
      <c r="U6" s="111">
        <v>5.9999999999999787</v>
      </c>
      <c r="V6" s="112">
        <v>47.694460541868736</v>
      </c>
      <c r="W6" s="113"/>
      <c r="X6" s="116"/>
      <c r="Y6" s="281"/>
      <c r="Z6" s="282"/>
      <c r="AA6" s="117">
        <f>M6-J6</f>
        <v>-442.40059979721764</v>
      </c>
      <c r="AB6" s="110">
        <f>M6/J6</f>
        <v>0.87711094450077287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2847</v>
      </c>
      <c r="G7" s="103">
        <f t="shared" si="0"/>
        <v>84982.95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3157.5860633087354</v>
      </c>
      <c r="N7" s="106">
        <f>M7/L7</f>
        <v>287.05327848261231</v>
      </c>
      <c r="O7" s="108">
        <f>L7-I7</f>
        <v>0</v>
      </c>
      <c r="P7" s="109">
        <f>N7-K7</f>
        <v>-40.219448790114939</v>
      </c>
      <c r="Q7" s="110">
        <f>N7/K7</f>
        <v>0.87710723980798211</v>
      </c>
      <c r="R7" s="290"/>
      <c r="S7" s="47">
        <v>0.35</v>
      </c>
      <c r="T7" s="48">
        <v>0.38755787037037037</v>
      </c>
      <c r="U7" s="111">
        <v>5.3166666666666451</v>
      </c>
      <c r="V7" s="112">
        <v>54.098287924732944</v>
      </c>
      <c r="W7" s="113"/>
      <c r="X7" s="116"/>
      <c r="Y7" s="281"/>
      <c r="Z7" s="282"/>
      <c r="AA7" s="117">
        <f>M7-J7</f>
        <v>-442.41393669126455</v>
      </c>
      <c r="AB7" s="110">
        <f>M7/J7</f>
        <v>0.87710723980798211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1828</v>
      </c>
      <c r="G8" s="103">
        <f t="shared" si="0"/>
        <v>52225.96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3117.603536962798</v>
      </c>
      <c r="N8" s="106">
        <f>M8/L8</f>
        <v>259.80029474689985</v>
      </c>
      <c r="O8" s="108">
        <f>L8-I8</f>
        <v>0</v>
      </c>
      <c r="P8" s="109">
        <f>N8-K8</f>
        <v>-40.199705253100149</v>
      </c>
      <c r="Q8" s="110">
        <f>N8/K8</f>
        <v>0.86600098248966617</v>
      </c>
      <c r="R8" s="290"/>
      <c r="S8" s="47">
        <v>0.39097222222222217</v>
      </c>
      <c r="T8" s="48">
        <v>0.41539351851851847</v>
      </c>
      <c r="U8" s="111">
        <v>4.9166666666665826</v>
      </c>
      <c r="V8" s="112">
        <v>35.180868477860209</v>
      </c>
      <c r="W8" s="113"/>
      <c r="X8" s="116"/>
      <c r="Y8" s="281"/>
      <c r="Z8" s="282"/>
      <c r="AA8" s="117">
        <f>M8-J8</f>
        <v>-482.39646303720201</v>
      </c>
      <c r="AB8" s="110">
        <f>M8/J8</f>
        <v>0.86600098248966606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3155.8088253393462</v>
      </c>
      <c r="N21" s="138">
        <f>M21/L21</f>
        <v>286.89171139448604</v>
      </c>
      <c r="O21" s="139">
        <f>L21-I21</f>
        <v>0</v>
      </c>
      <c r="P21" s="140">
        <f>N21-K21</f>
        <v>-40.381015878241215</v>
      </c>
      <c r="Q21" s="141">
        <f>N21/K21</f>
        <v>0.87661356259426293</v>
      </c>
      <c r="R21" s="291"/>
      <c r="S21" s="142">
        <f>S5</f>
        <v>0.29166666666666669</v>
      </c>
      <c r="T21" s="143">
        <f>INDEX(T5:T20,COUNTA(T5:T20))</f>
        <v>0.41539351851851847</v>
      </c>
      <c r="U21" s="144"/>
      <c r="V21" s="166"/>
      <c r="W21" s="167"/>
      <c r="X21" s="138"/>
      <c r="Y21" s="277"/>
      <c r="Z21" s="278"/>
      <c r="AA21" s="168">
        <f>M21-J21</f>
        <v>-444.19117466065381</v>
      </c>
      <c r="AB21" s="141">
        <f>M21/J21</f>
        <v>0.87661356259426282</v>
      </c>
      <c r="AC21" s="296"/>
    </row>
    <row r="22" spans="1:29" ht="15.75" customHeight="1">
      <c r="A22" s="283" t="s">
        <v>123</v>
      </c>
      <c r="B22" s="114" t="s">
        <v>118</v>
      </c>
      <c r="C22" s="287" t="s">
        <v>191</v>
      </c>
      <c r="D22" s="288"/>
      <c r="E22" s="147">
        <v>18.53</v>
      </c>
      <c r="F22" s="97">
        <v>2322</v>
      </c>
      <c r="G22" s="148">
        <f t="shared" ref="G22" si="5">E22*F22</f>
        <v>43026.66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2979.0101953062203</v>
      </c>
      <c r="N22" s="152">
        <f>M22/L22</f>
        <v>993.00339843540678</v>
      </c>
      <c r="O22" s="154">
        <f>L22-I22</f>
        <v>0</v>
      </c>
      <c r="P22" s="155">
        <f>N22-K22</f>
        <v>-106.99660156459322</v>
      </c>
      <c r="Q22" s="156">
        <f>N22/K22</f>
        <v>0.90273036221400615</v>
      </c>
      <c r="R22" s="289">
        <f>Q38</f>
        <v>0.90273036221400615</v>
      </c>
      <c r="S22" s="157">
        <v>0.41666666666666669</v>
      </c>
      <c r="T22" s="158">
        <v>0.44914351851851853</v>
      </c>
      <c r="U22" s="159"/>
      <c r="V22" s="112">
        <v>46.767211545470701</v>
      </c>
      <c r="W22" s="161"/>
      <c r="X22" s="162"/>
      <c r="Y22" s="292"/>
      <c r="Z22" s="293"/>
      <c r="AA22" s="115">
        <f>M22-J22</f>
        <v>-320.98980469377966</v>
      </c>
      <c r="AB22" s="156">
        <f>M22/J22</f>
        <v>0.90273036221400615</v>
      </c>
      <c r="AC22" s="294">
        <f>AB38</f>
        <v>0.90273036221400615</v>
      </c>
    </row>
    <row r="23" spans="1:29" ht="15.75" customHeight="1">
      <c r="A23" s="284"/>
      <c r="B23" s="100"/>
      <c r="C23" s="279"/>
      <c r="D23" s="280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290"/>
      <c r="S23" s="47"/>
      <c r="T23" s="48"/>
      <c r="U23" s="111"/>
      <c r="V23" s="112"/>
      <c r="W23" s="113"/>
      <c r="X23" s="116"/>
      <c r="Y23" s="281"/>
      <c r="Z23" s="282"/>
      <c r="AA23" s="117"/>
      <c r="AB23" s="110"/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16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13"/>
      <c r="X35" s="116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13"/>
      <c r="X36" s="116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2979.0101953062203</v>
      </c>
      <c r="N38" s="138">
        <f t="shared" ref="N38:N49" si="9">M38/L38</f>
        <v>993.00339843540678</v>
      </c>
      <c r="O38" s="139">
        <f t="shared" ref="O38:O49" si="10">L38-I38</f>
        <v>0</v>
      </c>
      <c r="P38" s="140">
        <f t="shared" ref="P38:P49" si="11">N38-K38</f>
        <v>-106.99660156459322</v>
      </c>
      <c r="Q38" s="141">
        <f t="shared" ref="Q38:Q49" si="12">N38/K38</f>
        <v>0.90273036221400615</v>
      </c>
      <c r="R38" s="291"/>
      <c r="S38" s="142">
        <f>S22</f>
        <v>0.41666666666666669</v>
      </c>
      <c r="T38" s="143">
        <f>INDEX(T22:T37,COUNTA(T22:T37))</f>
        <v>0.44914351851851853</v>
      </c>
      <c r="U38" s="144"/>
      <c r="V38" s="166"/>
      <c r="W38" s="99"/>
      <c r="X38" s="69"/>
      <c r="Y38" s="277"/>
      <c r="Z38" s="278"/>
      <c r="AA38" s="168">
        <f t="shared" ref="AA38:AA49" si="13">M38-J38</f>
        <v>-320.98980469377966</v>
      </c>
      <c r="AB38" s="141">
        <f t="shared" ref="AB38:AB49" si="14">M38/J38</f>
        <v>0.90273036221400615</v>
      </c>
      <c r="AC38" s="296"/>
    </row>
    <row r="39" spans="1:29" ht="15.75" customHeight="1">
      <c r="A39" s="297" t="s">
        <v>71</v>
      </c>
      <c r="B39" s="114" t="s">
        <v>118</v>
      </c>
      <c r="C39" s="287" t="s">
        <v>236</v>
      </c>
      <c r="D39" s="288"/>
      <c r="E39" s="147">
        <v>17.07</v>
      </c>
      <c r="F39" s="97">
        <v>1194</v>
      </c>
      <c r="G39" s="148">
        <f t="shared" ref="G39:G49" si="15">E39*F39</f>
        <v>20381.580000000002</v>
      </c>
      <c r="H39" s="149">
        <v>2</v>
      </c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 t="shared" ref="M39:M49" si="16">F39/V39*60</f>
        <v>2892.408215782516</v>
      </c>
      <c r="N39" s="152">
        <f t="shared" si="9"/>
        <v>964.13607192750533</v>
      </c>
      <c r="O39" s="154">
        <f t="shared" si="10"/>
        <v>0</v>
      </c>
      <c r="P39" s="155">
        <f t="shared" si="11"/>
        <v>-135.86392807249467</v>
      </c>
      <c r="Q39" s="156">
        <f t="shared" si="12"/>
        <v>0.87648733811591395</v>
      </c>
      <c r="R39" s="289">
        <f>Q55</f>
        <v>0.88565695603062622</v>
      </c>
      <c r="S39" s="157">
        <v>0.16666666666666666</v>
      </c>
      <c r="T39" s="158">
        <v>0.18386574074074075</v>
      </c>
      <c r="U39" s="159"/>
      <c r="V39" s="160">
        <v>24.768288103004998</v>
      </c>
      <c r="W39" s="161"/>
      <c r="X39" s="162"/>
      <c r="Y39" s="292"/>
      <c r="Z39" s="293"/>
      <c r="AA39" s="115">
        <f t="shared" si="13"/>
        <v>-407.59178421748402</v>
      </c>
      <c r="AB39" s="156">
        <f t="shared" si="14"/>
        <v>0.87648733811591395</v>
      </c>
      <c r="AC39" s="294">
        <f>AB55</f>
        <v>0.88565695603062622</v>
      </c>
    </row>
    <row r="40" spans="1:29" ht="15.75" customHeight="1">
      <c r="A40" s="298"/>
      <c r="B40" s="100" t="s">
        <v>118</v>
      </c>
      <c r="C40" s="279" t="s">
        <v>130</v>
      </c>
      <c r="D40" s="280"/>
      <c r="E40" s="101">
        <v>14.28</v>
      </c>
      <c r="F40" s="102">
        <v>1390</v>
      </c>
      <c r="G40" s="103">
        <f t="shared" si="15"/>
        <v>19849.2</v>
      </c>
      <c r="H40" s="26">
        <v>2</v>
      </c>
      <c r="I40" s="104">
        <v>3</v>
      </c>
      <c r="J40" s="105">
        <v>3600</v>
      </c>
      <c r="K40" s="106">
        <f t="shared" ref="K40:K75" si="17">J40/I40</f>
        <v>1200</v>
      </c>
      <c r="L40" s="107">
        <v>3</v>
      </c>
      <c r="M40" s="105">
        <f t="shared" si="16"/>
        <v>3179.7653333603521</v>
      </c>
      <c r="N40" s="106">
        <f t="shared" si="9"/>
        <v>1059.9217777867841</v>
      </c>
      <c r="O40" s="108">
        <f t="shared" si="10"/>
        <v>0</v>
      </c>
      <c r="P40" s="109">
        <f t="shared" si="11"/>
        <v>-140.07822221321589</v>
      </c>
      <c r="Q40" s="110">
        <f t="shared" si="12"/>
        <v>0.88326814815565347</v>
      </c>
      <c r="R40" s="290"/>
      <c r="S40" s="47">
        <v>0.19374999999999998</v>
      </c>
      <c r="T40" s="48">
        <v>0.2119560185185185</v>
      </c>
      <c r="U40" s="111">
        <v>15</v>
      </c>
      <c r="V40" s="112">
        <v>26.22835060342755</v>
      </c>
      <c r="W40" s="113"/>
      <c r="X40" s="116"/>
      <c r="Y40" s="281"/>
      <c r="Z40" s="282"/>
      <c r="AA40" s="117">
        <f t="shared" si="13"/>
        <v>-420.23466663964791</v>
      </c>
      <c r="AB40" s="110">
        <f t="shared" si="14"/>
        <v>0.88326814815565335</v>
      </c>
      <c r="AC40" s="295"/>
    </row>
    <row r="41" spans="1:29" ht="15.75" customHeight="1">
      <c r="A41" s="298"/>
      <c r="B41" s="100" t="s">
        <v>118</v>
      </c>
      <c r="C41" s="279" t="s">
        <v>133</v>
      </c>
      <c r="D41" s="280"/>
      <c r="E41" s="101">
        <v>30</v>
      </c>
      <c r="F41" s="102">
        <v>2085</v>
      </c>
      <c r="G41" s="103">
        <f t="shared" si="15"/>
        <v>62550</v>
      </c>
      <c r="H41" s="26"/>
      <c r="I41" s="104">
        <v>4</v>
      </c>
      <c r="J41" s="105">
        <v>3600</v>
      </c>
      <c r="K41" s="106">
        <f t="shared" si="17"/>
        <v>900</v>
      </c>
      <c r="L41" s="107">
        <v>4</v>
      </c>
      <c r="M41" s="105">
        <f t="shared" si="16"/>
        <v>3184.5600000000018</v>
      </c>
      <c r="N41" s="106">
        <f t="shared" si="9"/>
        <v>796.14000000000044</v>
      </c>
      <c r="O41" s="108">
        <f t="shared" si="10"/>
        <v>0</v>
      </c>
      <c r="P41" s="109">
        <f t="shared" si="11"/>
        <v>-103.85999999999956</v>
      </c>
      <c r="Q41" s="110">
        <f t="shared" si="12"/>
        <v>0.8846000000000005</v>
      </c>
      <c r="R41" s="290"/>
      <c r="S41" s="47">
        <v>0.22222222222222218</v>
      </c>
      <c r="T41" s="48">
        <v>0.24949074074074071</v>
      </c>
      <c r="U41" s="111">
        <v>14.783333333333299</v>
      </c>
      <c r="V41" s="112">
        <v>39.283291883337078</v>
      </c>
      <c r="W41" s="113"/>
      <c r="X41" s="116"/>
      <c r="Y41" s="281"/>
      <c r="Z41" s="282"/>
      <c r="AA41" s="117">
        <f t="shared" si="13"/>
        <v>-415.43999999999824</v>
      </c>
      <c r="AB41" s="110">
        <f t="shared" si="14"/>
        <v>0.8846000000000005</v>
      </c>
      <c r="AC41" s="295"/>
    </row>
    <row r="42" spans="1:29" ht="15.75" customHeight="1">
      <c r="A42" s="298"/>
      <c r="B42" s="100" t="s">
        <v>118</v>
      </c>
      <c r="C42" s="279" t="s">
        <v>127</v>
      </c>
      <c r="D42" s="280"/>
      <c r="E42" s="101">
        <v>18.18</v>
      </c>
      <c r="F42" s="102">
        <v>891</v>
      </c>
      <c r="G42" s="103">
        <f t="shared" si="15"/>
        <v>16198.38</v>
      </c>
      <c r="H42" s="26"/>
      <c r="I42" s="104">
        <v>3</v>
      </c>
      <c r="J42" s="105">
        <v>3600</v>
      </c>
      <c r="K42" s="106">
        <f t="shared" si="17"/>
        <v>1200</v>
      </c>
      <c r="L42" s="107">
        <v>3</v>
      </c>
      <c r="M42" s="105">
        <f t="shared" si="16"/>
        <v>3184.1059073571755</v>
      </c>
      <c r="N42" s="106">
        <f t="shared" si="9"/>
        <v>1061.3686357857252</v>
      </c>
      <c r="O42" s="108">
        <f t="shared" si="10"/>
        <v>0</v>
      </c>
      <c r="P42" s="109">
        <f t="shared" si="11"/>
        <v>-138.63136421427475</v>
      </c>
      <c r="Q42" s="110">
        <f t="shared" si="12"/>
        <v>0.88447386315477106</v>
      </c>
      <c r="R42" s="290"/>
      <c r="S42" s="47">
        <v>0.25972222222222219</v>
      </c>
      <c r="T42" s="48">
        <v>0.27137731481481475</v>
      </c>
      <c r="U42" s="111">
        <v>14.733333333333331</v>
      </c>
      <c r="V42" s="112">
        <v>16.789642541875146</v>
      </c>
      <c r="W42" s="113"/>
      <c r="X42" s="116"/>
      <c r="Y42" s="281"/>
      <c r="Z42" s="282"/>
      <c r="AA42" s="117">
        <f t="shared" si="13"/>
        <v>-415.89409264282449</v>
      </c>
      <c r="AB42" s="110">
        <f t="shared" si="14"/>
        <v>0.88447386315477095</v>
      </c>
      <c r="AC42" s="295"/>
    </row>
    <row r="43" spans="1:29" ht="15.75" customHeight="1">
      <c r="A43" s="298"/>
      <c r="B43" s="100" t="s">
        <v>118</v>
      </c>
      <c r="C43" s="279" t="s">
        <v>218</v>
      </c>
      <c r="D43" s="280"/>
      <c r="E43" s="101">
        <v>25.2</v>
      </c>
      <c r="F43" s="102">
        <v>2371</v>
      </c>
      <c r="G43" s="103">
        <f t="shared" si="15"/>
        <v>59749.2</v>
      </c>
      <c r="H43" s="13"/>
      <c r="I43" s="104">
        <v>3</v>
      </c>
      <c r="J43" s="105">
        <v>3600</v>
      </c>
      <c r="K43" s="106">
        <f t="shared" si="17"/>
        <v>1200</v>
      </c>
      <c r="L43" s="107">
        <v>3</v>
      </c>
      <c r="M43" s="105">
        <f t="shared" si="16"/>
        <v>3178.4698787892398</v>
      </c>
      <c r="N43" s="106">
        <f t="shared" si="9"/>
        <v>1059.4899595964132</v>
      </c>
      <c r="O43" s="108">
        <f t="shared" si="10"/>
        <v>0</v>
      </c>
      <c r="P43" s="109">
        <f t="shared" si="11"/>
        <v>-140.5100404035868</v>
      </c>
      <c r="Q43" s="110">
        <f t="shared" si="12"/>
        <v>0.88290829966367768</v>
      </c>
      <c r="R43" s="290"/>
      <c r="S43" s="47">
        <v>0.28125</v>
      </c>
      <c r="T43" s="48">
        <v>0.31232638888888886</v>
      </c>
      <c r="U43" s="111">
        <v>15</v>
      </c>
      <c r="V43" s="112">
        <v>44.757384976128975</v>
      </c>
      <c r="W43" s="113"/>
      <c r="X43" s="116"/>
      <c r="Y43" s="281"/>
      <c r="Z43" s="282"/>
      <c r="AA43" s="117">
        <f t="shared" si="13"/>
        <v>-421.53012121076017</v>
      </c>
      <c r="AB43" s="110">
        <f t="shared" si="14"/>
        <v>0.88290829966367768</v>
      </c>
      <c r="AC43" s="295"/>
    </row>
    <row r="44" spans="1:29" ht="15.75" customHeight="1">
      <c r="A44" s="298"/>
      <c r="B44" s="100" t="s">
        <v>118</v>
      </c>
      <c r="C44" s="279" t="s">
        <v>124</v>
      </c>
      <c r="D44" s="280"/>
      <c r="E44" s="101">
        <v>22.28</v>
      </c>
      <c r="F44" s="102">
        <v>931</v>
      </c>
      <c r="G44" s="121">
        <f t="shared" si="15"/>
        <v>20742.68</v>
      </c>
      <c r="H44" s="122"/>
      <c r="I44" s="104">
        <v>5</v>
      </c>
      <c r="J44" s="105">
        <v>3300</v>
      </c>
      <c r="K44" s="106">
        <f t="shared" si="17"/>
        <v>660</v>
      </c>
      <c r="L44" s="107">
        <v>5</v>
      </c>
      <c r="M44" s="105">
        <f t="shared" si="16"/>
        <v>2964.0944806740295</v>
      </c>
      <c r="N44" s="106">
        <f t="shared" si="9"/>
        <v>592.81889613480587</v>
      </c>
      <c r="O44" s="108">
        <f t="shared" si="10"/>
        <v>0</v>
      </c>
      <c r="P44" s="109">
        <f t="shared" si="11"/>
        <v>-67.181103865194132</v>
      </c>
      <c r="Q44" s="110">
        <f t="shared" si="12"/>
        <v>0.89821044868909983</v>
      </c>
      <c r="R44" s="290"/>
      <c r="S44" s="47">
        <v>0.32222222222222224</v>
      </c>
      <c r="T44" s="120">
        <v>0.33530092592592597</v>
      </c>
      <c r="U44" s="111">
        <v>15</v>
      </c>
      <c r="V44" s="112">
        <v>18.845553123967068</v>
      </c>
      <c r="W44" s="113"/>
      <c r="X44" s="116"/>
      <c r="Y44" s="281"/>
      <c r="Z44" s="282"/>
      <c r="AA44" s="117">
        <f t="shared" si="13"/>
        <v>-335.90551932597054</v>
      </c>
      <c r="AB44" s="110">
        <f t="shared" si="14"/>
        <v>0.89821044868909983</v>
      </c>
      <c r="AC44" s="295"/>
    </row>
    <row r="45" spans="1:29" ht="15.75" customHeight="1">
      <c r="A45" s="298"/>
      <c r="B45" s="100" t="s">
        <v>118</v>
      </c>
      <c r="C45" s="279" t="s">
        <v>128</v>
      </c>
      <c r="D45" s="280"/>
      <c r="E45" s="101">
        <v>14.03</v>
      </c>
      <c r="F45" s="102">
        <v>3658</v>
      </c>
      <c r="G45" s="121">
        <f t="shared" si="15"/>
        <v>51321.74</v>
      </c>
      <c r="H45" s="62"/>
      <c r="I45" s="104">
        <v>3</v>
      </c>
      <c r="J45" s="105">
        <v>3000</v>
      </c>
      <c r="K45" s="106">
        <f t="shared" si="17"/>
        <v>1000</v>
      </c>
      <c r="L45" s="107">
        <v>3</v>
      </c>
      <c r="M45" s="105">
        <f t="shared" si="16"/>
        <v>2707.0178845319651</v>
      </c>
      <c r="N45" s="106">
        <f t="shared" si="9"/>
        <v>902.33929484398834</v>
      </c>
      <c r="O45" s="123">
        <f t="shared" si="10"/>
        <v>0</v>
      </c>
      <c r="P45" s="124">
        <f t="shared" si="11"/>
        <v>-97.660705156011659</v>
      </c>
      <c r="Q45" s="125">
        <f t="shared" si="12"/>
        <v>0.90233929484398834</v>
      </c>
      <c r="R45" s="290"/>
      <c r="S45" s="47">
        <v>0.34513888888888894</v>
      </c>
      <c r="T45" s="120">
        <v>0.40143518518518523</v>
      </c>
      <c r="U45" s="111">
        <v>15</v>
      </c>
      <c r="V45" s="112">
        <v>81.078149226172329</v>
      </c>
      <c r="W45" s="113"/>
      <c r="X45" s="116"/>
      <c r="Y45" s="281"/>
      <c r="Z45" s="282"/>
      <c r="AA45" s="117">
        <f t="shared" si="13"/>
        <v>-292.98211546803486</v>
      </c>
      <c r="AB45" s="110">
        <f t="shared" si="14"/>
        <v>0.90233929484398834</v>
      </c>
      <c r="AC45" s="295"/>
    </row>
    <row r="46" spans="1:29" ht="15.75" customHeight="1">
      <c r="A46" s="298"/>
      <c r="B46" s="100" t="s">
        <v>118</v>
      </c>
      <c r="C46" s="279" t="s">
        <v>210</v>
      </c>
      <c r="D46" s="280"/>
      <c r="E46" s="101">
        <v>27.48</v>
      </c>
      <c r="F46" s="102">
        <v>3231</v>
      </c>
      <c r="G46" s="121">
        <f t="shared" si="15"/>
        <v>88787.88</v>
      </c>
      <c r="H46" s="62"/>
      <c r="I46" s="104">
        <v>5</v>
      </c>
      <c r="J46" s="105">
        <v>3600</v>
      </c>
      <c r="K46" s="106">
        <f t="shared" si="17"/>
        <v>720</v>
      </c>
      <c r="L46" s="118">
        <v>5</v>
      </c>
      <c r="M46" s="105">
        <f t="shared" si="16"/>
        <v>3185.0160533891994</v>
      </c>
      <c r="N46" s="106">
        <f t="shared" si="9"/>
        <v>637.00321067783989</v>
      </c>
      <c r="O46" s="123">
        <f t="shared" si="10"/>
        <v>0</v>
      </c>
      <c r="P46" s="124">
        <f t="shared" si="11"/>
        <v>-82.996789322160112</v>
      </c>
      <c r="Q46" s="125">
        <f t="shared" si="12"/>
        <v>0.88472668149699984</v>
      </c>
      <c r="R46" s="290"/>
      <c r="S46" s="47">
        <v>0.41180555555555565</v>
      </c>
      <c r="T46" s="120">
        <v>0.45406250000000009</v>
      </c>
      <c r="U46" s="111">
        <v>14.933333333333403</v>
      </c>
      <c r="V46" s="112">
        <v>60.86625522458894</v>
      </c>
      <c r="W46" s="113"/>
      <c r="X46" s="116"/>
      <c r="Y46" s="281"/>
      <c r="Z46" s="282"/>
      <c r="AA46" s="117">
        <f t="shared" si="13"/>
        <v>-414.98394661080056</v>
      </c>
      <c r="AB46" s="110">
        <f t="shared" si="14"/>
        <v>0.88472668149699984</v>
      </c>
      <c r="AC46" s="295"/>
    </row>
    <row r="47" spans="1:29" ht="15.75" customHeight="1">
      <c r="A47" s="298"/>
      <c r="B47" s="100" t="s">
        <v>118</v>
      </c>
      <c r="C47" s="279" t="s">
        <v>126</v>
      </c>
      <c r="D47" s="280"/>
      <c r="E47" s="101">
        <v>16.66</v>
      </c>
      <c r="F47" s="102">
        <v>4105</v>
      </c>
      <c r="G47" s="121">
        <f t="shared" si="15"/>
        <v>68389.3</v>
      </c>
      <c r="H47" s="62"/>
      <c r="I47" s="104">
        <v>5</v>
      </c>
      <c r="J47" s="105">
        <v>3600</v>
      </c>
      <c r="K47" s="106">
        <f t="shared" si="17"/>
        <v>720</v>
      </c>
      <c r="L47" s="118">
        <v>5</v>
      </c>
      <c r="M47" s="105">
        <f t="shared" si="16"/>
        <v>3190.8158276693357</v>
      </c>
      <c r="N47" s="106">
        <f t="shared" si="9"/>
        <v>638.16316553386719</v>
      </c>
      <c r="O47" s="123">
        <f t="shared" si="10"/>
        <v>0</v>
      </c>
      <c r="P47" s="124">
        <f t="shared" si="11"/>
        <v>-81.836834466132814</v>
      </c>
      <c r="Q47" s="125">
        <f t="shared" si="12"/>
        <v>0.88633772990814885</v>
      </c>
      <c r="R47" s="290"/>
      <c r="S47" s="47">
        <v>0.46388888888888902</v>
      </c>
      <c r="T47" s="120">
        <v>0.51748842592592603</v>
      </c>
      <c r="U47" s="111">
        <v>15</v>
      </c>
      <c r="V47" s="112">
        <v>77.190290290086921</v>
      </c>
      <c r="W47" s="113"/>
      <c r="X47" s="116"/>
      <c r="Y47" s="281"/>
      <c r="Z47" s="282"/>
      <c r="AA47" s="117">
        <f t="shared" si="13"/>
        <v>-409.1841723306643</v>
      </c>
      <c r="AB47" s="110">
        <f t="shared" si="14"/>
        <v>0.88633772990814885</v>
      </c>
      <c r="AC47" s="295"/>
    </row>
    <row r="48" spans="1:29" ht="15.75" customHeight="1">
      <c r="A48" s="298"/>
      <c r="B48" s="100" t="s">
        <v>118</v>
      </c>
      <c r="C48" s="279" t="s">
        <v>236</v>
      </c>
      <c r="D48" s="280"/>
      <c r="E48" s="101">
        <v>17.07</v>
      </c>
      <c r="F48" s="102">
        <v>3033</v>
      </c>
      <c r="G48" s="121">
        <f t="shared" si="15"/>
        <v>51773.31</v>
      </c>
      <c r="H48" s="62"/>
      <c r="I48" s="104">
        <v>3</v>
      </c>
      <c r="J48" s="105">
        <v>3300</v>
      </c>
      <c r="K48" s="106">
        <f t="shared" si="17"/>
        <v>1100</v>
      </c>
      <c r="L48" s="118">
        <v>3</v>
      </c>
      <c r="M48" s="105">
        <f t="shared" si="16"/>
        <v>2897.51110985269</v>
      </c>
      <c r="N48" s="106">
        <f t="shared" si="9"/>
        <v>965.83703661756329</v>
      </c>
      <c r="O48" s="123">
        <f t="shared" si="10"/>
        <v>0</v>
      </c>
      <c r="P48" s="124">
        <f t="shared" si="11"/>
        <v>-134.16296338243671</v>
      </c>
      <c r="Q48" s="125">
        <f t="shared" si="12"/>
        <v>0.87803366965233021</v>
      </c>
      <c r="R48" s="290"/>
      <c r="S48" s="47">
        <v>0.5277777777777779</v>
      </c>
      <c r="T48" s="120">
        <v>0.57138888888888906</v>
      </c>
      <c r="U48" s="111">
        <v>14.816666666666691</v>
      </c>
      <c r="V48" s="112">
        <v>62.805626311904597</v>
      </c>
      <c r="W48" s="113"/>
      <c r="X48" s="116"/>
      <c r="Y48" s="281"/>
      <c r="Z48" s="282"/>
      <c r="AA48" s="117">
        <f t="shared" si="13"/>
        <v>-402.48889014731003</v>
      </c>
      <c r="AB48" s="110">
        <f t="shared" si="14"/>
        <v>0.87803366965233032</v>
      </c>
      <c r="AC48" s="295"/>
    </row>
    <row r="49" spans="1:29" ht="15.75" customHeight="1">
      <c r="A49" s="298"/>
      <c r="B49" s="100" t="s">
        <v>118</v>
      </c>
      <c r="C49" s="279" t="s">
        <v>130</v>
      </c>
      <c r="D49" s="280"/>
      <c r="E49" s="101">
        <v>14.28</v>
      </c>
      <c r="F49" s="102">
        <v>3547</v>
      </c>
      <c r="G49" s="121">
        <f t="shared" si="15"/>
        <v>50651.159999999996</v>
      </c>
      <c r="H49" s="62"/>
      <c r="I49" s="104">
        <v>3</v>
      </c>
      <c r="J49" s="105">
        <v>3600</v>
      </c>
      <c r="K49" s="106">
        <f t="shared" si="17"/>
        <v>1200</v>
      </c>
      <c r="L49" s="118">
        <v>3</v>
      </c>
      <c r="M49" s="105">
        <f t="shared" si="16"/>
        <v>3179.7653333603521</v>
      </c>
      <c r="N49" s="106">
        <f t="shared" si="9"/>
        <v>1059.9217777867841</v>
      </c>
      <c r="O49" s="123">
        <f t="shared" si="10"/>
        <v>0</v>
      </c>
      <c r="P49" s="124">
        <f t="shared" si="11"/>
        <v>-140.07822221321589</v>
      </c>
      <c r="Q49" s="125">
        <f t="shared" si="12"/>
        <v>0.88326814815565347</v>
      </c>
      <c r="R49" s="290"/>
      <c r="S49" s="47">
        <v>0.58125000000000004</v>
      </c>
      <c r="T49" s="120">
        <v>0.62771990740740746</v>
      </c>
      <c r="U49" s="111">
        <v>15</v>
      </c>
      <c r="V49" s="112">
        <v>66.929467331192456</v>
      </c>
      <c r="W49" s="126"/>
      <c r="X49" s="127"/>
      <c r="Y49" s="281"/>
      <c r="Z49" s="282"/>
      <c r="AA49" s="117">
        <f t="shared" si="13"/>
        <v>-420.23466663964791</v>
      </c>
      <c r="AB49" s="110">
        <f t="shared" si="14"/>
        <v>0.88326814815565335</v>
      </c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26"/>
      <c r="X50" s="127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26"/>
      <c r="X51" s="127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26"/>
      <c r="X52" s="127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26"/>
      <c r="X53" s="127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8">AVERAGE(I39:I54)</f>
        <v>3.6363636363636362</v>
      </c>
      <c r="J55" s="137">
        <f t="shared" si="18"/>
        <v>3463.6363636363635</v>
      </c>
      <c r="K55" s="138">
        <f t="shared" ref="K55" si="19">J55/I55</f>
        <v>952.5</v>
      </c>
      <c r="L55" s="136">
        <f t="shared" ref="L55:M55" si="20">AVERAGE(L39:L54)</f>
        <v>3.6363636363636362</v>
      </c>
      <c r="M55" s="137">
        <f t="shared" si="20"/>
        <v>3067.5936386151689</v>
      </c>
      <c r="N55" s="138">
        <f t="shared" ref="N55:N60" si="21">M55/L55</f>
        <v>843.5882506191715</v>
      </c>
      <c r="O55" s="139">
        <f t="shared" ref="O55:O60" si="22">L55-I55</f>
        <v>0</v>
      </c>
      <c r="P55" s="140">
        <f t="shared" ref="P55:P60" si="23">N55-K55</f>
        <v>-108.9117493808285</v>
      </c>
      <c r="Q55" s="141">
        <f t="shared" ref="Q55:Q60" si="24">N55/K55</f>
        <v>0.88565695603062622</v>
      </c>
      <c r="R55" s="291"/>
      <c r="S55" s="142">
        <f>S39</f>
        <v>0.16666666666666666</v>
      </c>
      <c r="T55" s="143">
        <f>INDEX(T39:T54,COUNTA(T39:T54))</f>
        <v>0.62771990740740746</v>
      </c>
      <c r="U55" s="144"/>
      <c r="V55" s="166"/>
      <c r="W55" s="99"/>
      <c r="X55" s="69"/>
      <c r="Y55" s="277"/>
      <c r="Z55" s="278"/>
      <c r="AA55" s="168">
        <f t="shared" ref="AA55:AA60" si="25">M55-J55</f>
        <v>-396.04272502119466</v>
      </c>
      <c r="AB55" s="141">
        <f t="shared" ref="AB55:AB60" si="26">M55/J55</f>
        <v>0.88565695603062622</v>
      </c>
      <c r="AC55" s="296"/>
    </row>
    <row r="56" spans="1:29" ht="15.75" customHeight="1">
      <c r="A56" s="283" t="s">
        <v>78</v>
      </c>
      <c r="B56" s="114" t="s">
        <v>118</v>
      </c>
      <c r="C56" s="287" t="s">
        <v>211</v>
      </c>
      <c r="D56" s="288"/>
      <c r="E56" s="147">
        <v>23.72</v>
      </c>
      <c r="F56" s="97">
        <v>2372</v>
      </c>
      <c r="G56" s="148">
        <f t="shared" ref="G56:G60" si="27">E56*F56</f>
        <v>56263.839999999997</v>
      </c>
      <c r="H56" s="149"/>
      <c r="I56" s="150">
        <v>5</v>
      </c>
      <c r="J56" s="151">
        <v>3600</v>
      </c>
      <c r="K56" s="152">
        <f>J56/I56</f>
        <v>720</v>
      </c>
      <c r="L56" s="153">
        <v>5</v>
      </c>
      <c r="M56" s="151">
        <f>F56/V56*60</f>
        <v>3180.9375423838151</v>
      </c>
      <c r="N56" s="152">
        <f t="shared" si="21"/>
        <v>636.18750847676301</v>
      </c>
      <c r="O56" s="154">
        <f t="shared" si="22"/>
        <v>0</v>
      </c>
      <c r="P56" s="155">
        <f t="shared" si="23"/>
        <v>-83.812491523236986</v>
      </c>
      <c r="Q56" s="156">
        <f t="shared" si="24"/>
        <v>0.88359376177328197</v>
      </c>
      <c r="R56" s="289">
        <f>Q72</f>
        <v>0.8846135467354036</v>
      </c>
      <c r="S56" s="157">
        <v>0.16666666666666666</v>
      </c>
      <c r="T56" s="158">
        <v>0.19773148148148148</v>
      </c>
      <c r="U56" s="159"/>
      <c r="V56" s="160">
        <v>44.741526076410942</v>
      </c>
      <c r="W56" s="158"/>
      <c r="X56" s="169"/>
      <c r="Y56" s="292"/>
      <c r="Z56" s="293"/>
      <c r="AA56" s="115">
        <f t="shared" si="25"/>
        <v>-419.06245761618493</v>
      </c>
      <c r="AB56" s="156">
        <f t="shared" si="26"/>
        <v>0.88359376177328197</v>
      </c>
      <c r="AC56" s="294">
        <f>AB72</f>
        <v>0.8846135467354036</v>
      </c>
    </row>
    <row r="57" spans="1:29" ht="15.75" customHeight="1">
      <c r="A57" s="284"/>
      <c r="B57" s="100" t="s">
        <v>118</v>
      </c>
      <c r="C57" s="279" t="s">
        <v>129</v>
      </c>
      <c r="D57" s="280"/>
      <c r="E57" s="101">
        <v>18.18</v>
      </c>
      <c r="F57" s="102">
        <v>1777</v>
      </c>
      <c r="G57" s="103">
        <f t="shared" si="27"/>
        <v>32305.86</v>
      </c>
      <c r="H57" s="26"/>
      <c r="I57" s="104">
        <v>3</v>
      </c>
      <c r="J57" s="105">
        <v>3600</v>
      </c>
      <c r="K57" s="106">
        <f t="shared" si="17"/>
        <v>1200</v>
      </c>
      <c r="L57" s="107">
        <v>3</v>
      </c>
      <c r="M57" s="105">
        <f>F57/V57*60</f>
        <v>3184.7982864459991</v>
      </c>
      <c r="N57" s="106">
        <f t="shared" si="21"/>
        <v>1061.5994288153331</v>
      </c>
      <c r="O57" s="108">
        <f t="shared" si="22"/>
        <v>0</v>
      </c>
      <c r="P57" s="109">
        <f t="shared" si="23"/>
        <v>-138.40057118466689</v>
      </c>
      <c r="Q57" s="110">
        <f t="shared" si="24"/>
        <v>0.8846661906794443</v>
      </c>
      <c r="R57" s="290"/>
      <c r="S57" s="47">
        <v>0.20763888888888887</v>
      </c>
      <c r="T57" s="48">
        <v>0.2308796296296296</v>
      </c>
      <c r="U57" s="111">
        <v>15</v>
      </c>
      <c r="V57" s="112">
        <v>33.477787417105176</v>
      </c>
      <c r="W57" s="113"/>
      <c r="X57" s="13"/>
      <c r="Y57" s="281"/>
      <c r="Z57" s="282"/>
      <c r="AA57" s="117">
        <f t="shared" si="25"/>
        <v>-415.20171355400089</v>
      </c>
      <c r="AB57" s="110">
        <f t="shared" si="26"/>
        <v>0.88466619067944419</v>
      </c>
      <c r="AC57" s="295"/>
    </row>
    <row r="58" spans="1:29" ht="15.75" customHeight="1">
      <c r="A58" s="284"/>
      <c r="B58" s="100" t="s">
        <v>118</v>
      </c>
      <c r="C58" s="279" t="s">
        <v>131</v>
      </c>
      <c r="D58" s="280"/>
      <c r="E58" s="101">
        <v>25.03</v>
      </c>
      <c r="F58" s="102">
        <v>1231</v>
      </c>
      <c r="G58" s="103">
        <f t="shared" si="27"/>
        <v>30811.93</v>
      </c>
      <c r="H58" s="26"/>
      <c r="I58" s="104">
        <v>5</v>
      </c>
      <c r="J58" s="105">
        <v>3600</v>
      </c>
      <c r="K58" s="106">
        <f t="shared" si="17"/>
        <v>720</v>
      </c>
      <c r="L58" s="107">
        <v>5</v>
      </c>
      <c r="M58" s="105">
        <f>F58/V58*60</f>
        <v>3185.9820141427149</v>
      </c>
      <c r="N58" s="106">
        <f t="shared" si="21"/>
        <v>637.196402828543</v>
      </c>
      <c r="O58" s="108">
        <f t="shared" si="22"/>
        <v>0</v>
      </c>
      <c r="P58" s="109">
        <f t="shared" si="23"/>
        <v>-82.803597171457</v>
      </c>
      <c r="Q58" s="110">
        <f t="shared" si="24"/>
        <v>0.88499500392853192</v>
      </c>
      <c r="R58" s="290"/>
      <c r="S58" s="47">
        <v>0.2409722222222222</v>
      </c>
      <c r="T58" s="48">
        <v>0.25706018518518514</v>
      </c>
      <c r="U58" s="111">
        <v>14.53333333333334</v>
      </c>
      <c r="V58" s="112">
        <v>23.182805073014286</v>
      </c>
      <c r="W58" s="113"/>
      <c r="X58" s="13"/>
      <c r="Y58" s="281"/>
      <c r="Z58" s="282"/>
      <c r="AA58" s="117">
        <f t="shared" si="25"/>
        <v>-414.01798585728511</v>
      </c>
      <c r="AB58" s="110">
        <f t="shared" si="26"/>
        <v>0.88499500392853192</v>
      </c>
      <c r="AC58" s="295"/>
    </row>
    <row r="59" spans="1:29" ht="15.75" customHeight="1">
      <c r="A59" s="284"/>
      <c r="B59" s="100" t="s">
        <v>118</v>
      </c>
      <c r="C59" s="279" t="s">
        <v>132</v>
      </c>
      <c r="D59" s="280"/>
      <c r="E59" s="101">
        <v>24.82</v>
      </c>
      <c r="F59" s="102">
        <v>1598</v>
      </c>
      <c r="G59" s="103">
        <f t="shared" si="27"/>
        <v>39662.36</v>
      </c>
      <c r="H59" s="26"/>
      <c r="I59" s="104">
        <v>5</v>
      </c>
      <c r="J59" s="105">
        <v>3600</v>
      </c>
      <c r="K59" s="106">
        <f t="shared" si="17"/>
        <v>720</v>
      </c>
      <c r="L59" s="107">
        <v>5</v>
      </c>
      <c r="M59" s="105">
        <f>F59/V59*60</f>
        <v>3187.0718373929467</v>
      </c>
      <c r="N59" s="106">
        <f t="shared" si="21"/>
        <v>637.41436747858938</v>
      </c>
      <c r="O59" s="108">
        <f t="shared" si="22"/>
        <v>0</v>
      </c>
      <c r="P59" s="109">
        <f t="shared" si="23"/>
        <v>-82.585632521410616</v>
      </c>
      <c r="Q59" s="110">
        <f t="shared" si="24"/>
        <v>0.8852977326091519</v>
      </c>
      <c r="R59" s="290"/>
      <c r="S59" s="47">
        <v>0.2673611111111111</v>
      </c>
      <c r="T59" s="48">
        <v>0.28825231481481484</v>
      </c>
      <c r="U59" s="111">
        <v>14.833333333333387</v>
      </c>
      <c r="V59" s="112">
        <v>30.084041054572118</v>
      </c>
      <c r="W59" s="113"/>
      <c r="X59" s="116"/>
      <c r="Y59" s="281"/>
      <c r="Z59" s="282"/>
      <c r="AA59" s="117">
        <f t="shared" si="25"/>
        <v>-412.92816260705331</v>
      </c>
      <c r="AB59" s="110">
        <f t="shared" si="26"/>
        <v>0.8852977326091519</v>
      </c>
      <c r="AC59" s="295"/>
    </row>
    <row r="60" spans="1:29" ht="15.75" customHeight="1">
      <c r="A60" s="285"/>
      <c r="B60" s="100" t="s">
        <v>118</v>
      </c>
      <c r="C60" s="279" t="s">
        <v>125</v>
      </c>
      <c r="D60" s="280"/>
      <c r="E60" s="101">
        <v>17.89</v>
      </c>
      <c r="F60" s="102">
        <v>2505</v>
      </c>
      <c r="G60" s="103">
        <f t="shared" si="27"/>
        <v>44814.450000000004</v>
      </c>
      <c r="H60" s="13"/>
      <c r="I60" s="104">
        <v>4</v>
      </c>
      <c r="J60" s="105">
        <v>3600</v>
      </c>
      <c r="K60" s="106">
        <f t="shared" si="17"/>
        <v>900</v>
      </c>
      <c r="L60" s="107">
        <v>4</v>
      </c>
      <c r="M60" s="105">
        <f>F60/V60*60</f>
        <v>3184.2541608717897</v>
      </c>
      <c r="N60" s="106">
        <f t="shared" si="21"/>
        <v>796.06354021794743</v>
      </c>
      <c r="O60" s="108">
        <f t="shared" si="22"/>
        <v>0</v>
      </c>
      <c r="P60" s="109">
        <f t="shared" si="23"/>
        <v>-103.93645978205257</v>
      </c>
      <c r="Q60" s="110">
        <f t="shared" si="24"/>
        <v>0.88451504468660824</v>
      </c>
      <c r="R60" s="290"/>
      <c r="S60" s="47">
        <v>0.2986111111111111</v>
      </c>
      <c r="T60" s="48">
        <v>0.3313888888888889</v>
      </c>
      <c r="U60" s="111">
        <v>14.916666666666627</v>
      </c>
      <c r="V60" s="112">
        <v>47.201006077621223</v>
      </c>
      <c r="W60" s="113"/>
      <c r="X60" s="116"/>
      <c r="Y60" s="281"/>
      <c r="Z60" s="282"/>
      <c r="AA60" s="117">
        <f t="shared" si="25"/>
        <v>-415.74583912821026</v>
      </c>
      <c r="AB60" s="110">
        <f t="shared" si="26"/>
        <v>0.88451504468660824</v>
      </c>
      <c r="AC60" s="295"/>
    </row>
    <row r="61" spans="1:29" ht="15.75" customHeight="1">
      <c r="A61" s="285"/>
      <c r="B61" s="100"/>
      <c r="C61" s="279"/>
      <c r="D61" s="280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120"/>
      <c r="U61" s="111"/>
      <c r="V61" s="112"/>
      <c r="W61" s="113"/>
      <c r="X61" s="50"/>
      <c r="Y61" s="281"/>
      <c r="Z61" s="282"/>
      <c r="AA61" s="117"/>
      <c r="AB61" s="110"/>
      <c r="AC61" s="295"/>
    </row>
    <row r="62" spans="1:29" ht="15.75" customHeight="1">
      <c r="A62" s="285"/>
      <c r="B62" s="100"/>
      <c r="C62" s="279"/>
      <c r="D62" s="280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281"/>
      <c r="Z62" s="282"/>
      <c r="AA62" s="117"/>
      <c r="AB62" s="110"/>
      <c r="AC62" s="295"/>
    </row>
    <row r="63" spans="1:29" ht="15.75" customHeight="1">
      <c r="A63" s="285"/>
      <c r="B63" s="100"/>
      <c r="C63" s="279"/>
      <c r="D63" s="280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281"/>
      <c r="Z63" s="282"/>
      <c r="AA63" s="117"/>
      <c r="AB63" s="110"/>
      <c r="AC63" s="295"/>
    </row>
    <row r="64" spans="1:29" ht="15.75" customHeight="1">
      <c r="A64" s="285"/>
      <c r="B64" s="100"/>
      <c r="C64" s="279"/>
      <c r="D64" s="280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26"/>
      <c r="X64" s="127"/>
      <c r="Y64" s="281"/>
      <c r="Z64" s="282"/>
      <c r="AA64" s="117"/>
      <c r="AB64" s="110"/>
      <c r="AC64" s="295"/>
    </row>
    <row r="65" spans="1:29" ht="15.75" customHeight="1">
      <c r="A65" s="285"/>
      <c r="B65" s="100"/>
      <c r="C65" s="279"/>
      <c r="D65" s="280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26"/>
      <c r="X65" s="127"/>
      <c r="Y65" s="281"/>
      <c r="Z65" s="282"/>
      <c r="AA65" s="117"/>
      <c r="AB65" s="110"/>
      <c r="AC65" s="295"/>
    </row>
    <row r="66" spans="1:29" ht="15.75" customHeight="1">
      <c r="A66" s="285"/>
      <c r="B66" s="100"/>
      <c r="C66" s="279"/>
      <c r="D66" s="280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26"/>
      <c r="X66" s="127"/>
      <c r="Y66" s="281"/>
      <c r="Z66" s="282"/>
      <c r="AA66" s="117"/>
      <c r="AB66" s="110"/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8">AVERAGE(I56:I71)</f>
        <v>4.4000000000000004</v>
      </c>
      <c r="J72" s="137">
        <f t="shared" si="28"/>
        <v>3600</v>
      </c>
      <c r="K72" s="138">
        <f t="shared" ref="K72" si="29">J72/I72</f>
        <v>818.18181818181813</v>
      </c>
      <c r="L72" s="136">
        <f t="shared" ref="L72:M72" si="30">AVERAGE(L56:L71)</f>
        <v>4.4000000000000004</v>
      </c>
      <c r="M72" s="137">
        <f t="shared" si="30"/>
        <v>3184.6087682474531</v>
      </c>
      <c r="N72" s="138">
        <f>M72/L72</f>
        <v>723.77472005623929</v>
      </c>
      <c r="O72" s="139">
        <f>L72-I72</f>
        <v>0</v>
      </c>
      <c r="P72" s="140">
        <f>N72-K72</f>
        <v>-94.407098125578841</v>
      </c>
      <c r="Q72" s="141">
        <f>N72/K72</f>
        <v>0.8846135467354036</v>
      </c>
      <c r="R72" s="291"/>
      <c r="S72" s="142">
        <f>S56</f>
        <v>0.16666666666666666</v>
      </c>
      <c r="T72" s="143">
        <f>INDEX(T56:T71,COUNTA(T56:T71))</f>
        <v>0.3313888888888889</v>
      </c>
      <c r="U72" s="144"/>
      <c r="V72" s="166"/>
      <c r="W72" s="167"/>
      <c r="X72" s="138"/>
      <c r="Y72" s="277"/>
      <c r="Z72" s="278"/>
      <c r="AA72" s="168">
        <f>M72-J72</f>
        <v>-415.3912317525469</v>
      </c>
      <c r="AB72" s="141">
        <f>M72/J72</f>
        <v>0.8846135467354036</v>
      </c>
      <c r="AC72" s="296"/>
    </row>
    <row r="73" spans="1:29" ht="15.75" customHeight="1">
      <c r="A73" s="297" t="s">
        <v>134</v>
      </c>
      <c r="B73" s="114" t="s">
        <v>118</v>
      </c>
      <c r="C73" s="287" t="s">
        <v>135</v>
      </c>
      <c r="D73" s="288"/>
      <c r="E73" s="147">
        <v>28.57</v>
      </c>
      <c r="F73" s="97">
        <v>1630</v>
      </c>
      <c r="G73" s="148">
        <f t="shared" ref="G73:G75" si="31">E73*F73</f>
        <v>46569.1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3116.0829290740717</v>
      </c>
      <c r="N73" s="152">
        <f>M73/L73</f>
        <v>259.67357742283929</v>
      </c>
      <c r="O73" s="154">
        <f>L73-I73</f>
        <v>0</v>
      </c>
      <c r="P73" s="155">
        <f>N73-K73</f>
        <v>-40.326422577160713</v>
      </c>
      <c r="Q73" s="156">
        <f>N73/K73</f>
        <v>0.86557859140946425</v>
      </c>
      <c r="R73" s="289">
        <f>Q89</f>
        <v>0.89295243499574606</v>
      </c>
      <c r="S73" s="157">
        <v>0.70833333333333337</v>
      </c>
      <c r="T73" s="158">
        <v>0.73012731481481485</v>
      </c>
      <c r="U73" s="159"/>
      <c r="V73" s="160">
        <v>31.385557517578899</v>
      </c>
      <c r="W73" s="158"/>
      <c r="X73" s="169"/>
      <c r="Y73" s="292"/>
      <c r="Z73" s="293"/>
      <c r="AA73" s="115">
        <f>M73-J73</f>
        <v>-483.91707092592833</v>
      </c>
      <c r="AB73" s="156">
        <f>M73/J73</f>
        <v>0.86557859140946436</v>
      </c>
      <c r="AC73" s="294">
        <f>AB89</f>
        <v>0.89295243499574606</v>
      </c>
    </row>
    <row r="74" spans="1:29" ht="15.75" customHeight="1">
      <c r="A74" s="298"/>
      <c r="B74" s="100" t="s">
        <v>118</v>
      </c>
      <c r="C74" s="279" t="s">
        <v>202</v>
      </c>
      <c r="D74" s="280"/>
      <c r="E74" s="101">
        <v>20.170000000000002</v>
      </c>
      <c r="F74" s="102">
        <v>79</v>
      </c>
      <c r="G74" s="103">
        <f t="shared" si="31"/>
        <v>1593.43</v>
      </c>
      <c r="H74" s="26"/>
      <c r="I74" s="104">
        <v>12</v>
      </c>
      <c r="J74" s="105">
        <v>3600</v>
      </c>
      <c r="K74" s="106">
        <f t="shared" si="17"/>
        <v>300</v>
      </c>
      <c r="L74" s="107">
        <v>12</v>
      </c>
      <c r="M74" s="105">
        <f>F74/V74*60</f>
        <v>3263.672858977312</v>
      </c>
      <c r="N74" s="106">
        <f>M74/L74</f>
        <v>271.97273824810935</v>
      </c>
      <c r="O74" s="108">
        <f>L74-I74</f>
        <v>0</v>
      </c>
      <c r="P74" s="109">
        <f>N74-K74</f>
        <v>-28.027261751890649</v>
      </c>
      <c r="Q74" s="110">
        <f>N74/K74</f>
        <v>0.90657579416036449</v>
      </c>
      <c r="R74" s="290"/>
      <c r="S74" s="47">
        <v>0.73402777777777783</v>
      </c>
      <c r="T74" s="48">
        <v>0.73503472222222233</v>
      </c>
      <c r="U74" s="111">
        <v>5.616666666666692</v>
      </c>
      <c r="V74" s="112">
        <v>1.4523514472235743</v>
      </c>
      <c r="W74" s="113"/>
      <c r="X74" s="13"/>
      <c r="Y74" s="281"/>
      <c r="Z74" s="282"/>
      <c r="AA74" s="117">
        <f>M74-J74</f>
        <v>-336.32714102268801</v>
      </c>
      <c r="AB74" s="110">
        <f>M74/J74</f>
        <v>0.90657579416036449</v>
      </c>
      <c r="AC74" s="295"/>
    </row>
    <row r="75" spans="1:29" ht="15.75" customHeight="1">
      <c r="A75" s="298"/>
      <c r="B75" s="100" t="s">
        <v>118</v>
      </c>
      <c r="C75" s="279" t="s">
        <v>203</v>
      </c>
      <c r="D75" s="280"/>
      <c r="E75" s="101">
        <v>20.420000000000002</v>
      </c>
      <c r="F75" s="102">
        <v>849</v>
      </c>
      <c r="G75" s="103">
        <f t="shared" si="31"/>
        <v>17336.580000000002</v>
      </c>
      <c r="H75" s="26"/>
      <c r="I75" s="104">
        <v>13</v>
      </c>
      <c r="J75" s="105">
        <v>3600</v>
      </c>
      <c r="K75" s="106">
        <f t="shared" si="17"/>
        <v>276.92307692307691</v>
      </c>
      <c r="L75" s="107">
        <v>13</v>
      </c>
      <c r="M75" s="105">
        <f>F75/V75*60</f>
        <v>3264.130509902674</v>
      </c>
      <c r="N75" s="106">
        <f>M75/L75</f>
        <v>251.0869623002057</v>
      </c>
      <c r="O75" s="108">
        <f>L75-I75</f>
        <v>0</v>
      </c>
      <c r="P75" s="109">
        <f>N75-K75</f>
        <v>-25.836114622871207</v>
      </c>
      <c r="Q75" s="110">
        <f>N75/K75</f>
        <v>0.90670291941740955</v>
      </c>
      <c r="R75" s="290"/>
      <c r="S75" s="47">
        <v>0.73888888888888893</v>
      </c>
      <c r="T75" s="48">
        <v>0.74972222222222229</v>
      </c>
      <c r="U75" s="111">
        <v>5.5499999999999083</v>
      </c>
      <c r="V75" s="112">
        <v>15.605993646840691</v>
      </c>
      <c r="W75" s="113"/>
      <c r="X75" s="13"/>
      <c r="Y75" s="281"/>
      <c r="Z75" s="282"/>
      <c r="AA75" s="117">
        <f>M75-J75</f>
        <v>-335.86949009732598</v>
      </c>
      <c r="AB75" s="110">
        <f>M75/J75</f>
        <v>0.90670291941740944</v>
      </c>
      <c r="AC75" s="295"/>
    </row>
    <row r="76" spans="1:29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81"/>
      <c r="Z76" s="282"/>
      <c r="AA76" s="117"/>
      <c r="AB76" s="110"/>
      <c r="AC76" s="295"/>
    </row>
    <row r="77" spans="1:29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81"/>
      <c r="Z77" s="282"/>
      <c r="AA77" s="117"/>
      <c r="AB77" s="110"/>
      <c r="AC77" s="295"/>
    </row>
    <row r="78" spans="1:29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50"/>
      <c r="Y78" s="281"/>
      <c r="Z78" s="282"/>
      <c r="AA78" s="117"/>
      <c r="AB78" s="110"/>
      <c r="AC78" s="295"/>
    </row>
    <row r="79" spans="1:29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281"/>
      <c r="Z79" s="282"/>
      <c r="AA79" s="117"/>
      <c r="AB79" s="110"/>
      <c r="AC79" s="295"/>
    </row>
    <row r="80" spans="1:29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281"/>
      <c r="Z80" s="282"/>
      <c r="AA80" s="117"/>
      <c r="AB80" s="110"/>
      <c r="AC80" s="295"/>
    </row>
    <row r="81" spans="1:29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26"/>
      <c r="X81" s="127"/>
      <c r="Y81" s="281"/>
      <c r="Z81" s="282"/>
      <c r="AA81" s="117"/>
      <c r="AB81" s="110"/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2">AVERAGE(I73:I88)</f>
        <v>12.333333333333334</v>
      </c>
      <c r="J89" s="137">
        <f t="shared" si="32"/>
        <v>3600</v>
      </c>
      <c r="K89" s="138">
        <f t="shared" ref="K89" si="33">J89/I89</f>
        <v>291.89189189189187</v>
      </c>
      <c r="L89" s="136">
        <f t="shared" ref="L89:M89" si="34">AVERAGE(L73:L88)</f>
        <v>12.333333333333334</v>
      </c>
      <c r="M89" s="137">
        <f t="shared" si="34"/>
        <v>3214.6287659846857</v>
      </c>
      <c r="N89" s="138">
        <f>M89/L89</f>
        <v>260.64557562037993</v>
      </c>
      <c r="O89" s="139">
        <f>L89-I89</f>
        <v>0</v>
      </c>
      <c r="P89" s="140">
        <f>N89-K89</f>
        <v>-31.246316271511944</v>
      </c>
      <c r="Q89" s="141">
        <f>N89/K89</f>
        <v>0.89295243499574606</v>
      </c>
      <c r="R89" s="291"/>
      <c r="S89" s="142">
        <f>S73</f>
        <v>0.70833333333333337</v>
      </c>
      <c r="T89" s="143">
        <f>INDEX(T73:T88,COUNTA(T73:T88))</f>
        <v>0.74972222222222229</v>
      </c>
      <c r="U89" s="144"/>
      <c r="V89" s="166"/>
      <c r="W89" s="167"/>
      <c r="X89" s="138"/>
      <c r="Y89" s="277"/>
      <c r="Z89" s="278"/>
      <c r="AA89" s="168">
        <f>M89-J89</f>
        <v>-385.37123401531426</v>
      </c>
      <c r="AB89" s="141">
        <f>M89/J89</f>
        <v>0.89295243499574606</v>
      </c>
      <c r="AC89" s="296"/>
    </row>
    <row r="90" spans="1:29" ht="15.75" customHeight="1">
      <c r="A90" s="283" t="s">
        <v>139</v>
      </c>
      <c r="B90" s="114" t="s">
        <v>118</v>
      </c>
      <c r="C90" s="287" t="s">
        <v>208</v>
      </c>
      <c r="D90" s="288"/>
      <c r="E90" s="147">
        <v>17.22</v>
      </c>
      <c r="F90" s="97">
        <v>1527</v>
      </c>
      <c r="G90" s="148">
        <f t="shared" ref="G90:G92" si="35">E90*F90</f>
        <v>26294.94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2979.3108047833389</v>
      </c>
      <c r="N90" s="152">
        <f>M90/L90</f>
        <v>993.10360159444633</v>
      </c>
      <c r="O90" s="154">
        <f>L90-I90</f>
        <v>0</v>
      </c>
      <c r="P90" s="155">
        <f>N90-K90</f>
        <v>-106.89639840555367</v>
      </c>
      <c r="Q90" s="156">
        <f>N90/K90</f>
        <v>0.90282145599495123</v>
      </c>
      <c r="R90" s="289">
        <f>Q106</f>
        <v>0.90153781167701286</v>
      </c>
      <c r="S90" s="157">
        <v>0.70833333333333337</v>
      </c>
      <c r="T90" s="158">
        <v>0.72968750000000004</v>
      </c>
      <c r="U90" s="159"/>
      <c r="V90" s="160">
        <v>30.752078585726064</v>
      </c>
      <c r="W90" s="161"/>
      <c r="X90" s="162"/>
      <c r="Y90" s="292"/>
      <c r="Z90" s="293"/>
      <c r="AA90" s="115">
        <f>M90-J90</f>
        <v>-320.68919521666112</v>
      </c>
      <c r="AB90" s="156">
        <f>M90/J90</f>
        <v>0.90282145599495123</v>
      </c>
      <c r="AC90" s="294">
        <f>AB106</f>
        <v>0.90153781167701286</v>
      </c>
    </row>
    <row r="91" spans="1:29" ht="15.75" customHeight="1">
      <c r="A91" s="284"/>
      <c r="B91" s="100" t="s">
        <v>118</v>
      </c>
      <c r="C91" s="279" t="s">
        <v>138</v>
      </c>
      <c r="D91" s="280"/>
      <c r="E91" s="101">
        <v>24.54</v>
      </c>
      <c r="F91" s="102">
        <v>1491</v>
      </c>
      <c r="G91" s="103">
        <f t="shared" si="35"/>
        <v>36589.14</v>
      </c>
      <c r="H91" s="26"/>
      <c r="I91" s="104">
        <v>4</v>
      </c>
      <c r="J91" s="105">
        <v>3000</v>
      </c>
      <c r="K91" s="106">
        <f t="shared" ref="K91:K134" si="36">J91/I91</f>
        <v>750</v>
      </c>
      <c r="L91" s="107">
        <v>4</v>
      </c>
      <c r="M91" s="105">
        <f>F91/V91*60</f>
        <v>2702.2990956302556</v>
      </c>
      <c r="N91" s="106">
        <f>M91/L91</f>
        <v>675.57477390756389</v>
      </c>
      <c r="O91" s="108">
        <f>L91-I91</f>
        <v>0</v>
      </c>
      <c r="P91" s="109">
        <f>N91-K91</f>
        <v>-74.425226092436105</v>
      </c>
      <c r="Q91" s="110">
        <f>N91/K91</f>
        <v>0.90076636521008524</v>
      </c>
      <c r="R91" s="290"/>
      <c r="S91" s="47">
        <v>0.73333333333333339</v>
      </c>
      <c r="T91" s="48">
        <v>0.75631944444444454</v>
      </c>
      <c r="U91" s="111">
        <v>5.2500000000000213</v>
      </c>
      <c r="V91" s="112">
        <v>33.105143743955288</v>
      </c>
      <c r="W91" s="113"/>
      <c r="X91" s="116"/>
      <c r="Y91" s="281"/>
      <c r="Z91" s="282"/>
      <c r="AA91" s="117">
        <f>M91-J91</f>
        <v>-297.70090436974442</v>
      </c>
      <c r="AB91" s="110">
        <f>M91/J91</f>
        <v>0.90076636521008524</v>
      </c>
      <c r="AC91" s="295"/>
    </row>
    <row r="92" spans="1:29" ht="15.75" customHeight="1">
      <c r="A92" s="284"/>
      <c r="B92" s="100" t="s">
        <v>118</v>
      </c>
      <c r="C92" s="279" t="s">
        <v>205</v>
      </c>
      <c r="D92" s="280"/>
      <c r="E92" s="101">
        <v>23.27</v>
      </c>
      <c r="F92" s="102">
        <v>1479</v>
      </c>
      <c r="G92" s="103">
        <f t="shared" si="35"/>
        <v>34416.33</v>
      </c>
      <c r="H92" s="26"/>
      <c r="I92" s="104">
        <v>5</v>
      </c>
      <c r="J92" s="105">
        <v>3000</v>
      </c>
      <c r="K92" s="106">
        <f t="shared" si="36"/>
        <v>600</v>
      </c>
      <c r="L92" s="107">
        <v>5</v>
      </c>
      <c r="M92" s="105">
        <f>F92/V92*60</f>
        <v>2702.6917481826263</v>
      </c>
      <c r="N92" s="106">
        <f>M92/L92</f>
        <v>540.53834963652525</v>
      </c>
      <c r="O92" s="108">
        <f>L92-I92</f>
        <v>0</v>
      </c>
      <c r="P92" s="109">
        <f>N92-K92</f>
        <v>-59.461650363474746</v>
      </c>
      <c r="Q92" s="110">
        <f>N92/K92</f>
        <v>0.90089724939420879</v>
      </c>
      <c r="R92" s="290"/>
      <c r="S92" s="47">
        <v>0.7597222222222223</v>
      </c>
      <c r="T92" s="48">
        <v>0.78252314814814827</v>
      </c>
      <c r="U92" s="111">
        <v>4.8999999999999666</v>
      </c>
      <c r="V92" s="112">
        <v>32.833933081592278</v>
      </c>
      <c r="W92" s="113"/>
      <c r="X92" s="116"/>
      <c r="Y92" s="281"/>
      <c r="Z92" s="282"/>
      <c r="AA92" s="117">
        <f>M92-J92</f>
        <v>-297.30825181737373</v>
      </c>
      <c r="AB92" s="110">
        <f>M92/J92</f>
        <v>0.90089724939420879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13"/>
      <c r="X98" s="116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13"/>
      <c r="X99" s="116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99"/>
      <c r="G106" s="135"/>
      <c r="H106" s="69"/>
      <c r="I106" s="136">
        <f t="shared" ref="I106:J106" si="37">AVERAGE(I90:I105)</f>
        <v>4</v>
      </c>
      <c r="J106" s="137">
        <f t="shared" si="37"/>
        <v>3100</v>
      </c>
      <c r="K106" s="138">
        <f t="shared" ref="K106" si="38">J106/I106</f>
        <v>775</v>
      </c>
      <c r="L106" s="136">
        <f t="shared" ref="L106:M106" si="39">AVERAGE(L90:L105)</f>
        <v>4</v>
      </c>
      <c r="M106" s="137">
        <f t="shared" si="39"/>
        <v>2794.7672161987398</v>
      </c>
      <c r="N106" s="138">
        <f t="shared" ref="N106:N117" si="40">M106/L106</f>
        <v>698.69180404968495</v>
      </c>
      <c r="O106" s="139">
        <f t="shared" ref="O106:O117" si="41">L106-I106</f>
        <v>0</v>
      </c>
      <c r="P106" s="140">
        <f t="shared" ref="P106:P117" si="42">N106-K106</f>
        <v>-76.308195950315053</v>
      </c>
      <c r="Q106" s="141">
        <f t="shared" ref="Q106:Q117" si="43">N106/K106</f>
        <v>0.90153781167701286</v>
      </c>
      <c r="R106" s="291"/>
      <c r="S106" s="142">
        <f>S90</f>
        <v>0.70833333333333337</v>
      </c>
      <c r="T106" s="143">
        <f>INDEX(T90:T105,COUNTA(T90:T105))</f>
        <v>0.78252314814814827</v>
      </c>
      <c r="U106" s="144"/>
      <c r="V106" s="166"/>
      <c r="W106" s="99"/>
      <c r="X106" s="69"/>
      <c r="Y106" s="277"/>
      <c r="Z106" s="278"/>
      <c r="AA106" s="168">
        <f t="shared" ref="AA106:AA117" si="44">M106-J106</f>
        <v>-305.23278380126021</v>
      </c>
      <c r="AB106" s="141">
        <f t="shared" ref="AB106:AB117" si="45">M106/J106</f>
        <v>0.90153781167701286</v>
      </c>
      <c r="AC106" s="296"/>
    </row>
    <row r="107" spans="1:29" ht="15.75" customHeight="1">
      <c r="A107" s="297" t="s">
        <v>142</v>
      </c>
      <c r="B107" s="114" t="s">
        <v>118</v>
      </c>
      <c r="C107" s="287" t="s">
        <v>137</v>
      </c>
      <c r="D107" s="288"/>
      <c r="E107" s="147">
        <v>22.28</v>
      </c>
      <c r="F107" s="97">
        <v>379</v>
      </c>
      <c r="G107" s="148">
        <f t="shared" ref="G107:G117" si="46">E107*F107</f>
        <v>8444.1200000000008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7" si="47">F107/V107*60</f>
        <v>2964.6097679275281</v>
      </c>
      <c r="N107" s="152">
        <f t="shared" si="40"/>
        <v>592.92195358550566</v>
      </c>
      <c r="O107" s="154">
        <f t="shared" si="41"/>
        <v>0</v>
      </c>
      <c r="P107" s="155">
        <f t="shared" si="42"/>
        <v>-67.078046414494338</v>
      </c>
      <c r="Q107" s="156">
        <f t="shared" si="43"/>
        <v>0.89836659634167526</v>
      </c>
      <c r="R107" s="289">
        <f>Q123</f>
        <v>0.89327740584513315</v>
      </c>
      <c r="S107" s="157">
        <v>0.70833333333333337</v>
      </c>
      <c r="T107" s="158">
        <v>0.71365740740740746</v>
      </c>
      <c r="U107" s="159"/>
      <c r="V107" s="160">
        <v>7.6704867689540359</v>
      </c>
      <c r="W107" s="161"/>
      <c r="X107" s="162"/>
      <c r="Y107" s="292"/>
      <c r="Z107" s="293"/>
      <c r="AA107" s="115">
        <f t="shared" si="44"/>
        <v>-335.39023207247192</v>
      </c>
      <c r="AB107" s="156">
        <f t="shared" si="45"/>
        <v>0.89836659634167515</v>
      </c>
      <c r="AC107" s="294">
        <f>AB123</f>
        <v>0.89327740584513315</v>
      </c>
    </row>
    <row r="108" spans="1:29" ht="15.75" customHeight="1">
      <c r="A108" s="298"/>
      <c r="B108" s="100" t="s">
        <v>118</v>
      </c>
      <c r="C108" s="279" t="s">
        <v>136</v>
      </c>
      <c r="D108" s="280"/>
      <c r="E108" s="101">
        <v>16.7</v>
      </c>
      <c r="F108" s="102">
        <v>321</v>
      </c>
      <c r="G108" s="103">
        <f t="shared" si="46"/>
        <v>5360.7</v>
      </c>
      <c r="H108" s="26">
        <v>2</v>
      </c>
      <c r="I108" s="104">
        <v>3</v>
      </c>
      <c r="J108" s="105">
        <v>3600</v>
      </c>
      <c r="K108" s="106">
        <f t="shared" si="36"/>
        <v>1200</v>
      </c>
      <c r="L108" s="107">
        <v>3</v>
      </c>
      <c r="M108" s="105">
        <f t="shared" si="47"/>
        <v>3191.1223507222026</v>
      </c>
      <c r="N108" s="106">
        <f t="shared" si="40"/>
        <v>1063.7074502407343</v>
      </c>
      <c r="O108" s="108">
        <f t="shared" si="41"/>
        <v>0</v>
      </c>
      <c r="P108" s="109">
        <f t="shared" si="42"/>
        <v>-136.29254975926574</v>
      </c>
      <c r="Q108" s="110">
        <f t="shared" si="43"/>
        <v>0.88642287520061191</v>
      </c>
      <c r="R108" s="290"/>
      <c r="S108" s="47">
        <v>0.72361111111111109</v>
      </c>
      <c r="T108" s="48">
        <v>0.72780092592592593</v>
      </c>
      <c r="U108" s="111">
        <v>15</v>
      </c>
      <c r="V108" s="112">
        <v>6.0354940623449149</v>
      </c>
      <c r="W108" s="113"/>
      <c r="X108" s="116"/>
      <c r="Y108" s="281"/>
      <c r="Z108" s="282"/>
      <c r="AA108" s="117">
        <f t="shared" si="44"/>
        <v>-408.87764927779745</v>
      </c>
      <c r="AB108" s="110">
        <f t="shared" si="45"/>
        <v>0.8864228752006118</v>
      </c>
      <c r="AC108" s="295"/>
    </row>
    <row r="109" spans="1:29" ht="15.75" customHeight="1">
      <c r="A109" s="298"/>
      <c r="B109" s="100" t="s">
        <v>118</v>
      </c>
      <c r="C109" s="279" t="s">
        <v>148</v>
      </c>
      <c r="D109" s="280"/>
      <c r="E109" s="101">
        <v>18.18</v>
      </c>
      <c r="F109" s="102">
        <v>1033</v>
      </c>
      <c r="G109" s="103">
        <f t="shared" si="46"/>
        <v>18779.939999999999</v>
      </c>
      <c r="H109" s="26"/>
      <c r="I109" s="104">
        <v>3</v>
      </c>
      <c r="J109" s="105">
        <v>3600</v>
      </c>
      <c r="K109" s="106">
        <f t="shared" si="36"/>
        <v>1200</v>
      </c>
      <c r="L109" s="107">
        <v>3</v>
      </c>
      <c r="M109" s="105">
        <f t="shared" si="47"/>
        <v>3190.1960598015244</v>
      </c>
      <c r="N109" s="106">
        <f t="shared" si="40"/>
        <v>1063.3986866005082</v>
      </c>
      <c r="O109" s="108">
        <f t="shared" si="41"/>
        <v>0</v>
      </c>
      <c r="P109" s="109">
        <f t="shared" si="42"/>
        <v>-136.6013133994918</v>
      </c>
      <c r="Q109" s="110">
        <f t="shared" si="43"/>
        <v>0.88616557216709013</v>
      </c>
      <c r="R109" s="290"/>
      <c r="S109" s="47">
        <v>0.73819444444444438</v>
      </c>
      <c r="T109" s="48">
        <v>0.75167824074074063</v>
      </c>
      <c r="U109" s="111">
        <v>14.966666666666555</v>
      </c>
      <c r="V109" s="112">
        <v>19.428273008354239</v>
      </c>
      <c r="W109" s="113"/>
      <c r="X109" s="116"/>
      <c r="Y109" s="281"/>
      <c r="Z109" s="282"/>
      <c r="AA109" s="117">
        <f t="shared" si="44"/>
        <v>-409.80394019847563</v>
      </c>
      <c r="AB109" s="110">
        <f t="shared" si="45"/>
        <v>0.88616557216709013</v>
      </c>
      <c r="AC109" s="295"/>
    </row>
    <row r="110" spans="1:29" ht="15.75" customHeight="1">
      <c r="A110" s="298"/>
      <c r="B110" s="100" t="s">
        <v>118</v>
      </c>
      <c r="C110" s="279" t="s">
        <v>144</v>
      </c>
      <c r="D110" s="280"/>
      <c r="E110" s="101">
        <v>18.18</v>
      </c>
      <c r="F110" s="102">
        <v>478</v>
      </c>
      <c r="G110" s="103">
        <f t="shared" si="46"/>
        <v>8690.0399999999991</v>
      </c>
      <c r="H110" s="26">
        <v>2</v>
      </c>
      <c r="I110" s="104">
        <v>3</v>
      </c>
      <c r="J110" s="105">
        <v>3000</v>
      </c>
      <c r="K110" s="106">
        <f t="shared" si="36"/>
        <v>1000</v>
      </c>
      <c r="L110" s="107">
        <v>3</v>
      </c>
      <c r="M110" s="105">
        <f t="shared" si="47"/>
        <v>2707.5417673468291</v>
      </c>
      <c r="N110" s="106">
        <f t="shared" si="40"/>
        <v>902.51392244894305</v>
      </c>
      <c r="O110" s="108">
        <f t="shared" si="41"/>
        <v>0</v>
      </c>
      <c r="P110" s="109">
        <f t="shared" si="42"/>
        <v>-97.486077551056951</v>
      </c>
      <c r="Q110" s="110">
        <f t="shared" si="43"/>
        <v>0.90251392244894302</v>
      </c>
      <c r="R110" s="290"/>
      <c r="S110" s="47">
        <v>0.7618055555555554</v>
      </c>
      <c r="T110" s="48">
        <v>0.7691550925925924</v>
      </c>
      <c r="U110" s="111">
        <v>14.583333333333268</v>
      </c>
      <c r="V110" s="112">
        <v>10.592634376275594</v>
      </c>
      <c r="W110" s="113"/>
      <c r="X110" s="116"/>
      <c r="Y110" s="281"/>
      <c r="Z110" s="282"/>
      <c r="AA110" s="117">
        <f t="shared" si="44"/>
        <v>-292.45823265317085</v>
      </c>
      <c r="AB110" s="110">
        <f t="shared" si="45"/>
        <v>0.90251392244894302</v>
      </c>
      <c r="AC110" s="295"/>
    </row>
    <row r="111" spans="1:29" ht="15.75" customHeight="1">
      <c r="A111" s="298"/>
      <c r="B111" s="100" t="s">
        <v>118</v>
      </c>
      <c r="C111" s="279" t="s">
        <v>143</v>
      </c>
      <c r="D111" s="280"/>
      <c r="E111" s="101">
        <v>14.03</v>
      </c>
      <c r="F111" s="102">
        <v>1875</v>
      </c>
      <c r="G111" s="103">
        <f t="shared" si="46"/>
        <v>26306.25</v>
      </c>
      <c r="H111" s="13">
        <v>2</v>
      </c>
      <c r="I111" s="104">
        <v>3</v>
      </c>
      <c r="J111" s="105">
        <v>3000</v>
      </c>
      <c r="K111" s="106">
        <f t="shared" si="36"/>
        <v>1000</v>
      </c>
      <c r="L111" s="107">
        <v>3</v>
      </c>
      <c r="M111" s="105">
        <f t="shared" si="47"/>
        <v>2705.2801264234472</v>
      </c>
      <c r="N111" s="106">
        <f t="shared" si="40"/>
        <v>901.76004214114903</v>
      </c>
      <c r="O111" s="108">
        <f t="shared" si="41"/>
        <v>0</v>
      </c>
      <c r="P111" s="109">
        <f t="shared" si="42"/>
        <v>-98.239957858850971</v>
      </c>
      <c r="Q111" s="110">
        <f t="shared" si="43"/>
        <v>0.90176004214114902</v>
      </c>
      <c r="R111" s="290"/>
      <c r="S111" s="47">
        <v>0.77916666666666645</v>
      </c>
      <c r="T111" s="48">
        <v>0.80804398148148127</v>
      </c>
      <c r="U111" s="111">
        <v>15</v>
      </c>
      <c r="V111" s="112">
        <v>41.585342272384992</v>
      </c>
      <c r="W111" s="113"/>
      <c r="X111" s="116"/>
      <c r="Y111" s="281"/>
      <c r="Z111" s="282"/>
      <c r="AA111" s="117">
        <f t="shared" si="44"/>
        <v>-294.7198735765528</v>
      </c>
      <c r="AB111" s="110">
        <f t="shared" si="45"/>
        <v>0.90176004214114902</v>
      </c>
      <c r="AC111" s="295"/>
    </row>
    <row r="112" spans="1:29" ht="15.75" customHeight="1">
      <c r="A112" s="298"/>
      <c r="B112" s="100" t="s">
        <v>118</v>
      </c>
      <c r="C112" s="279" t="s">
        <v>145</v>
      </c>
      <c r="D112" s="280"/>
      <c r="E112" s="101">
        <v>14.28</v>
      </c>
      <c r="F112" s="102">
        <v>2329</v>
      </c>
      <c r="G112" s="121">
        <f t="shared" si="46"/>
        <v>33258.119999999995</v>
      </c>
      <c r="H112" s="122">
        <v>2</v>
      </c>
      <c r="I112" s="104">
        <v>3</v>
      </c>
      <c r="J112" s="105">
        <v>3600</v>
      </c>
      <c r="K112" s="106">
        <f t="shared" si="36"/>
        <v>1200</v>
      </c>
      <c r="L112" s="107">
        <v>3</v>
      </c>
      <c r="M112" s="105">
        <f t="shared" si="47"/>
        <v>3183.3244846451671</v>
      </c>
      <c r="N112" s="106">
        <f t="shared" si="40"/>
        <v>1061.108161548389</v>
      </c>
      <c r="O112" s="108">
        <f t="shared" si="41"/>
        <v>0</v>
      </c>
      <c r="P112" s="109">
        <f t="shared" si="42"/>
        <v>-138.89183845161097</v>
      </c>
      <c r="Q112" s="110">
        <f t="shared" si="43"/>
        <v>0.88425680129032425</v>
      </c>
      <c r="R112" s="290"/>
      <c r="S112" s="47">
        <v>0.81805555555555531</v>
      </c>
      <c r="T112" s="120">
        <v>0.84853009259259238</v>
      </c>
      <c r="U112" s="111">
        <v>15</v>
      </c>
      <c r="V112" s="112">
        <v>43.897504220521299</v>
      </c>
      <c r="W112" s="113"/>
      <c r="X112" s="116"/>
      <c r="Y112" s="281"/>
      <c r="Z112" s="282"/>
      <c r="AA112" s="117">
        <f t="shared" si="44"/>
        <v>-416.6755153548329</v>
      </c>
      <c r="AB112" s="110">
        <f t="shared" si="45"/>
        <v>0.88425680129032425</v>
      </c>
      <c r="AC112" s="295"/>
    </row>
    <row r="113" spans="1:29" ht="15.75" customHeight="1">
      <c r="A113" s="298"/>
      <c r="B113" s="100" t="s">
        <v>118</v>
      </c>
      <c r="C113" s="279" t="s">
        <v>137</v>
      </c>
      <c r="D113" s="280"/>
      <c r="E113" s="101">
        <v>22.28</v>
      </c>
      <c r="F113" s="102">
        <v>1097</v>
      </c>
      <c r="G113" s="121">
        <f t="shared" si="46"/>
        <v>24441.16</v>
      </c>
      <c r="H113" s="62"/>
      <c r="I113" s="104">
        <v>5</v>
      </c>
      <c r="J113" s="105">
        <v>3300</v>
      </c>
      <c r="K113" s="106">
        <f t="shared" si="36"/>
        <v>660</v>
      </c>
      <c r="L113" s="107">
        <v>5</v>
      </c>
      <c r="M113" s="105">
        <f t="shared" si="47"/>
        <v>2964.6097679275285</v>
      </c>
      <c r="N113" s="106">
        <f t="shared" si="40"/>
        <v>592.92195358550566</v>
      </c>
      <c r="O113" s="123">
        <f t="shared" si="41"/>
        <v>0</v>
      </c>
      <c r="P113" s="124">
        <f t="shared" si="42"/>
        <v>-67.078046414494338</v>
      </c>
      <c r="Q113" s="125">
        <f t="shared" si="43"/>
        <v>0.89836659634167526</v>
      </c>
      <c r="R113" s="290"/>
      <c r="S113" s="47">
        <v>0.85833333333333306</v>
      </c>
      <c r="T113" s="120">
        <v>0.87374999999999969</v>
      </c>
      <c r="U113" s="111">
        <v>15</v>
      </c>
      <c r="V113" s="112">
        <v>22.201910252091231</v>
      </c>
      <c r="W113" s="113"/>
      <c r="X113" s="116"/>
      <c r="Y113" s="281"/>
      <c r="Z113" s="282"/>
      <c r="AA113" s="117">
        <f t="shared" si="44"/>
        <v>-335.39023207247146</v>
      </c>
      <c r="AB113" s="110">
        <f t="shared" si="45"/>
        <v>0.89836659634167526</v>
      </c>
      <c r="AC113" s="295"/>
    </row>
    <row r="114" spans="1:29" ht="15.75" customHeight="1">
      <c r="A114" s="298"/>
      <c r="B114" s="100" t="s">
        <v>118</v>
      </c>
      <c r="C114" s="279" t="s">
        <v>136</v>
      </c>
      <c r="D114" s="280"/>
      <c r="E114" s="101">
        <v>16.7</v>
      </c>
      <c r="F114" s="102">
        <v>756</v>
      </c>
      <c r="G114" s="121">
        <f t="shared" si="46"/>
        <v>12625.199999999999</v>
      </c>
      <c r="H114" s="62"/>
      <c r="I114" s="104">
        <v>3</v>
      </c>
      <c r="J114" s="105">
        <v>3600</v>
      </c>
      <c r="K114" s="106">
        <f t="shared" si="36"/>
        <v>1200</v>
      </c>
      <c r="L114" s="118">
        <v>3</v>
      </c>
      <c r="M114" s="105">
        <f t="shared" si="47"/>
        <v>3191.1223507222026</v>
      </c>
      <c r="N114" s="106">
        <f t="shared" si="40"/>
        <v>1063.7074502407343</v>
      </c>
      <c r="O114" s="123">
        <f t="shared" si="41"/>
        <v>0</v>
      </c>
      <c r="P114" s="124">
        <f t="shared" si="42"/>
        <v>-136.29254975926574</v>
      </c>
      <c r="Q114" s="125">
        <f t="shared" si="43"/>
        <v>0.88642287520061191</v>
      </c>
      <c r="R114" s="290"/>
      <c r="S114" s="47">
        <v>0.88402777777777741</v>
      </c>
      <c r="T114" s="120">
        <v>0.89388888888888851</v>
      </c>
      <c r="U114" s="111">
        <v>14.799999999999915</v>
      </c>
      <c r="V114" s="112">
        <v>14.214434614120734</v>
      </c>
      <c r="W114" s="113"/>
      <c r="X114" s="116"/>
      <c r="Y114" s="281"/>
      <c r="Z114" s="282"/>
      <c r="AA114" s="117">
        <f t="shared" si="44"/>
        <v>-408.87764927779745</v>
      </c>
      <c r="AB114" s="110">
        <f t="shared" si="45"/>
        <v>0.8864228752006118</v>
      </c>
      <c r="AC114" s="295"/>
    </row>
    <row r="115" spans="1:29" ht="15.75" customHeight="1">
      <c r="A115" s="298"/>
      <c r="B115" s="100" t="s">
        <v>118</v>
      </c>
      <c r="C115" s="279" t="s">
        <v>144</v>
      </c>
      <c r="D115" s="280"/>
      <c r="E115" s="101">
        <v>18.18</v>
      </c>
      <c r="F115" s="102">
        <v>1036</v>
      </c>
      <c r="G115" s="121">
        <f t="shared" si="46"/>
        <v>18834.48</v>
      </c>
      <c r="H115" s="62"/>
      <c r="I115" s="104">
        <v>3</v>
      </c>
      <c r="J115" s="105">
        <v>3000</v>
      </c>
      <c r="K115" s="106">
        <f t="shared" si="36"/>
        <v>1000</v>
      </c>
      <c r="L115" s="118">
        <v>3</v>
      </c>
      <c r="M115" s="105">
        <f t="shared" si="47"/>
        <v>2707.5417673468291</v>
      </c>
      <c r="N115" s="106">
        <f t="shared" si="40"/>
        <v>902.51392244894305</v>
      </c>
      <c r="O115" s="123">
        <f t="shared" si="41"/>
        <v>0</v>
      </c>
      <c r="P115" s="124">
        <f t="shared" si="42"/>
        <v>-97.486077551056951</v>
      </c>
      <c r="Q115" s="125">
        <f t="shared" si="43"/>
        <v>0.90251392244894302</v>
      </c>
      <c r="R115" s="290"/>
      <c r="S115" s="47">
        <v>0.90416666666666623</v>
      </c>
      <c r="T115" s="120">
        <v>0.92010416666666628</v>
      </c>
      <c r="U115" s="111">
        <v>14.799999999999915</v>
      </c>
      <c r="V115" s="112">
        <v>22.958094589584761</v>
      </c>
      <c r="W115" s="113"/>
      <c r="X115" s="116"/>
      <c r="Y115" s="281"/>
      <c r="Z115" s="282"/>
      <c r="AA115" s="117">
        <f t="shared" si="44"/>
        <v>-292.45823265317085</v>
      </c>
      <c r="AB115" s="110">
        <f t="shared" si="45"/>
        <v>0.90251392244894302</v>
      </c>
      <c r="AC115" s="295"/>
    </row>
    <row r="116" spans="1:29" ht="15.75" customHeight="1">
      <c r="A116" s="298"/>
      <c r="B116" s="100" t="s">
        <v>118</v>
      </c>
      <c r="C116" s="279" t="s">
        <v>143</v>
      </c>
      <c r="D116" s="280"/>
      <c r="E116" s="101">
        <v>14.03</v>
      </c>
      <c r="F116" s="102">
        <v>4807</v>
      </c>
      <c r="G116" s="121">
        <f t="shared" si="46"/>
        <v>67442.209999999992</v>
      </c>
      <c r="H116" s="62"/>
      <c r="I116" s="104">
        <v>3</v>
      </c>
      <c r="J116" s="105">
        <v>3000</v>
      </c>
      <c r="K116" s="106">
        <f t="shared" si="36"/>
        <v>1000</v>
      </c>
      <c r="L116" s="118">
        <v>3</v>
      </c>
      <c r="M116" s="105">
        <f t="shared" si="47"/>
        <v>2705.2801264234472</v>
      </c>
      <c r="N116" s="106">
        <f t="shared" si="40"/>
        <v>901.76004214114903</v>
      </c>
      <c r="O116" s="123">
        <f t="shared" si="41"/>
        <v>0</v>
      </c>
      <c r="P116" s="124">
        <f t="shared" si="42"/>
        <v>-98.239957858850971</v>
      </c>
      <c r="Q116" s="125">
        <f t="shared" si="43"/>
        <v>0.90176004214114902</v>
      </c>
      <c r="R116" s="290"/>
      <c r="S116" s="47">
        <v>0.92986111111111058</v>
      </c>
      <c r="T116" s="120">
        <v>1.0038888888888884</v>
      </c>
      <c r="U116" s="111">
        <v>15</v>
      </c>
      <c r="V116" s="112">
        <v>106.61372816178915</v>
      </c>
      <c r="W116" s="113"/>
      <c r="X116" s="116"/>
      <c r="Y116" s="281"/>
      <c r="Z116" s="282"/>
      <c r="AA116" s="117">
        <f t="shared" si="44"/>
        <v>-294.7198735765528</v>
      </c>
      <c r="AB116" s="110">
        <f t="shared" si="45"/>
        <v>0.90176004214114902</v>
      </c>
      <c r="AC116" s="295"/>
    </row>
    <row r="117" spans="1:29" ht="15.75" customHeight="1">
      <c r="A117" s="298"/>
      <c r="B117" s="100" t="s">
        <v>118</v>
      </c>
      <c r="C117" s="279" t="s">
        <v>145</v>
      </c>
      <c r="D117" s="280"/>
      <c r="E117" s="101">
        <v>14.28</v>
      </c>
      <c r="F117" s="102">
        <v>6478</v>
      </c>
      <c r="G117" s="121">
        <f t="shared" si="46"/>
        <v>92505.84</v>
      </c>
      <c r="H117" s="62"/>
      <c r="I117" s="104">
        <v>3</v>
      </c>
      <c r="J117" s="105">
        <v>3600</v>
      </c>
      <c r="K117" s="106">
        <f t="shared" si="36"/>
        <v>1200</v>
      </c>
      <c r="L117" s="118">
        <v>3</v>
      </c>
      <c r="M117" s="105">
        <f t="shared" si="47"/>
        <v>3183.3244846451676</v>
      </c>
      <c r="N117" s="106">
        <f t="shared" si="40"/>
        <v>1061.1081615483893</v>
      </c>
      <c r="O117" s="123">
        <f t="shared" si="41"/>
        <v>0</v>
      </c>
      <c r="P117" s="124">
        <f t="shared" si="42"/>
        <v>-138.89183845161074</v>
      </c>
      <c r="Q117" s="125">
        <f t="shared" si="43"/>
        <v>0.88425680129032436</v>
      </c>
      <c r="R117" s="290"/>
      <c r="S117" s="47">
        <v>1.0138888888888884</v>
      </c>
      <c r="T117" s="120">
        <v>1.098668981481481</v>
      </c>
      <c r="U117" s="111">
        <v>15</v>
      </c>
      <c r="V117" s="112">
        <v>122.09876871641774</v>
      </c>
      <c r="W117" s="126"/>
      <c r="X117" s="127"/>
      <c r="Y117" s="281"/>
      <c r="Z117" s="282"/>
      <c r="AA117" s="117">
        <f t="shared" si="44"/>
        <v>-416.67551535483244</v>
      </c>
      <c r="AB117" s="110">
        <f t="shared" si="45"/>
        <v>0.88425680129032436</v>
      </c>
      <c r="AC117" s="295"/>
    </row>
    <row r="118" spans="1:29" ht="15.75" customHeight="1">
      <c r="A118" s="298"/>
      <c r="B118" s="100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120"/>
      <c r="U118" s="111"/>
      <c r="V118" s="112"/>
      <c r="W118" s="126"/>
      <c r="X118" s="127"/>
      <c r="Y118" s="281"/>
      <c r="Z118" s="282"/>
      <c r="AA118" s="117"/>
      <c r="AB118" s="110"/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8">AVERAGE(I107:I122)</f>
        <v>3.3636363636363638</v>
      </c>
      <c r="J123" s="137">
        <f t="shared" si="48"/>
        <v>3327.2727272727275</v>
      </c>
      <c r="K123" s="138">
        <f t="shared" ref="K123" si="49">J123/I123</f>
        <v>989.18918918918916</v>
      </c>
      <c r="L123" s="136">
        <f t="shared" ref="L123:M123" si="50">AVERAGE(L107:L122)</f>
        <v>3.3636363636363638</v>
      </c>
      <c r="M123" s="137">
        <f t="shared" si="50"/>
        <v>2972.1775503574431</v>
      </c>
      <c r="N123" s="138">
        <f t="shared" ref="N123:N134" si="51">M123/L123</f>
        <v>883.62035280896953</v>
      </c>
      <c r="O123" s="139">
        <f t="shared" ref="O123:O134" si="52">L123-I123</f>
        <v>0</v>
      </c>
      <c r="P123" s="140">
        <f t="shared" ref="P123:P134" si="53">N123-K123</f>
        <v>-105.56883638021964</v>
      </c>
      <c r="Q123" s="141">
        <f t="shared" ref="Q123:Q134" si="54">N123/K123</f>
        <v>0.89327740584513315</v>
      </c>
      <c r="R123" s="291"/>
      <c r="S123" s="142">
        <f>S107</f>
        <v>0.70833333333333337</v>
      </c>
      <c r="T123" s="143">
        <f>INDEX(T107:T122,COUNTA(T107:T122))</f>
        <v>1.098668981481481</v>
      </c>
      <c r="U123" s="144"/>
      <c r="V123" s="166"/>
      <c r="W123" s="99"/>
      <c r="X123" s="69"/>
      <c r="Y123" s="277"/>
      <c r="Z123" s="278"/>
      <c r="AA123" s="168">
        <f t="shared" ref="AA123:AA134" si="55">M123-J123</f>
        <v>-355.09517691528436</v>
      </c>
      <c r="AB123" s="141">
        <f t="shared" ref="AB123:AB134" si="56">M123/J123</f>
        <v>0.89327740584513315</v>
      </c>
      <c r="AC123" s="296"/>
    </row>
    <row r="124" spans="1:29" ht="15.75" customHeight="1">
      <c r="A124" s="283" t="s">
        <v>146</v>
      </c>
      <c r="B124" s="114" t="s">
        <v>118</v>
      </c>
      <c r="C124" s="287" t="s">
        <v>209</v>
      </c>
      <c r="D124" s="288"/>
      <c r="E124" s="147">
        <v>30</v>
      </c>
      <c r="F124" s="97">
        <v>785</v>
      </c>
      <c r="G124" s="148">
        <f t="shared" ref="G124:G134" si="57">E124*F124</f>
        <v>23550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4" si="58">F124/V124*60</f>
        <v>3189.24</v>
      </c>
      <c r="N124" s="152">
        <f t="shared" si="51"/>
        <v>797.31</v>
      </c>
      <c r="O124" s="154">
        <f t="shared" si="52"/>
        <v>0</v>
      </c>
      <c r="P124" s="155">
        <f t="shared" si="53"/>
        <v>-102.69000000000005</v>
      </c>
      <c r="Q124" s="156">
        <f t="shared" si="54"/>
        <v>0.88589999999999991</v>
      </c>
      <c r="R124" s="289">
        <f>Q140</f>
        <v>0.88484578835799887</v>
      </c>
      <c r="S124" s="157">
        <v>0.70833333333333337</v>
      </c>
      <c r="T124" s="158">
        <v>0.71858796296296301</v>
      </c>
      <c r="U124" s="159"/>
      <c r="V124" s="160">
        <v>14.768408774504271</v>
      </c>
      <c r="W124" s="158"/>
      <c r="X124" s="169"/>
      <c r="Y124" s="292"/>
      <c r="Z124" s="293"/>
      <c r="AA124" s="171">
        <f t="shared" si="55"/>
        <v>-410.76000000000022</v>
      </c>
      <c r="AB124" s="156">
        <f t="shared" si="56"/>
        <v>0.88589999999999991</v>
      </c>
      <c r="AC124" s="294">
        <f>AB140</f>
        <v>0.88484578835799887</v>
      </c>
    </row>
    <row r="125" spans="1:29" ht="15.75" customHeight="1">
      <c r="A125" s="284"/>
      <c r="B125" s="100" t="s">
        <v>118</v>
      </c>
      <c r="C125" s="279" t="s">
        <v>147</v>
      </c>
      <c r="D125" s="280"/>
      <c r="E125" s="101">
        <v>18.18</v>
      </c>
      <c r="F125" s="102">
        <v>861</v>
      </c>
      <c r="G125" s="103">
        <f t="shared" si="57"/>
        <v>15652.98</v>
      </c>
      <c r="H125" s="26">
        <v>2</v>
      </c>
      <c r="I125" s="104">
        <v>3</v>
      </c>
      <c r="J125" s="105">
        <v>3600</v>
      </c>
      <c r="K125" s="106">
        <f t="shared" si="36"/>
        <v>1200</v>
      </c>
      <c r="L125" s="107">
        <v>3</v>
      </c>
      <c r="M125" s="105">
        <f t="shared" si="58"/>
        <v>3178.7216922346743</v>
      </c>
      <c r="N125" s="106">
        <f t="shared" si="51"/>
        <v>1059.5738974115582</v>
      </c>
      <c r="O125" s="108">
        <f t="shared" si="52"/>
        <v>0</v>
      </c>
      <c r="P125" s="109">
        <f t="shared" si="53"/>
        <v>-140.42610258844184</v>
      </c>
      <c r="Q125" s="110">
        <f t="shared" si="54"/>
        <v>0.88297824784296519</v>
      </c>
      <c r="R125" s="290"/>
      <c r="S125" s="47">
        <v>0.72847222222222219</v>
      </c>
      <c r="T125" s="48">
        <v>0.7397569444444444</v>
      </c>
      <c r="U125" s="111">
        <v>15</v>
      </c>
      <c r="V125" s="112">
        <v>16.251815981940364</v>
      </c>
      <c r="W125" s="113"/>
      <c r="X125" s="13"/>
      <c r="Y125" s="281"/>
      <c r="Z125" s="282"/>
      <c r="AA125" s="172">
        <f t="shared" si="55"/>
        <v>-421.27830776532574</v>
      </c>
      <c r="AB125" s="110">
        <f t="shared" si="56"/>
        <v>0.88297824784296508</v>
      </c>
      <c r="AC125" s="295"/>
    </row>
    <row r="126" spans="1:29" ht="15.75" customHeight="1">
      <c r="A126" s="284"/>
      <c r="B126" s="100" t="s">
        <v>118</v>
      </c>
      <c r="C126" s="279" t="s">
        <v>150</v>
      </c>
      <c r="D126" s="280"/>
      <c r="E126" s="101">
        <v>25.03</v>
      </c>
      <c r="F126" s="102">
        <v>1794</v>
      </c>
      <c r="G126" s="103">
        <f t="shared" si="57"/>
        <v>44903.82</v>
      </c>
      <c r="H126" s="26"/>
      <c r="I126" s="104">
        <v>5</v>
      </c>
      <c r="J126" s="105">
        <v>3600</v>
      </c>
      <c r="K126" s="106">
        <f t="shared" si="36"/>
        <v>720</v>
      </c>
      <c r="L126" s="107">
        <v>5</v>
      </c>
      <c r="M126" s="105">
        <f t="shared" si="58"/>
        <v>3187.9774918322209</v>
      </c>
      <c r="N126" s="106">
        <f t="shared" si="51"/>
        <v>637.59549836644419</v>
      </c>
      <c r="O126" s="108">
        <f t="shared" si="52"/>
        <v>0</v>
      </c>
      <c r="P126" s="109">
        <f t="shared" si="53"/>
        <v>-82.40450163355581</v>
      </c>
      <c r="Q126" s="110">
        <f t="shared" si="54"/>
        <v>0.8855493032867281</v>
      </c>
      <c r="R126" s="290"/>
      <c r="S126" s="47">
        <v>0.74999999999999989</v>
      </c>
      <c r="T126" s="48">
        <v>0.77343749999999989</v>
      </c>
      <c r="U126" s="111">
        <v>14.749999999999908</v>
      </c>
      <c r="V126" s="112">
        <v>33.76435381861377</v>
      </c>
      <c r="W126" s="113"/>
      <c r="X126" s="13"/>
      <c r="Y126" s="281"/>
      <c r="Z126" s="282"/>
      <c r="AA126" s="172">
        <f t="shared" si="55"/>
        <v>-412.02250816777905</v>
      </c>
      <c r="AB126" s="110">
        <f t="shared" si="56"/>
        <v>0.8855493032867281</v>
      </c>
      <c r="AC126" s="295"/>
    </row>
    <row r="127" spans="1:29" ht="15.75" customHeight="1">
      <c r="A127" s="284"/>
      <c r="B127" s="100" t="s">
        <v>118</v>
      </c>
      <c r="C127" s="279" t="s">
        <v>149</v>
      </c>
      <c r="D127" s="280"/>
      <c r="E127" s="101">
        <v>24.82</v>
      </c>
      <c r="F127" s="102">
        <v>740</v>
      </c>
      <c r="G127" s="103">
        <f t="shared" si="57"/>
        <v>18366.8</v>
      </c>
      <c r="H127" s="26">
        <v>2</v>
      </c>
      <c r="I127" s="104">
        <v>5</v>
      </c>
      <c r="J127" s="105">
        <v>3600</v>
      </c>
      <c r="K127" s="106">
        <f t="shared" si="36"/>
        <v>720</v>
      </c>
      <c r="L127" s="107">
        <v>5</v>
      </c>
      <c r="M127" s="105">
        <f t="shared" si="58"/>
        <v>3186.5117796373829</v>
      </c>
      <c r="N127" s="106">
        <f t="shared" si="51"/>
        <v>637.30235592747658</v>
      </c>
      <c r="O127" s="108">
        <f t="shared" si="52"/>
        <v>0</v>
      </c>
      <c r="P127" s="109">
        <f t="shared" si="53"/>
        <v>-82.697644072523417</v>
      </c>
      <c r="Q127" s="110">
        <f t="shared" si="54"/>
        <v>0.88514216101038412</v>
      </c>
      <c r="R127" s="290"/>
      <c r="S127" s="47">
        <v>0.78333333333333321</v>
      </c>
      <c r="T127" s="48">
        <v>0.79300925925925914</v>
      </c>
      <c r="U127" s="111">
        <v>15</v>
      </c>
      <c r="V127" s="112">
        <v>13.933731638378758</v>
      </c>
      <c r="W127" s="113"/>
      <c r="X127" s="13"/>
      <c r="Y127" s="281"/>
      <c r="Z127" s="282"/>
      <c r="AA127" s="172">
        <f t="shared" si="55"/>
        <v>-413.48822036261708</v>
      </c>
      <c r="AB127" s="110">
        <f t="shared" si="56"/>
        <v>0.88514216101038412</v>
      </c>
      <c r="AC127" s="295"/>
    </row>
    <row r="128" spans="1:29" ht="15.75" customHeight="1">
      <c r="A128" s="285"/>
      <c r="B128" s="100" t="s">
        <v>118</v>
      </c>
      <c r="C128" s="279" t="s">
        <v>140</v>
      </c>
      <c r="D128" s="280"/>
      <c r="E128" s="101">
        <v>17.89</v>
      </c>
      <c r="F128" s="102">
        <v>1180</v>
      </c>
      <c r="G128" s="103">
        <f t="shared" si="57"/>
        <v>21110.2</v>
      </c>
      <c r="H128" s="13">
        <v>2</v>
      </c>
      <c r="I128" s="104">
        <v>4</v>
      </c>
      <c r="J128" s="105">
        <v>3600</v>
      </c>
      <c r="K128" s="106">
        <f t="shared" si="36"/>
        <v>900</v>
      </c>
      <c r="L128" s="107">
        <v>4</v>
      </c>
      <c r="M128" s="105">
        <f t="shared" si="58"/>
        <v>3181.5764943287586</v>
      </c>
      <c r="N128" s="106">
        <f t="shared" si="51"/>
        <v>795.39412358218965</v>
      </c>
      <c r="O128" s="108">
        <f t="shared" si="52"/>
        <v>0</v>
      </c>
      <c r="P128" s="109">
        <f t="shared" si="53"/>
        <v>-104.60587641781035</v>
      </c>
      <c r="Q128" s="110">
        <f t="shared" si="54"/>
        <v>0.88377124842465515</v>
      </c>
      <c r="R128" s="290"/>
      <c r="S128" s="47">
        <v>0.80277777777777759</v>
      </c>
      <c r="T128" s="48">
        <v>0.81822916666666645</v>
      </c>
      <c r="U128" s="111">
        <v>15</v>
      </c>
      <c r="V128" s="112">
        <v>22.253118894423192</v>
      </c>
      <c r="W128" s="113"/>
      <c r="X128" s="116"/>
      <c r="Y128" s="281"/>
      <c r="Z128" s="282"/>
      <c r="AA128" s="172">
        <f t="shared" si="55"/>
        <v>-418.4235056712414</v>
      </c>
      <c r="AB128" s="110">
        <f t="shared" si="56"/>
        <v>0.88377124842465515</v>
      </c>
      <c r="AC128" s="295"/>
    </row>
    <row r="129" spans="1:29" ht="15.75" customHeight="1">
      <c r="A129" s="285"/>
      <c r="B129" s="100" t="s">
        <v>118</v>
      </c>
      <c r="C129" s="279" t="s">
        <v>141</v>
      </c>
      <c r="D129" s="280"/>
      <c r="E129" s="101">
        <v>16.66</v>
      </c>
      <c r="F129" s="102">
        <v>1923</v>
      </c>
      <c r="G129" s="121">
        <f t="shared" si="57"/>
        <v>32037.18</v>
      </c>
      <c r="H129" s="122">
        <v>2</v>
      </c>
      <c r="I129" s="104">
        <v>5</v>
      </c>
      <c r="J129" s="105">
        <v>3600</v>
      </c>
      <c r="K129" s="106">
        <f t="shared" si="36"/>
        <v>720</v>
      </c>
      <c r="L129" s="107">
        <v>5</v>
      </c>
      <c r="M129" s="105">
        <f t="shared" si="58"/>
        <v>3189.9078973714568</v>
      </c>
      <c r="N129" s="106">
        <f t="shared" si="51"/>
        <v>637.98157947429138</v>
      </c>
      <c r="O129" s="108">
        <f t="shared" si="52"/>
        <v>0</v>
      </c>
      <c r="P129" s="109">
        <f t="shared" si="53"/>
        <v>-82.018420525708621</v>
      </c>
      <c r="Q129" s="110">
        <f t="shared" si="54"/>
        <v>0.88608552704762689</v>
      </c>
      <c r="R129" s="290"/>
      <c r="S129" s="47">
        <v>0.82847222222222194</v>
      </c>
      <c r="T129" s="120">
        <v>0.85358796296296269</v>
      </c>
      <c r="U129" s="111">
        <v>14.749999999999908</v>
      </c>
      <c r="V129" s="112">
        <v>36.170323317195226</v>
      </c>
      <c r="W129" s="113"/>
      <c r="X129" s="50"/>
      <c r="Y129" s="281"/>
      <c r="Z129" s="282"/>
      <c r="AA129" s="172">
        <f t="shared" si="55"/>
        <v>-410.09210262854322</v>
      </c>
      <c r="AB129" s="110">
        <f t="shared" si="56"/>
        <v>0.88608552704762689</v>
      </c>
      <c r="AC129" s="295"/>
    </row>
    <row r="130" spans="1:29" ht="15.75" customHeight="1">
      <c r="A130" s="285"/>
      <c r="B130" s="100" t="s">
        <v>118</v>
      </c>
      <c r="C130" s="279" t="s">
        <v>209</v>
      </c>
      <c r="D130" s="280"/>
      <c r="E130" s="101">
        <v>30</v>
      </c>
      <c r="F130" s="102">
        <v>1871</v>
      </c>
      <c r="G130" s="121">
        <f t="shared" si="57"/>
        <v>56130</v>
      </c>
      <c r="H130" s="62"/>
      <c r="I130" s="104">
        <v>4</v>
      </c>
      <c r="J130" s="105">
        <v>3600</v>
      </c>
      <c r="K130" s="106">
        <f t="shared" si="36"/>
        <v>900</v>
      </c>
      <c r="L130" s="107">
        <v>4</v>
      </c>
      <c r="M130" s="105">
        <f t="shared" si="58"/>
        <v>3189.24</v>
      </c>
      <c r="N130" s="106">
        <f t="shared" si="51"/>
        <v>797.31</v>
      </c>
      <c r="O130" s="123">
        <f t="shared" si="52"/>
        <v>0</v>
      </c>
      <c r="P130" s="124">
        <f t="shared" si="53"/>
        <v>-102.69000000000005</v>
      </c>
      <c r="Q130" s="125">
        <f t="shared" si="54"/>
        <v>0.88589999999999991</v>
      </c>
      <c r="R130" s="290"/>
      <c r="S130" s="47">
        <v>0.8638888888888886</v>
      </c>
      <c r="T130" s="120">
        <v>0.88832175925925894</v>
      </c>
      <c r="U130" s="111">
        <v>14.833333333333307</v>
      </c>
      <c r="V130" s="112">
        <v>35.199608684200626</v>
      </c>
      <c r="W130" s="113"/>
      <c r="X130" s="116"/>
      <c r="Y130" s="281"/>
      <c r="Z130" s="282"/>
      <c r="AA130" s="172">
        <f t="shared" si="55"/>
        <v>-410.76000000000022</v>
      </c>
      <c r="AB130" s="110">
        <f t="shared" si="56"/>
        <v>0.88589999999999991</v>
      </c>
      <c r="AC130" s="295"/>
    </row>
    <row r="131" spans="1:29" ht="15.75" customHeight="1">
      <c r="A131" s="285"/>
      <c r="B131" s="100" t="s">
        <v>118</v>
      </c>
      <c r="C131" s="279" t="s">
        <v>147</v>
      </c>
      <c r="D131" s="280"/>
      <c r="E131" s="101">
        <v>18.18</v>
      </c>
      <c r="F131" s="102">
        <v>2219</v>
      </c>
      <c r="G131" s="121">
        <f t="shared" si="57"/>
        <v>40341.42</v>
      </c>
      <c r="H131" s="62"/>
      <c r="I131" s="104">
        <v>3</v>
      </c>
      <c r="J131" s="105">
        <v>3600</v>
      </c>
      <c r="K131" s="106">
        <f t="shared" si="36"/>
        <v>1200</v>
      </c>
      <c r="L131" s="118">
        <v>3</v>
      </c>
      <c r="M131" s="105">
        <f t="shared" si="58"/>
        <v>3178.7216922346743</v>
      </c>
      <c r="N131" s="106">
        <f t="shared" si="51"/>
        <v>1059.5738974115582</v>
      </c>
      <c r="O131" s="123">
        <f t="shared" si="52"/>
        <v>0</v>
      </c>
      <c r="P131" s="124">
        <f t="shared" si="53"/>
        <v>-140.42610258844184</v>
      </c>
      <c r="Q131" s="125">
        <f t="shared" si="54"/>
        <v>0.88297824784296519</v>
      </c>
      <c r="R131" s="290"/>
      <c r="S131" s="47">
        <v>0.89861111111111081</v>
      </c>
      <c r="T131" s="120">
        <v>0.92769675925925899</v>
      </c>
      <c r="U131" s="111">
        <v>14.816666666666691</v>
      </c>
      <c r="V131" s="112">
        <v>41.884761514431673</v>
      </c>
      <c r="W131" s="113"/>
      <c r="X131" s="116"/>
      <c r="Y131" s="281"/>
      <c r="Z131" s="282"/>
      <c r="AA131" s="172">
        <f t="shared" si="55"/>
        <v>-421.27830776532574</v>
      </c>
      <c r="AB131" s="110">
        <f t="shared" si="56"/>
        <v>0.88297824784296508</v>
      </c>
      <c r="AC131" s="295"/>
    </row>
    <row r="132" spans="1:29" ht="15.75" customHeight="1">
      <c r="A132" s="285"/>
      <c r="B132" s="100" t="s">
        <v>118</v>
      </c>
      <c r="C132" s="279" t="s">
        <v>149</v>
      </c>
      <c r="D132" s="280"/>
      <c r="E132" s="101">
        <v>24.82</v>
      </c>
      <c r="F132" s="102">
        <v>1722</v>
      </c>
      <c r="G132" s="121">
        <f t="shared" si="57"/>
        <v>42740.04</v>
      </c>
      <c r="H132" s="62"/>
      <c r="I132" s="104">
        <v>5</v>
      </c>
      <c r="J132" s="105">
        <v>3600</v>
      </c>
      <c r="K132" s="106">
        <f t="shared" si="36"/>
        <v>720</v>
      </c>
      <c r="L132" s="118">
        <v>5</v>
      </c>
      <c r="M132" s="105">
        <f t="shared" si="58"/>
        <v>3186.5117796373829</v>
      </c>
      <c r="N132" s="106">
        <f t="shared" si="51"/>
        <v>637.30235592747658</v>
      </c>
      <c r="O132" s="123">
        <f t="shared" si="52"/>
        <v>0</v>
      </c>
      <c r="P132" s="124">
        <f t="shared" si="53"/>
        <v>-82.697644072523417</v>
      </c>
      <c r="Q132" s="125">
        <f t="shared" si="54"/>
        <v>0.88514216101038412</v>
      </c>
      <c r="R132" s="290"/>
      <c r="S132" s="47">
        <v>0.93749999999999967</v>
      </c>
      <c r="T132" s="120">
        <v>0.96001157407407378</v>
      </c>
      <c r="U132" s="111">
        <v>15</v>
      </c>
      <c r="V132" s="112">
        <v>32.424170109848944</v>
      </c>
      <c r="W132" s="126"/>
      <c r="X132" s="127"/>
      <c r="Y132" s="281"/>
      <c r="Z132" s="282"/>
      <c r="AA132" s="172">
        <f t="shared" si="55"/>
        <v>-413.48822036261708</v>
      </c>
      <c r="AB132" s="110">
        <f t="shared" si="56"/>
        <v>0.88514216101038412</v>
      </c>
      <c r="AC132" s="295"/>
    </row>
    <row r="133" spans="1:29" ht="15.75" customHeight="1">
      <c r="A133" s="285"/>
      <c r="B133" s="100" t="s">
        <v>118</v>
      </c>
      <c r="C133" s="279" t="s">
        <v>140</v>
      </c>
      <c r="D133" s="280"/>
      <c r="E133" s="101">
        <v>17.89</v>
      </c>
      <c r="F133" s="102">
        <v>3167</v>
      </c>
      <c r="G133" s="121">
        <f t="shared" si="57"/>
        <v>56657.630000000005</v>
      </c>
      <c r="H133" s="62"/>
      <c r="I133" s="104">
        <v>4</v>
      </c>
      <c r="J133" s="105">
        <v>3600</v>
      </c>
      <c r="K133" s="106">
        <f t="shared" si="36"/>
        <v>900</v>
      </c>
      <c r="L133" s="118">
        <v>4</v>
      </c>
      <c r="M133" s="105">
        <f t="shared" si="58"/>
        <v>3181.5764943287586</v>
      </c>
      <c r="N133" s="106">
        <f t="shared" si="51"/>
        <v>795.39412358218965</v>
      </c>
      <c r="O133" s="123">
        <f t="shared" si="52"/>
        <v>0</v>
      </c>
      <c r="P133" s="124">
        <f t="shared" si="53"/>
        <v>-104.60587641781035</v>
      </c>
      <c r="Q133" s="125">
        <f t="shared" si="54"/>
        <v>0.88377124842465515</v>
      </c>
      <c r="R133" s="290"/>
      <c r="S133" s="47">
        <v>0.97013888888888855</v>
      </c>
      <c r="T133" s="120">
        <v>1.0116087962962959</v>
      </c>
      <c r="U133" s="111">
        <v>14.583333333333268</v>
      </c>
      <c r="V133" s="112">
        <v>59.725108083591735</v>
      </c>
      <c r="W133" s="126"/>
      <c r="X133" s="127"/>
      <c r="Y133" s="281"/>
      <c r="Z133" s="282"/>
      <c r="AA133" s="172">
        <f t="shared" si="55"/>
        <v>-418.4235056712414</v>
      </c>
      <c r="AB133" s="110">
        <f t="shared" si="56"/>
        <v>0.88377124842465515</v>
      </c>
      <c r="AC133" s="295"/>
    </row>
    <row r="134" spans="1:29" ht="15.75" customHeight="1">
      <c r="A134" s="285"/>
      <c r="B134" s="100" t="s">
        <v>118</v>
      </c>
      <c r="C134" s="279" t="s">
        <v>141</v>
      </c>
      <c r="D134" s="280"/>
      <c r="E134" s="101">
        <v>16.66</v>
      </c>
      <c r="F134" s="102">
        <v>5023</v>
      </c>
      <c r="G134" s="121">
        <f t="shared" si="57"/>
        <v>83683.180000000008</v>
      </c>
      <c r="H134" s="62"/>
      <c r="I134" s="104">
        <v>5</v>
      </c>
      <c r="J134" s="105">
        <v>3600</v>
      </c>
      <c r="K134" s="106">
        <f t="shared" si="36"/>
        <v>720</v>
      </c>
      <c r="L134" s="118">
        <v>5</v>
      </c>
      <c r="M134" s="105">
        <f t="shared" si="58"/>
        <v>3189.9078973714563</v>
      </c>
      <c r="N134" s="106">
        <f t="shared" si="51"/>
        <v>637.98157947429127</v>
      </c>
      <c r="O134" s="123">
        <f t="shared" si="52"/>
        <v>0</v>
      </c>
      <c r="P134" s="124">
        <f t="shared" si="53"/>
        <v>-82.018420525708734</v>
      </c>
      <c r="Q134" s="125">
        <f t="shared" si="54"/>
        <v>0.88608552704762678</v>
      </c>
      <c r="R134" s="290"/>
      <c r="S134" s="47">
        <v>1.0215277777777776</v>
      </c>
      <c r="T134" s="120">
        <v>1.0871296296296293</v>
      </c>
      <c r="U134" s="111">
        <v>15</v>
      </c>
      <c r="V134" s="112">
        <v>94.479216860255661</v>
      </c>
      <c r="W134" s="126"/>
      <c r="X134" s="127"/>
      <c r="Y134" s="281"/>
      <c r="Z134" s="282"/>
      <c r="AA134" s="172">
        <f t="shared" si="55"/>
        <v>-410.09210262854367</v>
      </c>
      <c r="AB134" s="110">
        <f t="shared" si="56"/>
        <v>0.88608552704762678</v>
      </c>
      <c r="AC134" s="295"/>
    </row>
    <row r="135" spans="1:29" ht="15.75" customHeight="1">
      <c r="A135" s="285"/>
      <c r="B135" s="100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120"/>
      <c r="U135" s="111"/>
      <c r="V135" s="112"/>
      <c r="W135" s="126"/>
      <c r="X135" s="127"/>
      <c r="Y135" s="281"/>
      <c r="Z135" s="282"/>
      <c r="AA135" s="172"/>
      <c r="AB135" s="110"/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72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13"/>
      <c r="X137" s="116"/>
      <c r="Y137" s="281"/>
      <c r="Z137" s="282"/>
      <c r="AA137" s="172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72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73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59">AVERAGE(I124:I139)</f>
        <v>4.2727272727272725</v>
      </c>
      <c r="J140" s="137">
        <f t="shared" si="59"/>
        <v>3600</v>
      </c>
      <c r="K140" s="138">
        <f t="shared" ref="K140" si="60">J140/I140</f>
        <v>842.55319148936178</v>
      </c>
      <c r="L140" s="136">
        <f t="shared" ref="L140:M140" si="61">AVERAGE(L124:L139)</f>
        <v>4.2727272727272725</v>
      </c>
      <c r="M140" s="137">
        <f t="shared" si="61"/>
        <v>3185.4448380887961</v>
      </c>
      <c r="N140" s="138">
        <f>M140/L140</f>
        <v>745.52964295695233</v>
      </c>
      <c r="O140" s="139">
        <f>L140-I140</f>
        <v>0</v>
      </c>
      <c r="P140" s="140">
        <f>N140-K140</f>
        <v>-97.02354853240945</v>
      </c>
      <c r="Q140" s="141">
        <f>N140/K140</f>
        <v>0.88484578835799887</v>
      </c>
      <c r="R140" s="291"/>
      <c r="S140" s="142">
        <f>S124</f>
        <v>0.70833333333333337</v>
      </c>
      <c r="T140" s="143">
        <f>INDEX(T124:T139,COUNTA(T124:T139))</f>
        <v>1.0871296296296293</v>
      </c>
      <c r="U140" s="144"/>
      <c r="V140" s="166"/>
      <c r="W140" s="167"/>
      <c r="X140" s="138"/>
      <c r="Y140" s="277"/>
      <c r="Z140" s="278"/>
      <c r="AA140" s="174">
        <f>M140-J140</f>
        <v>-414.55516191120387</v>
      </c>
      <c r="AB140" s="141">
        <f>M140/J140</f>
        <v>0.88484578835799887</v>
      </c>
      <c r="AC140" s="296"/>
    </row>
    <row r="142" spans="1:29">
      <c r="Y142" s="275" t="s">
        <v>151</v>
      </c>
      <c r="Z142" s="275"/>
    </row>
    <row r="143" spans="1:29">
      <c r="Y143" s="275" t="s">
        <v>152</v>
      </c>
      <c r="Z143" s="275"/>
    </row>
    <row r="144" spans="1:29">
      <c r="Y144" s="275" t="s">
        <v>153</v>
      </c>
      <c r="Z144" s="275"/>
    </row>
    <row r="145" spans="25:26">
      <c r="Y145" s="275" t="s">
        <v>154</v>
      </c>
      <c r="Z145" s="275"/>
    </row>
    <row r="146" spans="25:26">
      <c r="Y146" s="275" t="s">
        <v>155</v>
      </c>
      <c r="Z146" s="275"/>
    </row>
    <row r="147" spans="25:26">
      <c r="Y147" s="275" t="s">
        <v>156</v>
      </c>
      <c r="Z147" s="275"/>
    </row>
    <row r="148" spans="25:26">
      <c r="Y148" s="275" t="s">
        <v>157</v>
      </c>
      <c r="Z148" s="275"/>
    </row>
    <row r="149" spans="25:26">
      <c r="Y149" s="275" t="s">
        <v>158</v>
      </c>
      <c r="Z149" s="275"/>
    </row>
    <row r="150" spans="25:26">
      <c r="Y150" s="275" t="s">
        <v>159</v>
      </c>
      <c r="Z150" s="275"/>
    </row>
    <row r="151" spans="25:26">
      <c r="Y151" s="275" t="s">
        <v>160</v>
      </c>
      <c r="Z151" s="275"/>
    </row>
    <row r="152" spans="25:26">
      <c r="Y152" s="275" t="s">
        <v>161</v>
      </c>
      <c r="Z152" s="275"/>
    </row>
    <row r="153" spans="25:26">
      <c r="Y153" s="275" t="s">
        <v>162</v>
      </c>
      <c r="Z153" s="275"/>
    </row>
    <row r="154" spans="25:26">
      <c r="Y154" s="275" t="s">
        <v>163</v>
      </c>
      <c r="Z154" s="275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353" priority="1" operator="greaterThan">
      <formula>0</formula>
    </cfRule>
  </conditionalFormatting>
  <conditionalFormatting sqref="P5:P140 AA5:AA140">
    <cfRule type="cellIs" dxfId="352" priority="4" operator="lessThan">
      <formula>0</formula>
    </cfRule>
  </conditionalFormatting>
  <conditionalFormatting sqref="Q5:Q140 AB5:AB140">
    <cfRule type="cellIs" dxfId="351" priority="2" operator="greaterThan">
      <formula>1</formula>
    </cfRule>
    <cfRule type="cellIs" dxfId="350" priority="3" operator="lessThan">
      <formula>0.8</formula>
    </cfRule>
  </conditionalFormatting>
  <conditionalFormatting sqref="AC5:AC6 R5:R140 AC73:AC78">
    <cfRule type="cellIs" dxfId="349" priority="5" operator="lessThan">
      <formula>0.8</formula>
    </cfRule>
  </conditionalFormatting>
  <conditionalFormatting sqref="AC12:AC20">
    <cfRule type="cellIs" dxfId="348" priority="12" operator="lessThan">
      <formula>0.8</formula>
    </cfRule>
  </conditionalFormatting>
  <conditionalFormatting sqref="AC22">
    <cfRule type="cellIs" dxfId="347" priority="11" operator="lessThan">
      <formula>0.8</formula>
    </cfRule>
  </conditionalFormatting>
  <conditionalFormatting sqref="AC39">
    <cfRule type="cellIs" dxfId="346" priority="7" operator="lessThan">
      <formula>0.8</formula>
    </cfRule>
  </conditionalFormatting>
  <conditionalFormatting sqref="AC56:AC61">
    <cfRule type="cellIs" dxfId="345" priority="6" operator="lessThan">
      <formula>0.8</formula>
    </cfRule>
  </conditionalFormatting>
  <conditionalFormatting sqref="AC90">
    <cfRule type="cellIs" dxfId="344" priority="10" operator="lessThan">
      <formula>0.8</formula>
    </cfRule>
  </conditionalFormatting>
  <conditionalFormatting sqref="AC107">
    <cfRule type="cellIs" dxfId="343" priority="9" operator="lessThan">
      <formula>0.8</formula>
    </cfRule>
  </conditionalFormatting>
  <conditionalFormatting sqref="AC124:AC129">
    <cfRule type="cellIs" dxfId="342" priority="8" operator="lessThan">
      <formula>0.8</formula>
    </cfRule>
  </conditionalFormatting>
  <dataValidations count="1">
    <dataValidation type="list" allowBlank="1" showInputMessage="1" showErrorMessage="1" sqref="Y5:Z140" xr:uid="{DD2732B3-E9F2-4992-B3DB-4787CA6D80B7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F19F-604D-4A04-9EC7-2D44DAF124BF}">
  <sheetPr>
    <tabColor theme="8" tint="0.59999389629810485"/>
    <pageSetUpPr fitToPage="1"/>
  </sheetPr>
  <dimension ref="A1:AG154"/>
  <sheetViews>
    <sheetView zoomScale="85" zoomScaleNormal="85" workbookViewId="0">
      <pane ySplit="4" topLeftCell="A9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60506</v>
      </c>
      <c r="E1" s="88" t="s">
        <v>3</v>
      </c>
      <c r="F1" s="89">
        <f>SUM(G5:G140)</f>
        <v>2696877.9399999995</v>
      </c>
      <c r="G1" s="90" t="s">
        <v>84</v>
      </c>
      <c r="H1" s="91">
        <f>L21+L38+L55+L72+L89+L106+L123+L140</f>
        <v>140.19999999999999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46157</v>
      </c>
      <c r="B2" s="335"/>
      <c r="C2" s="92" t="s">
        <v>40</v>
      </c>
      <c r="D2" s="93">
        <f>AVERAGE(N21,N38,N55,N72,N89,N106,N123,N140)</f>
        <v>164.10330424959227</v>
      </c>
      <c r="E2" s="93" t="s">
        <v>91</v>
      </c>
      <c r="F2" s="94">
        <f>F1/D1</f>
        <v>44.572074505007762</v>
      </c>
      <c r="G2" s="95" t="s">
        <v>92</v>
      </c>
      <c r="H2" s="96">
        <f>COUNT(H5:H140)</f>
        <v>0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43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173</v>
      </c>
      <c r="C5" s="365" t="s">
        <v>174</v>
      </c>
      <c r="D5" s="365"/>
      <c r="E5" s="147">
        <v>56.77</v>
      </c>
      <c r="F5" s="151">
        <v>3017</v>
      </c>
      <c r="G5" s="148">
        <f t="shared" ref="G5:G7" si="0">E5*F5</f>
        <v>171275.09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1788.5700157358697</v>
      </c>
      <c r="N5" s="152">
        <f>M5/L5</f>
        <v>74.523750655661232</v>
      </c>
      <c r="O5" s="154">
        <f>L5-I5</f>
        <v>0</v>
      </c>
      <c r="P5" s="155">
        <f>N5-K5</f>
        <v>-8.8095826776720969</v>
      </c>
      <c r="Q5" s="156">
        <f>N5/K5</f>
        <v>0.89428500786793486</v>
      </c>
      <c r="R5" s="289">
        <f>Q21</f>
        <v>0.89497069759608316</v>
      </c>
      <c r="S5" s="157">
        <v>0.29166666666666669</v>
      </c>
      <c r="T5" s="158">
        <v>0.36194444444444446</v>
      </c>
      <c r="U5" s="159"/>
      <c r="V5" s="160">
        <v>101.20934512341307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-211.42998426413033</v>
      </c>
      <c r="AF5" s="132">
        <f>M5/J5</f>
        <v>0.89428500786793486</v>
      </c>
      <c r="AG5" s="368">
        <f>AF21</f>
        <v>0.89497069759608316</v>
      </c>
    </row>
    <row r="6" spans="1:33" ht="15.75" customHeight="1">
      <c r="A6" s="298"/>
      <c r="B6" s="100" t="s">
        <v>175</v>
      </c>
      <c r="C6" s="364" t="s">
        <v>178</v>
      </c>
      <c r="D6" s="364"/>
      <c r="E6" s="101">
        <v>59.52</v>
      </c>
      <c r="F6" s="102">
        <v>3534</v>
      </c>
      <c r="G6" s="103">
        <f t="shared" si="0"/>
        <v>210343.68000000002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1792.7997644980896</v>
      </c>
      <c r="N6" s="106">
        <f>M6/L6</f>
        <v>74.699990187420397</v>
      </c>
      <c r="O6" s="108">
        <f>L6-I6</f>
        <v>0</v>
      </c>
      <c r="P6" s="109">
        <f>N6-K6</f>
        <v>-8.6333431459129315</v>
      </c>
      <c r="Q6" s="110">
        <f>N6/K6</f>
        <v>0.89639988224904477</v>
      </c>
      <c r="R6" s="290"/>
      <c r="S6" s="47">
        <v>0.36597222222222225</v>
      </c>
      <c r="T6" s="48">
        <v>0.44810185185185192</v>
      </c>
      <c r="U6" s="111">
        <v>5.8000000000000274</v>
      </c>
      <c r="V6" s="112">
        <v>118.27310790581373</v>
      </c>
      <c r="W6" s="113">
        <v>0.44810185185185192</v>
      </c>
      <c r="X6" s="116">
        <v>0.48680555555555555</v>
      </c>
      <c r="Y6" s="12"/>
      <c r="Z6" s="198"/>
      <c r="AA6" s="281"/>
      <c r="AB6" s="282"/>
      <c r="AC6" s="12">
        <v>2</v>
      </c>
      <c r="AD6" s="198"/>
      <c r="AE6" s="117">
        <f>M6-J6</f>
        <v>-207.20023550191036</v>
      </c>
      <c r="AF6" s="110">
        <f>M6/J6</f>
        <v>0.89639988224904488</v>
      </c>
      <c r="AG6" s="362"/>
    </row>
    <row r="7" spans="1:33" ht="15.75" customHeight="1">
      <c r="A7" s="298"/>
      <c r="B7" s="100" t="s">
        <v>175</v>
      </c>
      <c r="C7" s="364" t="s">
        <v>176</v>
      </c>
      <c r="D7" s="364"/>
      <c r="E7" s="101">
        <v>77.34</v>
      </c>
      <c r="F7" s="102">
        <v>1771</v>
      </c>
      <c r="G7" s="103">
        <f t="shared" si="0"/>
        <v>136969.14000000001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1788.4544053425395</v>
      </c>
      <c r="N7" s="106">
        <f>M7/L7</f>
        <v>77.758887188806071</v>
      </c>
      <c r="O7" s="108">
        <f>L7-I7</f>
        <v>0</v>
      </c>
      <c r="P7" s="109">
        <f>N7-K7</f>
        <v>-9.1976345503243664</v>
      </c>
      <c r="Q7" s="110">
        <f>N7/K7</f>
        <v>0.89422720267126976</v>
      </c>
      <c r="R7" s="290"/>
      <c r="S7" s="47">
        <v>0.48680555555555555</v>
      </c>
      <c r="T7" s="48">
        <v>0.5280555555555555</v>
      </c>
      <c r="U7" s="111">
        <v>55.733333333333228</v>
      </c>
      <c r="V7" s="112">
        <v>59.414430517532935</v>
      </c>
      <c r="W7" s="113"/>
      <c r="X7" s="116"/>
      <c r="Y7" s="12"/>
      <c r="Z7" s="198"/>
      <c r="AA7" s="281"/>
      <c r="AB7" s="282"/>
      <c r="AC7" s="12">
        <v>1</v>
      </c>
      <c r="AD7" s="198"/>
      <c r="AE7" s="117">
        <f>M7-J7</f>
        <v>-211.54559465746047</v>
      </c>
      <c r="AF7" s="110">
        <f>M7/J7</f>
        <v>0.89422720267126976</v>
      </c>
      <c r="AG7" s="362"/>
    </row>
    <row r="8" spans="1:33" ht="15.75" customHeight="1">
      <c r="A8" s="298"/>
      <c r="B8" s="100"/>
      <c r="C8" s="364"/>
      <c r="D8" s="364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81"/>
      <c r="AB8" s="282"/>
      <c r="AC8" s="12"/>
      <c r="AD8" s="198"/>
      <c r="AE8" s="117"/>
      <c r="AF8" s="110"/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1789.9413951921663</v>
      </c>
      <c r="N21" s="138">
        <f t="shared" ref="N21:N26" si="5">M21/L21</f>
        <v>75.631326557415477</v>
      </c>
      <c r="O21" s="139">
        <f t="shared" ref="O21:O26" si="6">L21-I21</f>
        <v>0</v>
      </c>
      <c r="P21" s="140">
        <f t="shared" ref="P21:P26" si="7">N21-K21</f>
        <v>-8.8757156961056438</v>
      </c>
      <c r="Q21" s="141">
        <f t="shared" ref="Q21:Q26" si="8">N21/K21</f>
        <v>0.89497069759608316</v>
      </c>
      <c r="R21" s="291"/>
      <c r="S21" s="142">
        <f>S5</f>
        <v>0.29166666666666669</v>
      </c>
      <c r="T21" s="143">
        <f>INDEX(T5:T20,COUNTA(T5:T20))</f>
        <v>0.5280555555555555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6</v>
      </c>
      <c r="AD21" s="180">
        <f>SUM(AD5:AD20)</f>
        <v>0</v>
      </c>
      <c r="AE21" s="168">
        <f t="shared" ref="AE21:AE26" si="9">M21-J21</f>
        <v>-210.05860480783372</v>
      </c>
      <c r="AF21" s="141">
        <f t="shared" ref="AF21:AF26" si="10">M21/J21</f>
        <v>0.89497069759608316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2312</v>
      </c>
      <c r="G22" s="148">
        <f t="shared" ref="G22:G26" si="11">E22*F22</f>
        <v>124293.12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1788.9466606172173</v>
      </c>
      <c r="N22" s="152">
        <f t="shared" si="5"/>
        <v>89.447333030860861</v>
      </c>
      <c r="O22" s="154">
        <f t="shared" si="6"/>
        <v>0</v>
      </c>
      <c r="P22" s="155">
        <f t="shared" si="7"/>
        <v>-10.552666969139139</v>
      </c>
      <c r="Q22" s="156">
        <f t="shared" si="8"/>
        <v>0.89447333030860865</v>
      </c>
      <c r="R22" s="289">
        <f>Q38</f>
        <v>0.8888716193746502</v>
      </c>
      <c r="S22" s="157">
        <v>0.25</v>
      </c>
      <c r="T22" s="158">
        <v>0.30384259259259261</v>
      </c>
      <c r="U22" s="159"/>
      <c r="V22" s="160">
        <v>77.542837387974004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 t="shared" si="9"/>
        <v>-211.05333938278272</v>
      </c>
      <c r="AF22" s="156">
        <f t="shared" si="10"/>
        <v>0.89447333030860865</v>
      </c>
      <c r="AG22" s="361">
        <f>AF38</f>
        <v>0.88887161937465009</v>
      </c>
    </row>
    <row r="23" spans="1:33" ht="15.75" customHeight="1">
      <c r="A23" s="284"/>
      <c r="B23" s="163" t="s">
        <v>175</v>
      </c>
      <c r="C23" s="279" t="s">
        <v>182</v>
      </c>
      <c r="D23" s="280"/>
      <c r="E23" s="101">
        <v>47.37</v>
      </c>
      <c r="F23" s="111">
        <v>1185</v>
      </c>
      <c r="G23" s="103">
        <f t="shared" si="11"/>
        <v>56133.45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1789.353518478362</v>
      </c>
      <c r="N23" s="106">
        <f t="shared" si="5"/>
        <v>85.207310403731526</v>
      </c>
      <c r="O23" s="108">
        <f t="shared" si="6"/>
        <v>0</v>
      </c>
      <c r="P23" s="109">
        <f t="shared" si="7"/>
        <v>-10.030784834363715</v>
      </c>
      <c r="Q23" s="110">
        <f t="shared" si="8"/>
        <v>0.894676759239181</v>
      </c>
      <c r="R23" s="290"/>
      <c r="S23" s="47">
        <v>0.30763888888888885</v>
      </c>
      <c r="T23" s="48">
        <v>0.33523148148148146</v>
      </c>
      <c r="U23" s="111">
        <v>5.4666666666665886</v>
      </c>
      <c r="V23" s="112">
        <v>39.735021205011691</v>
      </c>
      <c r="W23" s="113"/>
      <c r="X23" s="116"/>
      <c r="Y23" s="12"/>
      <c r="Z23" s="198"/>
      <c r="AA23" s="281"/>
      <c r="AB23" s="282"/>
      <c r="AC23" s="12">
        <v>2</v>
      </c>
      <c r="AD23" s="198"/>
      <c r="AE23" s="117">
        <f t="shared" si="9"/>
        <v>-210.64648152163795</v>
      </c>
      <c r="AF23" s="110">
        <f t="shared" si="10"/>
        <v>0.894676759239181</v>
      </c>
      <c r="AG23" s="362"/>
    </row>
    <row r="24" spans="1:33" ht="15.75" customHeight="1">
      <c r="A24" s="284"/>
      <c r="B24" s="163" t="s">
        <v>175</v>
      </c>
      <c r="C24" s="279" t="s">
        <v>185</v>
      </c>
      <c r="D24" s="280"/>
      <c r="E24" s="101">
        <v>71.55</v>
      </c>
      <c r="F24" s="111">
        <v>1756</v>
      </c>
      <c r="G24" s="103">
        <f t="shared" si="11"/>
        <v>125641.79999999999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1787.0462102904901</v>
      </c>
      <c r="N24" s="106">
        <f t="shared" si="5"/>
        <v>81.229373195022276</v>
      </c>
      <c r="O24" s="108">
        <f t="shared" si="6"/>
        <v>0</v>
      </c>
      <c r="P24" s="109">
        <f t="shared" si="7"/>
        <v>-9.6797177140686301</v>
      </c>
      <c r="Q24" s="110">
        <f t="shared" si="8"/>
        <v>0.89352310514524502</v>
      </c>
      <c r="R24" s="290"/>
      <c r="S24" s="47">
        <v>0.33819444444444441</v>
      </c>
      <c r="T24" s="48">
        <v>0.37913194444444442</v>
      </c>
      <c r="U24" s="111">
        <v>4.2666666666666409</v>
      </c>
      <c r="V24" s="112">
        <v>58.957624818707629</v>
      </c>
      <c r="W24" s="113"/>
      <c r="X24" s="116"/>
      <c r="Y24" s="12"/>
      <c r="Z24" s="198"/>
      <c r="AA24" s="281"/>
      <c r="AB24" s="282"/>
      <c r="AC24" s="12">
        <v>1</v>
      </c>
      <c r="AD24" s="198"/>
      <c r="AE24" s="117">
        <f t="shared" si="9"/>
        <v>-212.95378970950992</v>
      </c>
      <c r="AF24" s="110">
        <f t="shared" si="10"/>
        <v>0.89352310514524502</v>
      </c>
      <c r="AG24" s="362"/>
    </row>
    <row r="25" spans="1:33" ht="15.75" customHeight="1">
      <c r="A25" s="284"/>
      <c r="B25" s="163" t="s">
        <v>175</v>
      </c>
      <c r="C25" s="279" t="s">
        <v>183</v>
      </c>
      <c r="D25" s="280"/>
      <c r="E25" s="101">
        <v>59.54</v>
      </c>
      <c r="F25" s="111">
        <v>2128</v>
      </c>
      <c r="G25" s="103">
        <f t="shared" si="11"/>
        <v>126701.12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1789.8815964524729</v>
      </c>
      <c r="N25" s="106">
        <f t="shared" si="5"/>
        <v>77.820938976194469</v>
      </c>
      <c r="O25" s="108">
        <f t="shared" si="6"/>
        <v>0</v>
      </c>
      <c r="P25" s="109">
        <f t="shared" si="7"/>
        <v>-9.135582762935968</v>
      </c>
      <c r="Q25" s="110">
        <f t="shared" si="8"/>
        <v>0.8949407982262364</v>
      </c>
      <c r="R25" s="290"/>
      <c r="S25" s="47">
        <v>0.38194444444444442</v>
      </c>
      <c r="T25" s="48">
        <v>0.43148148148148147</v>
      </c>
      <c r="U25" s="111">
        <v>5</v>
      </c>
      <c r="V25" s="112">
        <v>71.334327506948199</v>
      </c>
      <c r="W25" s="113">
        <v>0.43148148148148147</v>
      </c>
      <c r="X25" s="116">
        <v>0.46944444444444439</v>
      </c>
      <c r="Y25" s="12"/>
      <c r="Z25" s="198"/>
      <c r="AA25" s="281"/>
      <c r="AB25" s="282"/>
      <c r="AC25" s="12">
        <v>1</v>
      </c>
      <c r="AD25" s="198"/>
      <c r="AE25" s="117">
        <f t="shared" si="9"/>
        <v>-210.11840354752712</v>
      </c>
      <c r="AF25" s="110">
        <f t="shared" si="10"/>
        <v>0.8949407982262364</v>
      </c>
      <c r="AG25" s="362"/>
    </row>
    <row r="26" spans="1:33" ht="15.75" customHeight="1">
      <c r="A26" s="285"/>
      <c r="B26" s="163" t="s">
        <v>175</v>
      </c>
      <c r="C26" s="279" t="s">
        <v>237</v>
      </c>
      <c r="D26" s="280"/>
      <c r="E26" s="101">
        <v>61.09</v>
      </c>
      <c r="F26" s="111">
        <v>2886</v>
      </c>
      <c r="G26" s="103">
        <f t="shared" si="11"/>
        <v>176305.74000000002</v>
      </c>
      <c r="H26" s="13"/>
      <c r="I26" s="118">
        <v>20</v>
      </c>
      <c r="J26" s="105">
        <v>2000</v>
      </c>
      <c r="K26" s="106">
        <f t="shared" si="1"/>
        <v>100</v>
      </c>
      <c r="L26" s="107">
        <v>20</v>
      </c>
      <c r="M26" s="105">
        <f>F26/V26*60</f>
        <v>1733.4882079079575</v>
      </c>
      <c r="N26" s="106">
        <f t="shared" si="5"/>
        <v>86.674410395397871</v>
      </c>
      <c r="O26" s="108">
        <f t="shared" si="6"/>
        <v>0</v>
      </c>
      <c r="P26" s="109">
        <f t="shared" si="7"/>
        <v>-13.325589604602129</v>
      </c>
      <c r="Q26" s="110">
        <f t="shared" si="8"/>
        <v>0.86674410395397872</v>
      </c>
      <c r="R26" s="290"/>
      <c r="S26" s="47">
        <v>0.46944444444444439</v>
      </c>
      <c r="T26" s="48">
        <v>0.53880787037037026</v>
      </c>
      <c r="U26" s="111">
        <v>54.666666666666607</v>
      </c>
      <c r="V26" s="112">
        <v>99.891074660944113</v>
      </c>
      <c r="W26" s="113"/>
      <c r="X26" s="116"/>
      <c r="Y26" s="12"/>
      <c r="Z26" s="198"/>
      <c r="AA26" s="281"/>
      <c r="AB26" s="282"/>
      <c r="AC26" s="12">
        <v>2</v>
      </c>
      <c r="AD26" s="198"/>
      <c r="AE26" s="117">
        <f t="shared" si="9"/>
        <v>-266.51179209204247</v>
      </c>
      <c r="AF26" s="110">
        <f t="shared" si="10"/>
        <v>0.86674410395397872</v>
      </c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12">AVERAGE(I22:I37)</f>
        <v>21.2</v>
      </c>
      <c r="J38" s="137">
        <f t="shared" si="12"/>
        <v>2000</v>
      </c>
      <c r="K38" s="138">
        <f t="shared" ref="K38" si="13">J38/I38</f>
        <v>94.339622641509436</v>
      </c>
      <c r="L38" s="136">
        <f t="shared" ref="L38:M38" si="14">AVERAGE(L22:L37)</f>
        <v>21.2</v>
      </c>
      <c r="M38" s="137">
        <f t="shared" si="14"/>
        <v>1777.7432387493002</v>
      </c>
      <c r="N38" s="138">
        <f>M38/L38</f>
        <v>83.855813148551903</v>
      </c>
      <c r="O38" s="139">
        <f>L38-I38</f>
        <v>0</v>
      </c>
      <c r="P38" s="140">
        <f>N38-K38</f>
        <v>-10.483809492957533</v>
      </c>
      <c r="Q38" s="141">
        <f>N38/K38</f>
        <v>0.8888716193746502</v>
      </c>
      <c r="R38" s="291"/>
      <c r="S38" s="142">
        <f>S22</f>
        <v>0.25</v>
      </c>
      <c r="T38" s="143">
        <f>INDEX(T22:T37,COUNTA(T22:T37))</f>
        <v>0.53880787037037026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8</v>
      </c>
      <c r="AD38" s="180">
        <f>SUM(AD22:AD37)</f>
        <v>0</v>
      </c>
      <c r="AE38" s="168">
        <f>M38-J38</f>
        <v>-222.25676125069981</v>
      </c>
      <c r="AF38" s="141">
        <f>M38/J38</f>
        <v>0.88887161937465009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3363</v>
      </c>
      <c r="G39" s="148">
        <f t="shared" ref="G39:G42" si="15">E39*F39</f>
        <v>66251.099999999991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1078.5735220323711</v>
      </c>
      <c r="N39" s="152">
        <f>M39/L39</f>
        <v>82.967194002490089</v>
      </c>
      <c r="O39" s="154">
        <f>L39-I39</f>
        <v>0</v>
      </c>
      <c r="P39" s="155">
        <f>N39-K39</f>
        <v>-9.3404983052022175</v>
      </c>
      <c r="Q39" s="156">
        <f>N39/K39</f>
        <v>0.89881126836030933</v>
      </c>
      <c r="R39" s="289">
        <f>Q55</f>
        <v>0.89551041127776476</v>
      </c>
      <c r="S39" s="157">
        <v>0.25</v>
      </c>
      <c r="T39" s="158">
        <v>0.37990740740740742</v>
      </c>
      <c r="U39" s="159"/>
      <c r="V39" s="160">
        <v>187.08043158688255</v>
      </c>
      <c r="W39" s="158"/>
      <c r="X39" s="169"/>
      <c r="Y39" s="12"/>
      <c r="Z39" s="198"/>
      <c r="AA39" s="292"/>
      <c r="AB39" s="293"/>
      <c r="AC39" s="12">
        <v>3</v>
      </c>
      <c r="AD39" s="198"/>
      <c r="AE39" s="115">
        <f>M39-J39</f>
        <v>-121.4264779676289</v>
      </c>
      <c r="AF39" s="156">
        <f>M39/J39</f>
        <v>0.89881126836030922</v>
      </c>
      <c r="AG39" s="294">
        <f>AF55</f>
        <v>0.89551041127776476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1049</v>
      </c>
      <c r="G40" s="103">
        <f t="shared" si="15"/>
        <v>81140.149999999994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1791.7662025924162</v>
      </c>
      <c r="N40" s="106">
        <f>M40/L40</f>
        <v>68.914084715092926</v>
      </c>
      <c r="O40" s="108">
        <f>L40-I40</f>
        <v>0</v>
      </c>
      <c r="P40" s="109">
        <f>N40-K40</f>
        <v>-8.0089922079839937</v>
      </c>
      <c r="Q40" s="110">
        <f>N40/K40</f>
        <v>0.89588310129620807</v>
      </c>
      <c r="R40" s="290"/>
      <c r="S40" s="47">
        <v>0.3833333333333333</v>
      </c>
      <c r="T40" s="48">
        <v>0.40771990740740738</v>
      </c>
      <c r="U40" s="111">
        <v>4.9333333333332785</v>
      </c>
      <c r="V40" s="112">
        <v>35.127350827878821</v>
      </c>
      <c r="W40" s="113"/>
      <c r="X40" s="116"/>
      <c r="Y40" s="12"/>
      <c r="Z40" s="198"/>
      <c r="AA40" s="281"/>
      <c r="AB40" s="282"/>
      <c r="AC40" s="12">
        <v>2</v>
      </c>
      <c r="AD40" s="198"/>
      <c r="AE40" s="117">
        <f>M40-J40</f>
        <v>-208.23379740758378</v>
      </c>
      <c r="AF40" s="110">
        <f>M40/J40</f>
        <v>0.89588310129620807</v>
      </c>
      <c r="AG40" s="295"/>
    </row>
    <row r="41" spans="1:33" ht="15.75" customHeight="1">
      <c r="A41" s="298"/>
      <c r="B41" s="163" t="s">
        <v>175</v>
      </c>
      <c r="C41" s="279" t="s">
        <v>180</v>
      </c>
      <c r="D41" s="280"/>
      <c r="E41" s="101">
        <v>59.34</v>
      </c>
      <c r="F41" s="102">
        <v>1027</v>
      </c>
      <c r="G41" s="103">
        <f t="shared" si="15"/>
        <v>60942.18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1790.0082313195078</v>
      </c>
      <c r="N41" s="106">
        <f>M41/L41</f>
        <v>74.583676304979491</v>
      </c>
      <c r="O41" s="108">
        <f>L41-I41</f>
        <v>0</v>
      </c>
      <c r="P41" s="109">
        <f>N41-K41</f>
        <v>-8.7496570283538375</v>
      </c>
      <c r="Q41" s="110">
        <f>N41/K41</f>
        <v>0.89500411565975391</v>
      </c>
      <c r="R41" s="290"/>
      <c r="S41" s="47">
        <v>0.41111111111111109</v>
      </c>
      <c r="T41" s="48">
        <v>0.43501157407407404</v>
      </c>
      <c r="U41" s="111">
        <v>4.8833333333333506</v>
      </c>
      <c r="V41" s="112">
        <v>34.424422704792093</v>
      </c>
      <c r="W41" s="113">
        <v>0.43501157407407404</v>
      </c>
      <c r="X41" s="116">
        <v>0.47361111111111109</v>
      </c>
      <c r="Y41" s="12"/>
      <c r="Z41" s="198"/>
      <c r="AA41" s="281"/>
      <c r="AB41" s="282"/>
      <c r="AC41" s="12">
        <v>1</v>
      </c>
      <c r="AD41" s="198"/>
      <c r="AE41" s="117">
        <f>M41-J41</f>
        <v>-209.99176868049221</v>
      </c>
      <c r="AF41" s="110">
        <f>M41/J41</f>
        <v>0.89500411565975391</v>
      </c>
      <c r="AG41" s="295"/>
    </row>
    <row r="42" spans="1:33" ht="15.75" customHeight="1">
      <c r="A42" s="298"/>
      <c r="B42" s="163" t="s">
        <v>175</v>
      </c>
      <c r="C42" s="279" t="s">
        <v>177</v>
      </c>
      <c r="D42" s="280"/>
      <c r="E42" s="101">
        <v>58.67</v>
      </c>
      <c r="F42" s="102">
        <v>2636</v>
      </c>
      <c r="G42" s="103">
        <f t="shared" si="15"/>
        <v>154654.12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1787.3270052556115</v>
      </c>
      <c r="N42" s="106">
        <f>M42/L42</f>
        <v>77.709869793722234</v>
      </c>
      <c r="O42" s="108">
        <f>L42-I42</f>
        <v>0</v>
      </c>
      <c r="P42" s="109">
        <f>N42-K42</f>
        <v>-9.2466519454082032</v>
      </c>
      <c r="Q42" s="110">
        <f>N42/K42</f>
        <v>0.89366350262780569</v>
      </c>
      <c r="R42" s="290"/>
      <c r="S42" s="47">
        <v>0.47361111111111109</v>
      </c>
      <c r="T42" s="48">
        <v>0.53505787037037034</v>
      </c>
      <c r="U42" s="111">
        <v>55.583333333333364</v>
      </c>
      <c r="V42" s="112">
        <v>88.4896829371081</v>
      </c>
      <c r="W42" s="113"/>
      <c r="X42" s="116"/>
      <c r="Y42" s="12"/>
      <c r="Z42" s="198"/>
      <c r="AA42" s="281"/>
      <c r="AB42" s="282"/>
      <c r="AC42" s="12">
        <v>2</v>
      </c>
      <c r="AD42" s="198"/>
      <c r="AE42" s="117">
        <f>M42-J42</f>
        <v>-212.67299474438846</v>
      </c>
      <c r="AF42" s="110">
        <f>M42/J42</f>
        <v>0.89366350262780581</v>
      </c>
      <c r="AG42" s="295"/>
    </row>
    <row r="43" spans="1:33" ht="15.75" customHeight="1">
      <c r="A43" s="298"/>
      <c r="B43" s="163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81"/>
      <c r="AB43" s="282"/>
      <c r="AC43" s="12"/>
      <c r="AD43" s="198"/>
      <c r="AE43" s="117"/>
      <c r="AF43" s="110"/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6">AVERAGE(I39:I54)</f>
        <v>21.5</v>
      </c>
      <c r="J55" s="137">
        <f t="shared" si="16"/>
        <v>1800</v>
      </c>
      <c r="K55" s="138">
        <f t="shared" ref="K55" si="17">J55/I55</f>
        <v>83.720930232558146</v>
      </c>
      <c r="L55" s="136">
        <f t="shared" ref="L55:M55" si="18">AVERAGE(L39:L54)</f>
        <v>21.5</v>
      </c>
      <c r="M55" s="137">
        <f t="shared" si="18"/>
        <v>1611.9187402999767</v>
      </c>
      <c r="N55" s="138">
        <f t="shared" ref="N55:N61" si="19">M55/L55</f>
        <v>74.9729646651152</v>
      </c>
      <c r="O55" s="139">
        <f t="shared" ref="O55:O61" si="20">L55-I55</f>
        <v>0</v>
      </c>
      <c r="P55" s="140">
        <f t="shared" ref="P55:P61" si="21">N55-K55</f>
        <v>-8.7479655674429466</v>
      </c>
      <c r="Q55" s="141">
        <f t="shared" ref="Q55:Q61" si="22">N55/K55</f>
        <v>0.89551041127776476</v>
      </c>
      <c r="R55" s="291"/>
      <c r="S55" s="142">
        <f>S39</f>
        <v>0.25</v>
      </c>
      <c r="T55" s="143">
        <f>INDEX(T39:T54,COUNTA(T39:T54))</f>
        <v>0.53505787037037034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8</v>
      </c>
      <c r="AD55" s="191">
        <f>SUM(AD39:AD54)</f>
        <v>0</v>
      </c>
      <c r="AE55" s="168">
        <f t="shared" ref="AE55:AE61" si="23">M55-J55</f>
        <v>-188.08125970002334</v>
      </c>
      <c r="AF55" s="141">
        <f t="shared" ref="AF55:AF61" si="24">M55/J55</f>
        <v>0.89551041127776476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1994</v>
      </c>
      <c r="G56" s="148">
        <f t="shared" ref="G56:G61" si="25">E56*F56</f>
        <v>57546.84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1" si="26">F56/V56*60</f>
        <v>3175.525047540832</v>
      </c>
      <c r="N56" s="152">
        <f t="shared" si="19"/>
        <v>167.13289723899115</v>
      </c>
      <c r="O56" s="154">
        <f t="shared" si="20"/>
        <v>0</v>
      </c>
      <c r="P56" s="155">
        <f t="shared" si="21"/>
        <v>-22.340786971535181</v>
      </c>
      <c r="Q56" s="156">
        <f t="shared" si="22"/>
        <v>0.88209029098356428</v>
      </c>
      <c r="R56" s="289">
        <f>Q72</f>
        <v>0.89070992236035651</v>
      </c>
      <c r="S56" s="157">
        <v>0.25</v>
      </c>
      <c r="T56" s="158">
        <v>0.27615740740740741</v>
      </c>
      <c r="U56" s="159"/>
      <c r="V56" s="160">
        <v>37.675659366204897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23"/>
        <v>-424.47495245916798</v>
      </c>
      <c r="AF56" s="156">
        <f t="shared" si="24"/>
        <v>0.8820902909835644</v>
      </c>
      <c r="AG56" s="294">
        <f>AF72</f>
        <v>0.89070992236035651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2627</v>
      </c>
      <c r="G57" s="103">
        <f t="shared" si="25"/>
        <v>81725.97</v>
      </c>
      <c r="H57" s="26"/>
      <c r="I57" s="104">
        <v>19</v>
      </c>
      <c r="J57" s="105">
        <v>3600</v>
      </c>
      <c r="K57" s="106">
        <f t="shared" ref="K57:K91" si="27">J57/I57</f>
        <v>189.47368421052633</v>
      </c>
      <c r="L57" s="107">
        <v>19</v>
      </c>
      <c r="M57" s="105">
        <f t="shared" si="26"/>
        <v>3176.6340733190755</v>
      </c>
      <c r="N57" s="106">
        <f t="shared" si="19"/>
        <v>167.19126701679343</v>
      </c>
      <c r="O57" s="108">
        <f t="shared" si="20"/>
        <v>0</v>
      </c>
      <c r="P57" s="109">
        <f t="shared" si="21"/>
        <v>-22.282417193732897</v>
      </c>
      <c r="Q57" s="110">
        <f t="shared" si="22"/>
        <v>0.88239835369974307</v>
      </c>
      <c r="R57" s="290"/>
      <c r="S57" s="47">
        <v>0.27916666666666667</v>
      </c>
      <c r="T57" s="48">
        <v>0.31362268518518521</v>
      </c>
      <c r="U57" s="111">
        <v>5</v>
      </c>
      <c r="V57" s="112">
        <v>49.618557366701125</v>
      </c>
      <c r="W57" s="113"/>
      <c r="X57" s="116"/>
      <c r="Y57" s="12"/>
      <c r="Z57" s="198"/>
      <c r="AA57" s="281"/>
      <c r="AB57" s="282"/>
      <c r="AC57" s="12">
        <v>1</v>
      </c>
      <c r="AD57" s="198"/>
      <c r="AE57" s="117">
        <f t="shared" si="23"/>
        <v>-423.36592668092453</v>
      </c>
      <c r="AF57" s="110">
        <f t="shared" si="24"/>
        <v>0.88239835369974318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1954</v>
      </c>
      <c r="G58" s="103">
        <f t="shared" si="25"/>
        <v>76186.460000000006</v>
      </c>
      <c r="H58" s="26"/>
      <c r="I58" s="104">
        <v>19</v>
      </c>
      <c r="J58" s="105">
        <v>3600</v>
      </c>
      <c r="K58" s="106">
        <f t="shared" si="27"/>
        <v>189.47368421052633</v>
      </c>
      <c r="L58" s="107">
        <v>19</v>
      </c>
      <c r="M58" s="105">
        <f t="shared" si="26"/>
        <v>3174.5502661467935</v>
      </c>
      <c r="N58" s="106">
        <f t="shared" si="19"/>
        <v>167.08159295509441</v>
      </c>
      <c r="O58" s="108">
        <f t="shared" si="20"/>
        <v>0</v>
      </c>
      <c r="P58" s="109">
        <f t="shared" si="21"/>
        <v>-22.392091255431922</v>
      </c>
      <c r="Q58" s="110">
        <f t="shared" si="22"/>
        <v>0.88181951837410932</v>
      </c>
      <c r="R58" s="290"/>
      <c r="S58" s="47">
        <v>0.31666666666666665</v>
      </c>
      <c r="T58" s="48">
        <v>0.3423032407407407</v>
      </c>
      <c r="U58" s="111">
        <v>5</v>
      </c>
      <c r="V58" s="112">
        <v>36.931215501685408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23"/>
        <v>-425.44973385320645</v>
      </c>
      <c r="AF58" s="110">
        <f t="shared" si="24"/>
        <v>0.88181951837410932</v>
      </c>
      <c r="AG58" s="295"/>
    </row>
    <row r="59" spans="1:33" ht="15.75" customHeight="1">
      <c r="A59" s="284"/>
      <c r="B59" s="100" t="s">
        <v>212</v>
      </c>
      <c r="C59" s="364" t="s">
        <v>214</v>
      </c>
      <c r="D59" s="364"/>
      <c r="E59" s="101">
        <v>38.479999999999997</v>
      </c>
      <c r="F59" s="102">
        <v>3589</v>
      </c>
      <c r="G59" s="103">
        <f t="shared" si="25"/>
        <v>138104.72</v>
      </c>
      <c r="H59" s="26"/>
      <c r="I59" s="104">
        <v>20</v>
      </c>
      <c r="J59" s="105">
        <v>3600</v>
      </c>
      <c r="K59" s="106">
        <f t="shared" si="27"/>
        <v>180</v>
      </c>
      <c r="L59" s="107">
        <v>20</v>
      </c>
      <c r="M59" s="105">
        <f t="shared" si="26"/>
        <v>3252.6094722802759</v>
      </c>
      <c r="N59" s="106">
        <f t="shared" si="19"/>
        <v>162.63047361401379</v>
      </c>
      <c r="O59" s="108">
        <f t="shared" si="20"/>
        <v>0</v>
      </c>
      <c r="P59" s="109">
        <f t="shared" si="21"/>
        <v>-17.369526385986205</v>
      </c>
      <c r="Q59" s="110">
        <f t="shared" si="22"/>
        <v>0.90350263118896557</v>
      </c>
      <c r="R59" s="290"/>
      <c r="S59" s="47">
        <v>0.34583333333333333</v>
      </c>
      <c r="T59" s="48">
        <v>0.39180555555555552</v>
      </c>
      <c r="U59" s="111">
        <v>5.0833333333333819</v>
      </c>
      <c r="V59" s="112">
        <v>66.205304336469766</v>
      </c>
      <c r="W59" s="113"/>
      <c r="X59" s="116"/>
      <c r="Y59" s="12"/>
      <c r="Z59" s="198"/>
      <c r="AA59" s="281"/>
      <c r="AB59" s="282"/>
      <c r="AC59" s="12">
        <v>1</v>
      </c>
      <c r="AD59" s="198"/>
      <c r="AE59" s="199">
        <f t="shared" si="23"/>
        <v>-347.3905277197241</v>
      </c>
      <c r="AF59" s="200">
        <f t="shared" si="24"/>
        <v>0.90350263118896557</v>
      </c>
      <c r="AG59" s="295"/>
    </row>
    <row r="60" spans="1:33" ht="15.75" customHeight="1">
      <c r="A60" s="285"/>
      <c r="B60" s="100" t="s">
        <v>212</v>
      </c>
      <c r="C60" s="364" t="s">
        <v>215</v>
      </c>
      <c r="D60" s="364"/>
      <c r="E60" s="101">
        <v>37.799999999999997</v>
      </c>
      <c r="F60" s="105">
        <v>4497</v>
      </c>
      <c r="G60" s="103">
        <f t="shared" si="25"/>
        <v>169986.59999999998</v>
      </c>
      <c r="H60" s="13"/>
      <c r="I60" s="104">
        <v>21</v>
      </c>
      <c r="J60" s="105">
        <v>3600</v>
      </c>
      <c r="K60" s="106">
        <f t="shared" si="27"/>
        <v>171.42857142857142</v>
      </c>
      <c r="L60" s="107">
        <v>21</v>
      </c>
      <c r="M60" s="105">
        <f t="shared" si="26"/>
        <v>3254.3673496617566</v>
      </c>
      <c r="N60" s="106">
        <f t="shared" si="19"/>
        <v>154.96987379341698</v>
      </c>
      <c r="O60" s="108">
        <f t="shared" si="20"/>
        <v>0</v>
      </c>
      <c r="P60" s="109">
        <f t="shared" si="21"/>
        <v>-16.458697635154437</v>
      </c>
      <c r="Q60" s="110">
        <f t="shared" si="22"/>
        <v>0.90399093046159906</v>
      </c>
      <c r="R60" s="290"/>
      <c r="S60" s="47">
        <v>0.39583333333333331</v>
      </c>
      <c r="T60" s="48">
        <v>0.45340277777777777</v>
      </c>
      <c r="U60" s="111">
        <v>5.8000000000000274</v>
      </c>
      <c r="V60" s="112">
        <v>82.910123845743414</v>
      </c>
      <c r="W60" s="113">
        <v>0.45340277777777777</v>
      </c>
      <c r="X60" s="116">
        <v>0.49166666666666664</v>
      </c>
      <c r="Y60" s="12"/>
      <c r="Z60" s="198"/>
      <c r="AA60" s="281"/>
      <c r="AB60" s="282"/>
      <c r="AC60" s="12">
        <v>2</v>
      </c>
      <c r="AD60" s="198"/>
      <c r="AE60" s="199">
        <f t="shared" si="23"/>
        <v>-345.63265033824337</v>
      </c>
      <c r="AF60" s="200">
        <f t="shared" si="24"/>
        <v>0.90399093046159906</v>
      </c>
      <c r="AG60" s="295"/>
    </row>
    <row r="61" spans="1:33" ht="15.75" customHeight="1">
      <c r="A61" s="285"/>
      <c r="B61" s="100" t="s">
        <v>170</v>
      </c>
      <c r="C61" s="364" t="s">
        <v>171</v>
      </c>
      <c r="D61" s="364"/>
      <c r="E61" s="101">
        <v>29.97</v>
      </c>
      <c r="F61" s="105">
        <v>2100</v>
      </c>
      <c r="G61" s="121">
        <f t="shared" si="25"/>
        <v>62937</v>
      </c>
      <c r="H61" s="122"/>
      <c r="I61" s="104">
        <v>21</v>
      </c>
      <c r="J61" s="105">
        <v>2790</v>
      </c>
      <c r="K61" s="106">
        <f t="shared" si="27"/>
        <v>132.85714285714286</v>
      </c>
      <c r="L61" s="107">
        <v>21</v>
      </c>
      <c r="M61" s="105">
        <f t="shared" si="26"/>
        <v>2484.1730769230767</v>
      </c>
      <c r="N61" s="106">
        <f t="shared" si="19"/>
        <v>118.29395604395603</v>
      </c>
      <c r="O61" s="108">
        <f t="shared" si="20"/>
        <v>0</v>
      </c>
      <c r="P61" s="109">
        <f t="shared" si="21"/>
        <v>-14.563186813186832</v>
      </c>
      <c r="Q61" s="110">
        <f t="shared" si="22"/>
        <v>0.89038461538461522</v>
      </c>
      <c r="R61" s="290"/>
      <c r="S61" s="47">
        <v>0.49166666666666664</v>
      </c>
      <c r="T61" s="120">
        <v>0.52688657407407402</v>
      </c>
      <c r="U61" s="111">
        <v>55.09999999999998</v>
      </c>
      <c r="V61" s="112">
        <v>50.721103602034418</v>
      </c>
      <c r="W61" s="113"/>
      <c r="X61" s="116"/>
      <c r="Y61" s="12"/>
      <c r="Z61" s="198"/>
      <c r="AA61" s="281"/>
      <c r="AB61" s="282"/>
      <c r="AC61" s="12">
        <v>1</v>
      </c>
      <c r="AD61" s="198"/>
      <c r="AE61" s="199">
        <f t="shared" si="23"/>
        <v>-305.82692307692332</v>
      </c>
      <c r="AF61" s="200">
        <f t="shared" si="24"/>
        <v>0.89038461538461533</v>
      </c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8">AVERAGE(I56:I71)</f>
        <v>19.833333333333332</v>
      </c>
      <c r="J72" s="137">
        <f t="shared" si="28"/>
        <v>3465</v>
      </c>
      <c r="K72" s="138">
        <f t="shared" ref="K72:K74" si="29">J72/I72</f>
        <v>174.70588235294119</v>
      </c>
      <c r="L72" s="136">
        <f t="shared" ref="L72:M72" si="30">AVERAGE(L56:L71)</f>
        <v>19.833333333333332</v>
      </c>
      <c r="M72" s="137">
        <f t="shared" si="30"/>
        <v>3086.3098809786352</v>
      </c>
      <c r="N72" s="138">
        <f>M72/L72</f>
        <v>155.61226290648582</v>
      </c>
      <c r="O72" s="139">
        <f>L72-I72</f>
        <v>0</v>
      </c>
      <c r="P72" s="140">
        <f>N72-K72</f>
        <v>-19.093619446455364</v>
      </c>
      <c r="Q72" s="141">
        <f>N72/K72</f>
        <v>0.89070992236035651</v>
      </c>
      <c r="R72" s="291"/>
      <c r="S72" s="142">
        <f>S56</f>
        <v>0.25</v>
      </c>
      <c r="T72" s="143">
        <f>INDEX(T56:T71,COUNTA(T56:T71))</f>
        <v>0.52688657407407402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7</v>
      </c>
      <c r="AD72" s="191">
        <f>SUM(AD56:AD71)</f>
        <v>0</v>
      </c>
      <c r="AE72" s="168">
        <f>M72-J72</f>
        <v>-378.69011902136481</v>
      </c>
      <c r="AF72" s="141">
        <f>M72/J72</f>
        <v>0.89070992236035651</v>
      </c>
      <c r="AG72" s="296"/>
    </row>
    <row r="73" spans="1:33" ht="15.75" customHeight="1">
      <c r="A73" s="297" t="s">
        <v>116</v>
      </c>
      <c r="B73" s="100" t="s">
        <v>197</v>
      </c>
      <c r="C73" s="279" t="s">
        <v>216</v>
      </c>
      <c r="D73" s="280"/>
      <c r="E73" s="101">
        <v>23.19</v>
      </c>
      <c r="F73" s="102">
        <v>585</v>
      </c>
      <c r="G73" s="103">
        <f t="shared" ref="G73:G74" si="31">E73*F73</f>
        <v>13566.150000000001</v>
      </c>
      <c r="H73" s="13"/>
      <c r="I73" s="104">
        <v>6</v>
      </c>
      <c r="J73" s="105">
        <v>2500</v>
      </c>
      <c r="K73" s="106">
        <f t="shared" si="29"/>
        <v>416.66666666666669</v>
      </c>
      <c r="L73" s="107">
        <v>6</v>
      </c>
      <c r="M73" s="105">
        <f>F73/V73*60</f>
        <v>2258.4211667444879</v>
      </c>
      <c r="N73" s="106">
        <f>M73/L73</f>
        <v>376.403527790748</v>
      </c>
      <c r="O73" s="108">
        <f>L73-I73</f>
        <v>0</v>
      </c>
      <c r="P73" s="109">
        <f>N73-K73</f>
        <v>-40.263138875918685</v>
      </c>
      <c r="Q73" s="110">
        <f>N73/K73</f>
        <v>0.90336846669779514</v>
      </c>
      <c r="R73" s="289">
        <f>Q89</f>
        <v>0.90332397013018795</v>
      </c>
      <c r="S73" s="47">
        <v>0.4194444444444444</v>
      </c>
      <c r="T73" s="48">
        <v>0.43023148148148144</v>
      </c>
      <c r="U73" s="111">
        <v>5.8333333333333393</v>
      </c>
      <c r="V73" s="112">
        <v>15.541830955559375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-241.57883325551211</v>
      </c>
      <c r="AF73" s="156">
        <f>M73/J73</f>
        <v>0.90336846669779514</v>
      </c>
      <c r="AG73" s="294">
        <f>AF89</f>
        <v>0.90332397013018795</v>
      </c>
    </row>
    <row r="74" spans="1:33" ht="15.75" customHeight="1">
      <c r="A74" s="298"/>
      <c r="B74" s="100" t="s">
        <v>197</v>
      </c>
      <c r="C74" s="279" t="s">
        <v>220</v>
      </c>
      <c r="D74" s="280"/>
      <c r="E74" s="101">
        <v>23.55</v>
      </c>
      <c r="F74" s="102">
        <v>1117</v>
      </c>
      <c r="G74" s="121">
        <f t="shared" si="31"/>
        <v>26305.350000000002</v>
      </c>
      <c r="H74" s="122"/>
      <c r="I74" s="104">
        <v>6</v>
      </c>
      <c r="J74" s="105">
        <v>2500</v>
      </c>
      <c r="K74" s="106">
        <f t="shared" si="29"/>
        <v>416.66666666666669</v>
      </c>
      <c r="L74" s="107">
        <v>6</v>
      </c>
      <c r="M74" s="105">
        <f>F74/V74*60</f>
        <v>2258.1986839064521</v>
      </c>
      <c r="N74" s="106">
        <f>M74/L74</f>
        <v>376.36644731774203</v>
      </c>
      <c r="O74" s="108">
        <f>L74-I74</f>
        <v>0</v>
      </c>
      <c r="P74" s="109">
        <f>N74-K74</f>
        <v>-40.300219348924657</v>
      </c>
      <c r="Q74" s="110">
        <f>N74/K74</f>
        <v>0.90327947356258087</v>
      </c>
      <c r="R74" s="290"/>
      <c r="S74" s="47">
        <v>0.43402777777777773</v>
      </c>
      <c r="T74" s="120">
        <v>0.45462962962962961</v>
      </c>
      <c r="U74" s="111">
        <v>5.4666666666666686</v>
      </c>
      <c r="V74" s="112">
        <v>29.678522300819996</v>
      </c>
      <c r="W74" s="113"/>
      <c r="X74" s="116"/>
      <c r="Y74" s="12"/>
      <c r="Z74" s="198"/>
      <c r="AA74" s="281"/>
      <c r="AB74" s="282"/>
      <c r="AC74" s="12">
        <v>1</v>
      </c>
      <c r="AD74" s="198"/>
      <c r="AE74" s="117">
        <f>M74-J74</f>
        <v>-241.80131609354794</v>
      </c>
      <c r="AF74" s="110">
        <f>M74/J74</f>
        <v>0.90327947356258087</v>
      </c>
      <c r="AG74" s="295"/>
    </row>
    <row r="75" spans="1:33" ht="15.75" customHeight="1">
      <c r="A75" s="298"/>
      <c r="B75" s="100"/>
      <c r="C75" s="279"/>
      <c r="D75" s="280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81"/>
      <c r="AB75" s="282"/>
      <c r="AC75" s="12"/>
      <c r="AD75" s="198"/>
      <c r="AE75" s="117"/>
      <c r="AF75" s="110"/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2500</v>
      </c>
      <c r="K89" s="138">
        <f t="shared" ref="K89" si="33">J89/I89</f>
        <v>416.66666666666669</v>
      </c>
      <c r="L89" s="136">
        <f t="shared" ref="L89:M89" si="34">AVERAGE(L73:L88)</f>
        <v>6</v>
      </c>
      <c r="M89" s="137">
        <f t="shared" si="34"/>
        <v>2258.30992532547</v>
      </c>
      <c r="N89" s="138">
        <f>M89/L89</f>
        <v>376.38498755424501</v>
      </c>
      <c r="O89" s="139">
        <f>L89-I89</f>
        <v>0</v>
      </c>
      <c r="P89" s="140">
        <f>N89-K89</f>
        <v>-40.281679112421671</v>
      </c>
      <c r="Q89" s="141">
        <f>N89/K89</f>
        <v>0.90332397013018795</v>
      </c>
      <c r="R89" s="291"/>
      <c r="S89" s="142">
        <f>S73</f>
        <v>0.4194444444444444</v>
      </c>
      <c r="T89" s="143">
        <f>INDEX(T73:T88,COUNTA(T73:T88))</f>
        <v>0.45462962962962961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2</v>
      </c>
      <c r="AD89" s="191">
        <f>SUM(AD73:AD88)</f>
        <v>0</v>
      </c>
      <c r="AE89" s="168">
        <f>M89-J89</f>
        <v>-241.69007467453002</v>
      </c>
      <c r="AF89" s="141">
        <f>M89/J89</f>
        <v>0.90332397013018795</v>
      </c>
      <c r="AG89" s="296"/>
    </row>
    <row r="90" spans="1:33" ht="15.75" customHeight="1">
      <c r="A90" s="283" t="s">
        <v>120</v>
      </c>
      <c r="B90" s="114" t="s">
        <v>197</v>
      </c>
      <c r="C90" s="287" t="s">
        <v>238</v>
      </c>
      <c r="D90" s="288"/>
      <c r="E90" s="147">
        <v>15.51</v>
      </c>
      <c r="F90" s="97">
        <v>3067</v>
      </c>
      <c r="G90" s="148">
        <f t="shared" ref="G90:G91" si="35">E90*F90</f>
        <v>47569.17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2266.8216871020836</v>
      </c>
      <c r="N90" s="152">
        <f>M90/L90</f>
        <v>377.80361451701395</v>
      </c>
      <c r="O90" s="154">
        <f>L90-I90</f>
        <v>0</v>
      </c>
      <c r="P90" s="155">
        <f>N90-K90</f>
        <v>-55.52971881631936</v>
      </c>
      <c r="Q90" s="156">
        <f>N90/K90</f>
        <v>0.87185449503926304</v>
      </c>
      <c r="R90" s="289">
        <f>Q106</f>
        <v>0.87194974270138981</v>
      </c>
      <c r="S90" s="157">
        <v>0.29166666666666669</v>
      </c>
      <c r="T90" s="158">
        <v>0.34803240740740743</v>
      </c>
      <c r="U90" s="159"/>
      <c r="V90" s="160">
        <v>81.179742123983331</v>
      </c>
      <c r="W90" s="158"/>
      <c r="X90" s="169"/>
      <c r="Y90" s="12"/>
      <c r="Z90" s="198"/>
      <c r="AA90" s="292"/>
      <c r="AB90" s="293"/>
      <c r="AC90" s="12">
        <v>2</v>
      </c>
      <c r="AD90" s="198"/>
      <c r="AE90" s="115">
        <f>M90-J90</f>
        <v>-333.17831289791638</v>
      </c>
      <c r="AF90" s="156">
        <f>M90/J90</f>
        <v>0.87185449503926293</v>
      </c>
      <c r="AG90" s="294">
        <f>AF106</f>
        <v>0.87194974270138981</v>
      </c>
    </row>
    <row r="91" spans="1:33" ht="15.75" customHeight="1">
      <c r="A91" s="284"/>
      <c r="B91" s="100" t="s">
        <v>197</v>
      </c>
      <c r="C91" s="279" t="s">
        <v>239</v>
      </c>
      <c r="D91" s="280"/>
      <c r="E91" s="101">
        <v>15.01</v>
      </c>
      <c r="F91" s="102">
        <v>3097</v>
      </c>
      <c r="G91" s="103">
        <f t="shared" si="35"/>
        <v>46485.97</v>
      </c>
      <c r="H91" s="26"/>
      <c r="I91" s="104">
        <v>6</v>
      </c>
      <c r="J91" s="105">
        <v>2600</v>
      </c>
      <c r="K91" s="106">
        <f t="shared" si="27"/>
        <v>433.33333333333331</v>
      </c>
      <c r="L91" s="107">
        <v>6</v>
      </c>
      <c r="M91" s="105">
        <f>F91/V91*60</f>
        <v>2267.3169749451431</v>
      </c>
      <c r="N91" s="106">
        <f>M91/L91</f>
        <v>377.8861624908572</v>
      </c>
      <c r="O91" s="108">
        <f>L91-I91</f>
        <v>0</v>
      </c>
      <c r="P91" s="109">
        <f>N91-K91</f>
        <v>-55.447170842476112</v>
      </c>
      <c r="Q91" s="110">
        <f>N91/K91</f>
        <v>0.87204499036351668</v>
      </c>
      <c r="R91" s="290"/>
      <c r="S91" s="47">
        <v>0.35208333333333336</v>
      </c>
      <c r="T91" s="48">
        <v>0.4089930555555556</v>
      </c>
      <c r="U91" s="111">
        <v>5.8333333333333393</v>
      </c>
      <c r="V91" s="112">
        <v>81.955898559131029</v>
      </c>
      <c r="W91" s="113"/>
      <c r="X91" s="13"/>
      <c r="Y91" s="12"/>
      <c r="Z91" s="198"/>
      <c r="AA91" s="281"/>
      <c r="AB91" s="282"/>
      <c r="AC91" s="12">
        <v>2</v>
      </c>
      <c r="AD91" s="198"/>
      <c r="AE91" s="117">
        <f>M91-J91</f>
        <v>-332.6830250548569</v>
      </c>
      <c r="AF91" s="110">
        <f>M91/J91</f>
        <v>0.87204499036351657</v>
      </c>
      <c r="AG91" s="295"/>
    </row>
    <row r="92" spans="1:33" ht="15.75" customHeight="1">
      <c r="A92" s="284"/>
      <c r="B92" s="100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3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3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31"/>
      <c r="W98" s="113"/>
      <c r="X98" s="116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31"/>
      <c r="W99" s="126"/>
      <c r="X99" s="127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31"/>
      <c r="W100" s="126"/>
      <c r="X100" s="127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31"/>
      <c r="W101" s="126"/>
      <c r="X101" s="127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31"/>
      <c r="W102" s="126"/>
      <c r="X102" s="127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31"/>
      <c r="W103" s="126"/>
      <c r="X103" s="127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31"/>
      <c r="W104" s="126"/>
      <c r="X104" s="127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6">AVERAGE(I90:I105)</f>
        <v>6</v>
      </c>
      <c r="J106" s="137">
        <f t="shared" si="36"/>
        <v>2600</v>
      </c>
      <c r="K106" s="138">
        <f t="shared" ref="K106" si="37">J106/I106</f>
        <v>433.33333333333331</v>
      </c>
      <c r="L106" s="136">
        <f t="shared" ref="L106:M106" si="38">AVERAGE(L90:L105)</f>
        <v>6</v>
      </c>
      <c r="M106" s="137">
        <f t="shared" si="38"/>
        <v>2267.0693310236134</v>
      </c>
      <c r="N106" s="138">
        <f>M106/L106</f>
        <v>377.84488850393558</v>
      </c>
      <c r="O106" s="139">
        <f>L106-I106</f>
        <v>0</v>
      </c>
      <c r="P106" s="140">
        <f>N106-K106</f>
        <v>-55.488444829397736</v>
      </c>
      <c r="Q106" s="141">
        <f>N106/K106</f>
        <v>0.87194974270138981</v>
      </c>
      <c r="R106" s="291"/>
      <c r="S106" s="142">
        <f>S90</f>
        <v>0.29166666666666669</v>
      </c>
      <c r="T106" s="143">
        <f>INDEX(T90:T105,COUNTA(T90:T105))</f>
        <v>0.4089930555555556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277"/>
      <c r="AB106" s="278"/>
      <c r="AC106" s="179">
        <f>SUM(AC90:AC105)</f>
        <v>4</v>
      </c>
      <c r="AD106" s="191">
        <f>SUM(AD90:AD105)</f>
        <v>0</v>
      </c>
      <c r="AE106" s="168">
        <f>M106-J106</f>
        <v>-332.93066897638664</v>
      </c>
      <c r="AF106" s="141">
        <f>M106/J106</f>
        <v>0.87194974270138981</v>
      </c>
      <c r="AG106" s="296"/>
    </row>
    <row r="107" spans="1:33" ht="15.75" customHeight="1">
      <c r="A107" s="297" t="s">
        <v>199</v>
      </c>
      <c r="B107" s="146" t="s">
        <v>173</v>
      </c>
      <c r="C107" s="287" t="s">
        <v>200</v>
      </c>
      <c r="D107" s="288"/>
      <c r="E107" s="147">
        <v>44.98</v>
      </c>
      <c r="F107" s="97">
        <v>1480</v>
      </c>
      <c r="G107" s="148">
        <f t="shared" ref="G107:G109" si="39">E107*F107</f>
        <v>66570.399999999994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1608.5350640683082</v>
      </c>
      <c r="N107" s="152">
        <f>M107/L107</f>
        <v>76.596907812776578</v>
      </c>
      <c r="O107" s="154">
        <f>L107-I107</f>
        <v>0</v>
      </c>
      <c r="P107" s="155">
        <f>N107-K107</f>
        <v>-9.1173779015091299</v>
      </c>
      <c r="Q107" s="156">
        <f>N107/K107</f>
        <v>0.89363059114906018</v>
      </c>
      <c r="R107" s="289">
        <f>Q123</f>
        <v>0.92327310163315457</v>
      </c>
      <c r="S107" s="157">
        <v>0.70833333333333337</v>
      </c>
      <c r="T107" s="158">
        <v>0.7466666666666667</v>
      </c>
      <c r="U107" s="159"/>
      <c r="V107" s="160">
        <v>55.205510892256811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-191.4649359316918</v>
      </c>
      <c r="AF107" s="156">
        <f>M107/J107</f>
        <v>0.89363059114906007</v>
      </c>
      <c r="AG107" s="294">
        <f>AF123</f>
        <v>0.89197570835745443</v>
      </c>
    </row>
    <row r="108" spans="1:33" ht="15.75" customHeight="1">
      <c r="A108" s="298"/>
      <c r="B108" s="163" t="s">
        <v>173</v>
      </c>
      <c r="C108" s="279" t="s">
        <v>201</v>
      </c>
      <c r="D108" s="280"/>
      <c r="E108" s="101">
        <v>50.67</v>
      </c>
      <c r="F108" s="102">
        <v>1364</v>
      </c>
      <c r="G108" s="103">
        <f t="shared" si="39"/>
        <v>69113.88</v>
      </c>
      <c r="H108" s="26"/>
      <c r="I108" s="104">
        <v>20</v>
      </c>
      <c r="J108" s="105">
        <v>2000</v>
      </c>
      <c r="K108" s="106">
        <f t="shared" ref="K108:K109" si="40">J108/I108</f>
        <v>100</v>
      </c>
      <c r="L108" s="107">
        <v>19</v>
      </c>
      <c r="M108" s="105">
        <f>F108/V108*60</f>
        <v>1788.7324943358017</v>
      </c>
      <c r="N108" s="106">
        <f>M108/L108</f>
        <v>94.143815491357984</v>
      </c>
      <c r="O108" s="108">
        <f>L108-I108</f>
        <v>-1</v>
      </c>
      <c r="P108" s="109">
        <f>N108-K108</f>
        <v>-5.8561845086420163</v>
      </c>
      <c r="Q108" s="110">
        <f>N108/K108</f>
        <v>0.94143815491357985</v>
      </c>
      <c r="R108" s="290"/>
      <c r="S108" s="47">
        <v>0.75</v>
      </c>
      <c r="T108" s="48">
        <v>0.7817708333333333</v>
      </c>
      <c r="U108" s="111">
        <v>4.799999999999951</v>
      </c>
      <c r="V108" s="112">
        <v>45.7530683090705</v>
      </c>
      <c r="W108" s="113"/>
      <c r="X108" s="116"/>
      <c r="Y108" s="12"/>
      <c r="Z108" s="198"/>
      <c r="AA108" s="281"/>
      <c r="AB108" s="282"/>
      <c r="AC108" s="12">
        <v>2</v>
      </c>
      <c r="AD108" s="198"/>
      <c r="AE108" s="117">
        <f>M108-J108</f>
        <v>-211.26750566419832</v>
      </c>
      <c r="AF108" s="110">
        <f>M108/J108</f>
        <v>0.89436624716790081</v>
      </c>
      <c r="AG108" s="295"/>
    </row>
    <row r="109" spans="1:33" ht="15.75" customHeight="1">
      <c r="A109" s="298"/>
      <c r="B109" s="163" t="s">
        <v>173</v>
      </c>
      <c r="C109" s="279" t="s">
        <v>234</v>
      </c>
      <c r="D109" s="280"/>
      <c r="E109" s="101">
        <v>58.17</v>
      </c>
      <c r="F109" s="102">
        <v>1776</v>
      </c>
      <c r="G109" s="103">
        <f t="shared" si="39"/>
        <v>103309.92</v>
      </c>
      <c r="H109" s="26"/>
      <c r="I109" s="104">
        <v>18</v>
      </c>
      <c r="J109" s="105">
        <v>2000</v>
      </c>
      <c r="K109" s="106">
        <f t="shared" si="40"/>
        <v>111.11111111111111</v>
      </c>
      <c r="L109" s="107">
        <v>17</v>
      </c>
      <c r="M109" s="105">
        <f>F109/V109*60</f>
        <v>1776.1915500691255</v>
      </c>
      <c r="N109" s="106">
        <f>M109/L109</f>
        <v>104.48185588641914</v>
      </c>
      <c r="O109" s="108">
        <f>L109-I109</f>
        <v>-1</v>
      </c>
      <c r="P109" s="109">
        <f>N109-K109</f>
        <v>-6.629255224691974</v>
      </c>
      <c r="Q109" s="110">
        <f>N109/K109</f>
        <v>0.94033670297777228</v>
      </c>
      <c r="R109" s="290"/>
      <c r="S109" s="47">
        <v>0.78472222222222221</v>
      </c>
      <c r="T109" s="48">
        <v>0.8263773148148148</v>
      </c>
      <c r="U109" s="111">
        <v>5</v>
      </c>
      <c r="V109" s="112">
        <v>59.993529411764698</v>
      </c>
      <c r="W109" s="113"/>
      <c r="X109" s="116"/>
      <c r="Y109" s="12"/>
      <c r="Z109" s="198"/>
      <c r="AA109" s="281"/>
      <c r="AB109" s="282"/>
      <c r="AC109" s="12">
        <v>1</v>
      </c>
      <c r="AD109" s="198"/>
      <c r="AE109" s="117">
        <f>M109-J109</f>
        <v>-223.80844993087453</v>
      </c>
      <c r="AF109" s="110">
        <f>M109/J109</f>
        <v>0.88809577503456272</v>
      </c>
      <c r="AG109" s="295"/>
    </row>
    <row r="110" spans="1:33" ht="15.75" customHeight="1">
      <c r="A110" s="298"/>
      <c r="B110" s="163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295"/>
    </row>
    <row r="111" spans="1:33" ht="15.75" customHeight="1">
      <c r="A111" s="298"/>
      <c r="B111" s="163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295"/>
    </row>
    <row r="112" spans="1:33" ht="15.75" customHeight="1">
      <c r="A112" s="298"/>
      <c r="B112" s="163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295"/>
    </row>
    <row r="113" spans="1:33" ht="15.75" customHeight="1">
      <c r="A113" s="298"/>
      <c r="B113" s="163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81"/>
      <c r="AB113" s="282"/>
      <c r="AC113" s="12"/>
      <c r="AD113" s="198"/>
      <c r="AE113" s="117"/>
      <c r="AF113" s="110"/>
      <c r="AG113" s="295"/>
    </row>
    <row r="114" spans="1:33" ht="15.75" customHeight="1">
      <c r="A114" s="298"/>
      <c r="B114" s="163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81"/>
      <c r="AB114" s="282"/>
      <c r="AC114" s="12"/>
      <c r="AD114" s="198"/>
      <c r="AE114" s="117"/>
      <c r="AF114" s="110"/>
      <c r="AG114" s="295"/>
    </row>
    <row r="115" spans="1:33" ht="15.75" customHeight="1">
      <c r="A115" s="298"/>
      <c r="B115" s="163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81"/>
      <c r="AB115" s="282"/>
      <c r="AC115" s="12"/>
      <c r="AD115" s="198"/>
      <c r="AE115" s="117"/>
      <c r="AF115" s="110"/>
      <c r="AG115" s="295"/>
    </row>
    <row r="116" spans="1:33" ht="15.75" customHeight="1">
      <c r="A116" s="298"/>
      <c r="B116" s="163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81"/>
      <c r="AB116" s="282"/>
      <c r="AC116" s="12"/>
      <c r="AD116" s="198"/>
      <c r="AE116" s="117"/>
      <c r="AF116" s="110"/>
      <c r="AG116" s="295"/>
    </row>
    <row r="117" spans="1:33" ht="15.75" customHeight="1">
      <c r="A117" s="298"/>
      <c r="B117" s="163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81"/>
      <c r="AB117" s="282"/>
      <c r="AC117" s="12"/>
      <c r="AD117" s="198"/>
      <c r="AE117" s="117"/>
      <c r="AF117" s="110"/>
      <c r="AG117" s="295"/>
    </row>
    <row r="118" spans="1:33" ht="15.75" customHeight="1">
      <c r="A118" s="298"/>
      <c r="B118" s="163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81"/>
      <c r="AB118" s="282"/>
      <c r="AC118" s="12"/>
      <c r="AD118" s="198"/>
      <c r="AE118" s="117"/>
      <c r="AF118" s="110"/>
      <c r="AG118" s="295"/>
    </row>
    <row r="119" spans="1:33" ht="15.75" customHeight="1">
      <c r="A119" s="298"/>
      <c r="B119" s="163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81"/>
      <c r="AB119" s="282"/>
      <c r="AC119" s="12"/>
      <c r="AD119" s="198"/>
      <c r="AE119" s="117"/>
      <c r="AF119" s="110"/>
      <c r="AG119" s="295"/>
    </row>
    <row r="120" spans="1:33" ht="15.75" customHeight="1">
      <c r="A120" s="298"/>
      <c r="B120" s="163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81"/>
      <c r="AB120" s="282"/>
      <c r="AC120" s="12"/>
      <c r="AD120" s="198"/>
      <c r="AE120" s="117"/>
      <c r="AF120" s="110"/>
      <c r="AG120" s="295"/>
    </row>
    <row r="121" spans="1:33" ht="15.75" customHeight="1">
      <c r="A121" s="298"/>
      <c r="B121" s="163"/>
      <c r="C121" s="279"/>
      <c r="D121" s="280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81"/>
      <c r="AB121" s="282"/>
      <c r="AC121" s="12"/>
      <c r="AD121" s="198"/>
      <c r="AE121" s="117"/>
      <c r="AF121" s="110"/>
      <c r="AG121" s="295"/>
    </row>
    <row r="122" spans="1:33" ht="15.75" customHeight="1">
      <c r="A122" s="298"/>
      <c r="B122" s="163"/>
      <c r="C122" s="279"/>
      <c r="D122" s="280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81"/>
      <c r="AB122" s="282"/>
      <c r="AC122" s="12"/>
      <c r="AD122" s="198"/>
      <c r="AE122" s="165"/>
      <c r="AF122" s="125"/>
      <c r="AG122" s="295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41">AVERAGE(I107:I122)</f>
        <v>19.666666666666668</v>
      </c>
      <c r="J123" s="137">
        <f t="shared" si="41"/>
        <v>1933.3333333333333</v>
      </c>
      <c r="K123" s="138">
        <f t="shared" ref="K123" si="42">J123/I123</f>
        <v>98.305084745762699</v>
      </c>
      <c r="L123" s="136">
        <f t="shared" ref="L123:M123" si="43">AVERAGE(L107:L122)</f>
        <v>19</v>
      </c>
      <c r="M123" s="137">
        <f t="shared" si="43"/>
        <v>1724.4863694910784</v>
      </c>
      <c r="N123" s="138">
        <f>M123/L123</f>
        <v>90.762440499530442</v>
      </c>
      <c r="O123" s="139">
        <f>L123-I123</f>
        <v>-0.66666666666666785</v>
      </c>
      <c r="P123" s="140">
        <f>N123-K123</f>
        <v>-7.5426442462322569</v>
      </c>
      <c r="Q123" s="141">
        <f>N123/K123</f>
        <v>0.92327310163315457</v>
      </c>
      <c r="R123" s="291"/>
      <c r="S123" s="142">
        <f>S107</f>
        <v>0.70833333333333337</v>
      </c>
      <c r="T123" s="143">
        <f>INDEX(T107:T122,COUNTA(T107:T122))</f>
        <v>0.8263773148148148</v>
      </c>
      <c r="U123" s="144"/>
      <c r="V123" s="166"/>
      <c r="W123" s="167"/>
      <c r="X123" s="138"/>
      <c r="Y123" s="179">
        <f t="shared" ref="Y123:Z123" si="44">SUM(Y107:Y122)</f>
        <v>0</v>
      </c>
      <c r="Z123" s="180">
        <f t="shared" si="44"/>
        <v>0</v>
      </c>
      <c r="AA123" s="277"/>
      <c r="AB123" s="278"/>
      <c r="AC123" s="179">
        <f t="shared" ref="AC123" si="45">SUM(AC107:AC122)</f>
        <v>4</v>
      </c>
      <c r="AD123" s="180">
        <f t="shared" ref="AD123" si="46">SUM(AD107:AD122)</f>
        <v>0</v>
      </c>
      <c r="AE123" s="168">
        <f>M123-J123</f>
        <v>-208.84696384225481</v>
      </c>
      <c r="AF123" s="141">
        <f>M123/J123</f>
        <v>0.89197570835745443</v>
      </c>
      <c r="AG123" s="296"/>
    </row>
    <row r="124" spans="1:33" ht="15.75" customHeight="1">
      <c r="A124" s="283" t="s">
        <v>225</v>
      </c>
      <c r="B124" s="146" t="s">
        <v>173</v>
      </c>
      <c r="C124" s="287" t="s">
        <v>189</v>
      </c>
      <c r="D124" s="288"/>
      <c r="E124" s="147">
        <v>47.6</v>
      </c>
      <c r="F124" s="97">
        <v>1549</v>
      </c>
      <c r="G124" s="148">
        <f t="shared" ref="G124:G126" si="47">E124*F124</f>
        <v>73732.400000000009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1788.1999999999987</v>
      </c>
      <c r="N124" s="152">
        <f>M124/L124</f>
        <v>77.747826086956465</v>
      </c>
      <c r="O124" s="154">
        <f>L124-I124</f>
        <v>0</v>
      </c>
      <c r="P124" s="155">
        <f>N124-K124</f>
        <v>-9.2086956521739722</v>
      </c>
      <c r="Q124" s="156">
        <f>N124/K124</f>
        <v>0.89409999999999934</v>
      </c>
      <c r="R124" s="289">
        <f>Q140</f>
        <v>0.89426012685677581</v>
      </c>
      <c r="S124" s="157">
        <v>0.70833333333333337</v>
      </c>
      <c r="T124" s="158">
        <v>0.74442129629629639</v>
      </c>
      <c r="U124" s="159"/>
      <c r="V124" s="160">
        <v>51.974052119449766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-211.80000000000132</v>
      </c>
      <c r="AF124" s="156">
        <f>M124/J124</f>
        <v>0.89409999999999934</v>
      </c>
      <c r="AG124" s="294">
        <f>AF140</f>
        <v>0.89426012685677581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02">
        <v>1301</v>
      </c>
      <c r="G125" s="103">
        <f t="shared" si="47"/>
        <v>73987.87</v>
      </c>
      <c r="H125" s="26"/>
      <c r="I125" s="104">
        <v>23</v>
      </c>
      <c r="J125" s="105">
        <v>2000</v>
      </c>
      <c r="K125" s="106">
        <f t="shared" ref="K125:K126" si="48">J125/I125</f>
        <v>86.956521739130437</v>
      </c>
      <c r="L125" s="107">
        <v>23</v>
      </c>
      <c r="M125" s="105">
        <f>F125/V125*60</f>
        <v>1788.5607611406567</v>
      </c>
      <c r="N125" s="106">
        <f>M125/L125</f>
        <v>77.763511353941595</v>
      </c>
      <c r="O125" s="108">
        <f>L125-I125</f>
        <v>0</v>
      </c>
      <c r="P125" s="109">
        <f>N125-K125</f>
        <v>-9.1930103851888418</v>
      </c>
      <c r="Q125" s="110">
        <f>N125/K125</f>
        <v>0.89428038057032833</v>
      </c>
      <c r="R125" s="290"/>
      <c r="S125" s="47">
        <v>0.74722222222222223</v>
      </c>
      <c r="T125" s="48">
        <v>0.77752314814814816</v>
      </c>
      <c r="U125" s="111">
        <v>5</v>
      </c>
      <c r="V125" s="112">
        <v>43.644030270583116</v>
      </c>
      <c r="W125" s="113"/>
      <c r="X125" s="116"/>
      <c r="Y125" s="12"/>
      <c r="Z125" s="198"/>
      <c r="AA125" s="281"/>
      <c r="AB125" s="282"/>
      <c r="AC125" s="12">
        <v>1</v>
      </c>
      <c r="AD125" s="198"/>
      <c r="AE125" s="117">
        <f>M125-J125</f>
        <v>-211.43923885934328</v>
      </c>
      <c r="AF125" s="110">
        <f>M125/J125</f>
        <v>0.89428038057032833</v>
      </c>
      <c r="AG125" s="295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02">
        <v>1745</v>
      </c>
      <c r="G126" s="103">
        <f t="shared" si="47"/>
        <v>99098.55</v>
      </c>
      <c r="H126" s="26"/>
      <c r="I126" s="104">
        <v>23</v>
      </c>
      <c r="J126" s="105">
        <v>2000</v>
      </c>
      <c r="K126" s="106">
        <f t="shared" si="48"/>
        <v>86.956521739130437</v>
      </c>
      <c r="L126" s="107">
        <v>23</v>
      </c>
      <c r="M126" s="105">
        <f>F126/V126*60</f>
        <v>1788.799999999999</v>
      </c>
      <c r="N126" s="106">
        <f>M126/L126</f>
        <v>77.773913043478217</v>
      </c>
      <c r="O126" s="108">
        <f>L126-I126</f>
        <v>0</v>
      </c>
      <c r="P126" s="109">
        <f>N126-K126</f>
        <v>-9.1826086956522204</v>
      </c>
      <c r="Q126" s="110">
        <f>N126/K126</f>
        <v>0.89439999999999942</v>
      </c>
      <c r="R126" s="290"/>
      <c r="S126" s="47">
        <v>0.78055555555555556</v>
      </c>
      <c r="T126" s="48">
        <v>0.82119212962962962</v>
      </c>
      <c r="U126" s="111">
        <v>5</v>
      </c>
      <c r="V126" s="112">
        <v>58.530858676207544</v>
      </c>
      <c r="W126" s="113"/>
      <c r="X126" s="116"/>
      <c r="Y126" s="12"/>
      <c r="Z126" s="198"/>
      <c r="AA126" s="281"/>
      <c r="AB126" s="282"/>
      <c r="AC126" s="12">
        <v>2</v>
      </c>
      <c r="AD126" s="198"/>
      <c r="AE126" s="117">
        <f>M126-J126</f>
        <v>-211.20000000000095</v>
      </c>
      <c r="AF126" s="110">
        <f>M126/J126</f>
        <v>0.89439999999999953</v>
      </c>
      <c r="AG126" s="295"/>
    </row>
    <row r="127" spans="1:33" ht="15.75" customHeight="1">
      <c r="A127" s="284"/>
      <c r="B127" s="163"/>
      <c r="C127" s="279"/>
      <c r="D127" s="280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295"/>
    </row>
    <row r="128" spans="1:33" ht="15.75" customHeight="1">
      <c r="A128" s="285"/>
      <c r="B128" s="163"/>
      <c r="C128" s="279"/>
      <c r="D128" s="280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295"/>
    </row>
    <row r="129" spans="1:33" ht="15.75" customHeight="1">
      <c r="A129" s="285"/>
      <c r="B129" s="163"/>
      <c r="C129" s="279"/>
      <c r="D129" s="280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295"/>
    </row>
    <row r="130" spans="1:33" ht="15.75" customHeight="1">
      <c r="A130" s="285"/>
      <c r="B130" s="163"/>
      <c r="C130" s="279"/>
      <c r="D130" s="280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81"/>
      <c r="AB130" s="282"/>
      <c r="AC130" s="12"/>
      <c r="AD130" s="198"/>
      <c r="AE130" s="117"/>
      <c r="AF130" s="110"/>
      <c r="AG130" s="295"/>
    </row>
    <row r="131" spans="1:33" ht="15.75" customHeight="1">
      <c r="A131" s="285"/>
      <c r="B131" s="163"/>
      <c r="C131" s="279"/>
      <c r="D131" s="280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81"/>
      <c r="AB131" s="282"/>
      <c r="AC131" s="12"/>
      <c r="AD131" s="198"/>
      <c r="AE131" s="117"/>
      <c r="AF131" s="110"/>
      <c r="AG131" s="295"/>
    </row>
    <row r="132" spans="1:33" ht="15.75" customHeight="1">
      <c r="A132" s="285"/>
      <c r="B132" s="163"/>
      <c r="C132" s="279"/>
      <c r="D132" s="280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81"/>
      <c r="AB132" s="282"/>
      <c r="AC132" s="12"/>
      <c r="AD132" s="198"/>
      <c r="AE132" s="117"/>
      <c r="AF132" s="110"/>
      <c r="AG132" s="295"/>
    </row>
    <row r="133" spans="1:33" ht="15.75" customHeight="1">
      <c r="A133" s="285"/>
      <c r="B133" s="163"/>
      <c r="C133" s="279"/>
      <c r="D133" s="280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81"/>
      <c r="AB133" s="282"/>
      <c r="AC133" s="12"/>
      <c r="AD133" s="198"/>
      <c r="AE133" s="117"/>
      <c r="AF133" s="110"/>
      <c r="AG133" s="295"/>
    </row>
    <row r="134" spans="1:33" ht="15.75" customHeight="1">
      <c r="A134" s="285"/>
      <c r="B134" s="163"/>
      <c r="C134" s="279"/>
      <c r="D134" s="280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81"/>
      <c r="AB134" s="282"/>
      <c r="AC134" s="12"/>
      <c r="AD134" s="198"/>
      <c r="AE134" s="117"/>
      <c r="AF134" s="110"/>
      <c r="AG134" s="295"/>
    </row>
    <row r="135" spans="1:33" ht="15.75" customHeight="1">
      <c r="A135" s="285"/>
      <c r="B135" s="163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81"/>
      <c r="AB135" s="282"/>
      <c r="AC135" s="12"/>
      <c r="AD135" s="198"/>
      <c r="AE135" s="117"/>
      <c r="AF135" s="110"/>
      <c r="AG135" s="295"/>
    </row>
    <row r="136" spans="1:33" ht="15.75" customHeight="1">
      <c r="A136" s="285"/>
      <c r="B136" s="163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81"/>
      <c r="AB136" s="282"/>
      <c r="AC136" s="12"/>
      <c r="AD136" s="198"/>
      <c r="AE136" s="117"/>
      <c r="AF136" s="110"/>
      <c r="AG136" s="295"/>
    </row>
    <row r="137" spans="1:33" ht="15.75" customHeight="1">
      <c r="A137" s="285"/>
      <c r="B137" s="163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81"/>
      <c r="AB137" s="282"/>
      <c r="AC137" s="12"/>
      <c r="AD137" s="198"/>
      <c r="AE137" s="117"/>
      <c r="AF137" s="110"/>
      <c r="AG137" s="295"/>
    </row>
    <row r="138" spans="1:33" ht="15.75" customHeight="1">
      <c r="A138" s="285"/>
      <c r="B138" s="163"/>
      <c r="C138" s="279"/>
      <c r="D138" s="280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81"/>
      <c r="AB138" s="282"/>
      <c r="AC138" s="12"/>
      <c r="AD138" s="198"/>
      <c r="AE138" s="117"/>
      <c r="AF138" s="110"/>
      <c r="AG138" s="295"/>
    </row>
    <row r="139" spans="1:33" ht="15.75" customHeight="1">
      <c r="A139" s="285"/>
      <c r="B139" s="163"/>
      <c r="C139" s="279"/>
      <c r="D139" s="280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81"/>
      <c r="AB139" s="282"/>
      <c r="AC139" s="12"/>
      <c r="AD139" s="198"/>
      <c r="AE139" s="165"/>
      <c r="AF139" s="125"/>
      <c r="AG139" s="295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49">AVERAGE(I124:I139)</f>
        <v>23</v>
      </c>
      <c r="J140" s="137">
        <f t="shared" si="49"/>
        <v>2000</v>
      </c>
      <c r="K140" s="138">
        <f t="shared" ref="K140" si="50">J140/I140</f>
        <v>86.956521739130437</v>
      </c>
      <c r="L140" s="136">
        <f t="shared" ref="L140:M140" si="51">AVERAGE(L124:L139)</f>
        <v>23</v>
      </c>
      <c r="M140" s="137">
        <f t="shared" si="51"/>
        <v>1788.5202537135517</v>
      </c>
      <c r="N140" s="138">
        <f>M140/L140</f>
        <v>77.761750161458764</v>
      </c>
      <c r="O140" s="139">
        <f>L140-I140</f>
        <v>0</v>
      </c>
      <c r="P140" s="140">
        <f>N140-K140</f>
        <v>-9.1947715776716734</v>
      </c>
      <c r="Q140" s="141">
        <f>N140/K140</f>
        <v>0.89426012685677581</v>
      </c>
      <c r="R140" s="291"/>
      <c r="S140" s="142">
        <f>S124</f>
        <v>0.70833333333333337</v>
      </c>
      <c r="T140" s="143">
        <f>INDEX(T124:T139,COUNTA(T124:T139))</f>
        <v>0.82119212962962962</v>
      </c>
      <c r="U140" s="144"/>
      <c r="V140" s="166"/>
      <c r="W140" s="167"/>
      <c r="X140" s="138"/>
      <c r="Y140" s="179">
        <f t="shared" ref="Y140:Z140" si="52">SUM(Y124:Y139)</f>
        <v>0</v>
      </c>
      <c r="Z140" s="180">
        <f t="shared" si="52"/>
        <v>0</v>
      </c>
      <c r="AA140" s="277"/>
      <c r="AB140" s="278"/>
      <c r="AC140" s="179">
        <f t="shared" ref="AC140" si="53">SUM(AC124:AC139)</f>
        <v>4</v>
      </c>
      <c r="AD140" s="180">
        <f t="shared" ref="AD140" si="54">SUM(AD124:AD139)</f>
        <v>0</v>
      </c>
      <c r="AE140" s="168">
        <f>M140-J140</f>
        <v>-211.47974628644829</v>
      </c>
      <c r="AF140" s="141">
        <f>M140/J140</f>
        <v>0.89426012685677581</v>
      </c>
      <c r="AG140" s="296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41" priority="2" operator="greaterThan">
      <formula>0</formula>
    </cfRule>
  </conditionalFormatting>
  <conditionalFormatting sqref="P5:P140 AE5:AE140">
    <cfRule type="cellIs" dxfId="340" priority="5" operator="lessThan">
      <formula>0</formula>
    </cfRule>
  </conditionalFormatting>
  <conditionalFormatting sqref="Q5:Q140 AF5:AF140">
    <cfRule type="cellIs" dxfId="339" priority="3" operator="greaterThan">
      <formula>1</formula>
    </cfRule>
    <cfRule type="cellIs" dxfId="338" priority="4" operator="lessThan">
      <formula>0.8</formula>
    </cfRule>
  </conditionalFormatting>
  <conditionalFormatting sqref="AG5 R5:R140">
    <cfRule type="cellIs" dxfId="337" priority="6" operator="lessThan">
      <formula>0.8</formula>
    </cfRule>
  </conditionalFormatting>
  <conditionalFormatting sqref="AG22">
    <cfRule type="cellIs" dxfId="336" priority="11" operator="lessThan">
      <formula>0.8</formula>
    </cfRule>
  </conditionalFormatting>
  <conditionalFormatting sqref="AG37">
    <cfRule type="cellIs" dxfId="335" priority="10" operator="lessThan">
      <formula>0.8</formula>
    </cfRule>
  </conditionalFormatting>
  <conditionalFormatting sqref="AG39:AG74">
    <cfRule type="cellIs" dxfId="334" priority="8" operator="lessThan">
      <formula>0.8</formula>
    </cfRule>
  </conditionalFormatting>
  <conditionalFormatting sqref="AG80:AG88">
    <cfRule type="cellIs" dxfId="333" priority="9" operator="lessThan">
      <formula>0.8</formula>
    </cfRule>
  </conditionalFormatting>
  <conditionalFormatting sqref="AG90:AG95">
    <cfRule type="cellIs" dxfId="332" priority="7" operator="lessThan">
      <formula>0.8</formula>
    </cfRule>
  </conditionalFormatting>
  <conditionalFormatting sqref="AG107:AG140">
    <cfRule type="cellIs" dxfId="331" priority="1" operator="lessThan">
      <formula>0.8</formula>
    </cfRule>
  </conditionalFormatting>
  <dataValidations count="1">
    <dataValidation type="list" allowBlank="1" showInputMessage="1" showErrorMessage="1" sqref="AA5:AB140" xr:uid="{856410BD-524D-4F09-8FE8-F9EE29A7829E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931F-4E0C-4AF8-9850-DBBB5495B273}">
  <sheetPr>
    <tabColor theme="9" tint="0.59999389629810485"/>
  </sheetPr>
  <dimension ref="B1:AR42"/>
  <sheetViews>
    <sheetView zoomScale="70" zoomScaleNormal="70" workbookViewId="0">
      <selection activeCell="S27" sqref="S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241</v>
      </c>
      <c r="D3" s="265"/>
      <c r="E3" s="3" t="s">
        <v>2</v>
      </c>
      <c r="F3" s="266">
        <f>'0514(18度C)'!D1+'0514(4度C)'!D1</f>
        <v>186773</v>
      </c>
      <c r="G3" s="267"/>
      <c r="H3" s="3" t="s">
        <v>3</v>
      </c>
      <c r="I3" s="268">
        <f>'0514(18度C)'!F1+'0514(4度C)'!F1</f>
        <v>5491384.3499999996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472.41993336870451</v>
      </c>
      <c r="F6" s="241" t="e">
        <f>AVERAGE(#REF!,D14:K14)</f>
        <v>#REF!</v>
      </c>
      <c r="G6" s="242">
        <f>AVERAGE(D14:K14)</f>
        <v>214.54557958008832</v>
      </c>
      <c r="H6" s="243"/>
      <c r="I6" s="242">
        <f>AVERAGE(L14:O14)</f>
        <v>92.630803242446575</v>
      </c>
      <c r="J6" s="243"/>
      <c r="K6" s="242">
        <f>AVERAGE(D32:O32)</f>
        <v>795.88068181818176</v>
      </c>
      <c r="L6" s="243"/>
      <c r="M6" s="242">
        <f>AVERAGE(P32:X32)</f>
        <v>725.66528066528065</v>
      </c>
      <c r="N6" s="243"/>
      <c r="O6" s="231">
        <f>'0514(4度C)'!Y2</f>
        <v>0</v>
      </c>
      <c r="P6" s="231">
        <f>'0514(4度C)'!Z2</f>
        <v>0</v>
      </c>
      <c r="Q6" s="231">
        <f>'0514(4度C)'!AC2</f>
        <v>46</v>
      </c>
      <c r="R6" s="231">
        <f>'0514(4度C)'!AD2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420.66224468427168</v>
      </c>
      <c r="F7" s="237" t="e">
        <f>AVERAGE(#REF!,D15:K15)</f>
        <v>#REF!</v>
      </c>
      <c r="G7" s="238">
        <f>AVERAGE(D15:K15)</f>
        <v>189.18107492495221</v>
      </c>
      <c r="H7" s="239"/>
      <c r="I7" s="238">
        <f>AVERAGE(L15:O15)</f>
        <v>83.961198447199564</v>
      </c>
      <c r="J7" s="239"/>
      <c r="K7" s="238">
        <f>AVERAGE(D33:O33)</f>
        <v>709.01259049495854</v>
      </c>
      <c r="L7" s="239"/>
      <c r="M7" s="238">
        <f>AVERAGE(P33:X33)</f>
        <v>647.88417663109999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0.89102028155590207</v>
      </c>
      <c r="F8" s="245" t="e">
        <f>AVERAGE(D16:K16,#REF!)</f>
        <v>#REF!</v>
      </c>
      <c r="G8" s="224">
        <f>AVERAGE(D16:K16)</f>
        <v>0.88693048448778578</v>
      </c>
      <c r="H8" s="225"/>
      <c r="I8" s="224">
        <f>AVERAGE(L16:O16)</f>
        <v>0.90570384260105175</v>
      </c>
      <c r="J8" s="225"/>
      <c r="K8" s="224">
        <f>AVERAGE(D34:O34)</f>
        <v>0.88776515952572499</v>
      </c>
      <c r="L8" s="225"/>
      <c r="M8" s="224">
        <f>AVERAGE(P34:X34)</f>
        <v>0.89306831866567848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84.507042253521121</v>
      </c>
      <c r="F14" s="28">
        <v>94.339622641509436</v>
      </c>
      <c r="G14" s="28">
        <v>83.720930232558146</v>
      </c>
      <c r="H14" s="28">
        <v>174.70588235294119</v>
      </c>
      <c r="I14" s="28">
        <v>416.66666666666669</v>
      </c>
      <c r="J14" s="28">
        <v>433.33333333333331</v>
      </c>
      <c r="K14" s="29" t="s">
        <v>42</v>
      </c>
      <c r="L14" s="27" t="s">
        <v>42</v>
      </c>
      <c r="M14" s="30">
        <v>98.305084745762699</v>
      </c>
      <c r="N14" s="28" t="s">
        <v>42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75.645411064457733</v>
      </c>
      <c r="F15" s="35">
        <v>83.527605932882651</v>
      </c>
      <c r="G15" s="35">
        <v>74.984127455812853</v>
      </c>
      <c r="H15" s="35">
        <v>155.61433527935708</v>
      </c>
      <c r="I15" s="35">
        <v>376.23915422091176</v>
      </c>
      <c r="J15" s="35">
        <v>369.07581559629125</v>
      </c>
      <c r="K15" s="36" t="s">
        <v>42</v>
      </c>
      <c r="L15" s="34" t="s">
        <v>42</v>
      </c>
      <c r="M15" s="37">
        <v>90.163545283664973</v>
      </c>
      <c r="N15" s="35" t="s">
        <v>42</v>
      </c>
      <c r="O15" s="38">
        <v>77.758851610734141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J16" si="0">E15/E14</f>
        <v>0.89513736426274992</v>
      </c>
      <c r="F16" s="43">
        <f t="shared" si="0"/>
        <v>0.88539262288855602</v>
      </c>
      <c r="G16" s="43">
        <f t="shared" si="0"/>
        <v>0.89564374461109786</v>
      </c>
      <c r="H16" s="43">
        <f t="shared" si="0"/>
        <v>0.89072178442729633</v>
      </c>
      <c r="I16" s="43">
        <f t="shared" si="0"/>
        <v>0.90297397013018821</v>
      </c>
      <c r="J16" s="43">
        <f t="shared" si="0"/>
        <v>0.85171342060682598</v>
      </c>
      <c r="K16" s="44" t="s">
        <v>42</v>
      </c>
      <c r="L16" s="42" t="s">
        <v>42</v>
      </c>
      <c r="M16" s="45">
        <f t="shared" ref="M16:O16" si="1">M15/M14</f>
        <v>0.91718089167866101</v>
      </c>
      <c r="N16" s="43" t="s">
        <v>42</v>
      </c>
      <c r="O16" s="46">
        <f t="shared" si="1"/>
        <v>0.89422679352344259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0.25</v>
      </c>
      <c r="F17" s="48">
        <v>0.25</v>
      </c>
      <c r="G17" s="48">
        <v>0.25</v>
      </c>
      <c r="H17" s="48">
        <v>0.25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 t="s">
        <v>42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0.53251157407407401</v>
      </c>
      <c r="F18" s="48">
        <v>0.5919791666666665</v>
      </c>
      <c r="G18" s="48">
        <v>0.58234953703703696</v>
      </c>
      <c r="H18" s="48">
        <v>0.53374999999999995</v>
      </c>
      <c r="I18" s="48">
        <v>0.44494212962962953</v>
      </c>
      <c r="J18" s="48">
        <v>0.41752314814814812</v>
      </c>
      <c r="K18" s="48" t="s">
        <v>42</v>
      </c>
      <c r="L18" s="47" t="s">
        <v>42</v>
      </c>
      <c r="M18" s="49">
        <v>0.84085648148148151</v>
      </c>
      <c r="N18" s="48" t="s">
        <v>42</v>
      </c>
      <c r="O18" s="50">
        <v>0.81082175925925926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7</v>
      </c>
      <c r="F21" s="52">
        <v>10</v>
      </c>
      <c r="G21" s="52">
        <v>8</v>
      </c>
      <c r="H21" s="52">
        <v>8</v>
      </c>
      <c r="I21" s="52">
        <v>2</v>
      </c>
      <c r="J21" s="52">
        <v>4</v>
      </c>
      <c r="K21" s="53"/>
      <c r="L21" s="54"/>
      <c r="M21" s="55">
        <v>4</v>
      </c>
      <c r="N21" s="52"/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23.666666666666668</v>
      </c>
      <c r="F23" s="58">
        <v>21.2</v>
      </c>
      <c r="G23" s="58">
        <v>21.5</v>
      </c>
      <c r="H23" s="58">
        <v>19.833333333333332</v>
      </c>
      <c r="I23" s="58">
        <v>6</v>
      </c>
      <c r="J23" s="58">
        <v>6</v>
      </c>
      <c r="K23" s="59" t="s">
        <v>42</v>
      </c>
      <c r="L23" s="57" t="s">
        <v>42</v>
      </c>
      <c r="M23" s="60">
        <v>19</v>
      </c>
      <c r="N23" s="58" t="s">
        <v>42</v>
      </c>
      <c r="O23" s="61">
        <v>23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956.25</v>
      </c>
      <c r="O32" s="28">
        <v>800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1005</v>
      </c>
      <c r="X32" s="31">
        <v>830.76923076923083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286.85898412175868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993.84617954496571</v>
      </c>
      <c r="N33" s="35">
        <v>847.64912748790005</v>
      </c>
      <c r="O33" s="35">
        <v>707.69607082520997</v>
      </c>
      <c r="P33" s="34">
        <v>260.76277634659192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698.69180404968517</v>
      </c>
      <c r="W33" s="35">
        <v>896.88922784333488</v>
      </c>
      <c r="X33" s="38">
        <v>735.19289828478816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0.87651356259426272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0.90349652685905968</v>
      </c>
      <c r="N34" s="43">
        <f>N33/N32</f>
        <v>0.88643046011806537</v>
      </c>
      <c r="O34" s="43">
        <f>O33/O32</f>
        <v>0.88462008853151242</v>
      </c>
      <c r="P34" s="42">
        <f>P33/P32</f>
        <v>0.89335395600221312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0.90153781167701308</v>
      </c>
      <c r="W34" s="43">
        <f>W33/W32</f>
        <v>0.8924270923814277</v>
      </c>
      <c r="X34" s="46">
        <f>X33/X32</f>
        <v>0.8849544146020597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0.4375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0.44494212962962953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0.48184027777777777</v>
      </c>
      <c r="N36" s="48">
        <v>0.65967592592592594</v>
      </c>
      <c r="O36" s="48">
        <v>0.65155092592592589</v>
      </c>
      <c r="P36" s="47">
        <v>0.75361111111111112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0.79268518518518527</v>
      </c>
      <c r="W36" s="48">
        <v>1.1483680555555551</v>
      </c>
      <c r="X36" s="50">
        <v>1.130972222222222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3.5555555555555554</v>
      </c>
      <c r="O37" s="58">
        <v>4.5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3.3333333333333335</v>
      </c>
      <c r="X37" s="61">
        <v>4.333333333333333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89169-CDA4-4AC4-9F21-B877101C27E0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117130</v>
      </c>
      <c r="E1" s="88" t="s">
        <v>3</v>
      </c>
      <c r="F1" s="89">
        <f>SUM(G5:G140)</f>
        <v>2355674.6299999994</v>
      </c>
      <c r="G1" s="90" t="s">
        <v>84</v>
      </c>
      <c r="H1" s="91">
        <f>L21+L38+L55+L72+L89+L106+L123+L140</f>
        <v>46.055555555555564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46156</v>
      </c>
      <c r="B2" s="335"/>
      <c r="C2" s="92" t="s">
        <v>40</v>
      </c>
      <c r="D2" s="93">
        <f>AVERAGE(N21,N38,N55,N72,N89,N106,N123,N140)</f>
        <v>678.44838356302932</v>
      </c>
      <c r="E2" s="93" t="s">
        <v>91</v>
      </c>
      <c r="F2" s="94">
        <f>F1/D1</f>
        <v>20.111624946640479</v>
      </c>
      <c r="G2" s="95" t="s">
        <v>92</v>
      </c>
      <c r="H2" s="96">
        <f>COUNT(H5:H140)</f>
        <v>17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1720</v>
      </c>
      <c r="G5" s="148">
        <f t="shared" ref="G5:G8" si="0">E5*F5</f>
        <v>44100.800000000003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 t="shared" ref="M5:M8" si="1">F5/V5*60</f>
        <v>3189.7263008830673</v>
      </c>
      <c r="N5" s="152">
        <f t="shared" ref="N5:N8" si="2">M5/L5</f>
        <v>318.97263008830674</v>
      </c>
      <c r="O5" s="154">
        <f t="shared" ref="O5:O8" si="3">L5-I5</f>
        <v>0</v>
      </c>
      <c r="P5" s="155">
        <f t="shared" ref="P5:P8" si="4">N5-K5</f>
        <v>-41.027369911693256</v>
      </c>
      <c r="Q5" s="156">
        <f t="shared" ref="Q5:Q8" si="5">N5/K5</f>
        <v>0.88603508357862981</v>
      </c>
      <c r="R5" s="289">
        <f>Q21</f>
        <v>0.87651356259426272</v>
      </c>
      <c r="S5" s="157">
        <v>0.25</v>
      </c>
      <c r="T5" s="158">
        <v>0.27246527777777779</v>
      </c>
      <c r="U5" s="159"/>
      <c r="V5" s="160">
        <v>32.353873111755497</v>
      </c>
      <c r="W5" s="161"/>
      <c r="X5" s="162"/>
      <c r="Y5" s="292"/>
      <c r="Z5" s="293"/>
      <c r="AA5" s="115">
        <f>M5-J5</f>
        <v>-410.27369911693268</v>
      </c>
      <c r="AB5" s="156">
        <f>M5/J5</f>
        <v>0.88603508357862981</v>
      </c>
      <c r="AC5" s="294">
        <f>AB21</f>
        <v>0.87651356259426272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3261</v>
      </c>
      <c r="G6" s="103">
        <f t="shared" si="0"/>
        <v>96264.72</v>
      </c>
      <c r="H6" s="26"/>
      <c r="I6" s="104">
        <v>11</v>
      </c>
      <c r="J6" s="105">
        <v>3600</v>
      </c>
      <c r="K6" s="106">
        <f t="shared" ref="K6:K8" si="6">J6/I6</f>
        <v>327.27272727272725</v>
      </c>
      <c r="L6" s="107">
        <v>11</v>
      </c>
      <c r="M6" s="105">
        <f t="shared" si="1"/>
        <v>3155.7994002027826</v>
      </c>
      <c r="N6" s="106">
        <f t="shared" si="2"/>
        <v>286.89085456388932</v>
      </c>
      <c r="O6" s="108">
        <f t="shared" si="3"/>
        <v>0</v>
      </c>
      <c r="P6" s="109">
        <f t="shared" si="4"/>
        <v>-40.381872708837932</v>
      </c>
      <c r="Q6" s="110">
        <f t="shared" si="5"/>
        <v>0.87661094450077293</v>
      </c>
      <c r="R6" s="290"/>
      <c r="S6" s="47">
        <v>0.27569444444444441</v>
      </c>
      <c r="T6" s="48">
        <v>0.31874999999999998</v>
      </c>
      <c r="U6" s="111">
        <v>4.6499999999999275</v>
      </c>
      <c r="V6" s="112">
        <v>62.0001385346063</v>
      </c>
      <c r="W6" s="113"/>
      <c r="X6" s="116"/>
      <c r="Y6" s="281"/>
      <c r="Z6" s="282"/>
      <c r="AA6" s="117">
        <f>M6-J6</f>
        <v>-444.20059979721736</v>
      </c>
      <c r="AB6" s="110">
        <f>M6/J6</f>
        <v>0.87661094450077293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3650</v>
      </c>
      <c r="G7" s="103">
        <f t="shared" si="0"/>
        <v>108952.5</v>
      </c>
      <c r="H7" s="26"/>
      <c r="I7" s="104">
        <v>11</v>
      </c>
      <c r="J7" s="105">
        <v>3600</v>
      </c>
      <c r="K7" s="106">
        <f t="shared" si="6"/>
        <v>327.27272727272725</v>
      </c>
      <c r="L7" s="107">
        <v>11</v>
      </c>
      <c r="M7" s="105">
        <f t="shared" si="1"/>
        <v>3158.3060633087357</v>
      </c>
      <c r="N7" s="106">
        <f t="shared" si="2"/>
        <v>287.11873302806686</v>
      </c>
      <c r="O7" s="108">
        <f t="shared" si="3"/>
        <v>0</v>
      </c>
      <c r="P7" s="109">
        <f t="shared" si="4"/>
        <v>-40.153994244660396</v>
      </c>
      <c r="Q7" s="110">
        <f t="shared" si="5"/>
        <v>0.87730723980798209</v>
      </c>
      <c r="R7" s="290"/>
      <c r="S7" s="47">
        <v>0.32291666666666663</v>
      </c>
      <c r="T7" s="48">
        <v>0.37106481481481479</v>
      </c>
      <c r="U7" s="111">
        <v>5.9999999999999787</v>
      </c>
      <c r="V7" s="112">
        <v>69.340968104455669</v>
      </c>
      <c r="W7" s="113"/>
      <c r="X7" s="116"/>
      <c r="Y7" s="281"/>
      <c r="Z7" s="282"/>
      <c r="AA7" s="117">
        <f>M7-J7</f>
        <v>-441.6939366912643</v>
      </c>
      <c r="AB7" s="110">
        <f>M7/J7</f>
        <v>0.87730723980798209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2352</v>
      </c>
      <c r="G8" s="103">
        <f t="shared" si="0"/>
        <v>67196.639999999999</v>
      </c>
      <c r="H8" s="26"/>
      <c r="I8" s="104">
        <v>12</v>
      </c>
      <c r="J8" s="105">
        <v>3600</v>
      </c>
      <c r="K8" s="106">
        <f t="shared" si="6"/>
        <v>300</v>
      </c>
      <c r="L8" s="107">
        <v>12</v>
      </c>
      <c r="M8" s="105">
        <f t="shared" si="1"/>
        <v>3117.9635369627977</v>
      </c>
      <c r="N8" s="106">
        <f t="shared" si="2"/>
        <v>259.83029474689982</v>
      </c>
      <c r="O8" s="108">
        <f t="shared" si="3"/>
        <v>0</v>
      </c>
      <c r="P8" s="109">
        <f t="shared" si="4"/>
        <v>-40.169705253100176</v>
      </c>
      <c r="Q8" s="110">
        <f t="shared" si="5"/>
        <v>0.86610098248966605</v>
      </c>
      <c r="R8" s="290"/>
      <c r="S8" s="47">
        <v>0.3743055555555555</v>
      </c>
      <c r="T8" s="48">
        <v>0.40572916666666659</v>
      </c>
      <c r="U8" s="111">
        <v>4.6666666666666234</v>
      </c>
      <c r="V8" s="112">
        <v>45.260311202184461</v>
      </c>
      <c r="W8" s="113"/>
      <c r="X8" s="116"/>
      <c r="Y8" s="281"/>
      <c r="Z8" s="282"/>
      <c r="AA8" s="117">
        <f>M8-J8</f>
        <v>-482.03646303720234</v>
      </c>
      <c r="AB8" s="110">
        <f>M8/J8</f>
        <v>0.86610098248966605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7">AVERAGE(I5:I20)</f>
        <v>11</v>
      </c>
      <c r="J21" s="137">
        <f t="shared" si="7"/>
        <v>3600</v>
      </c>
      <c r="K21" s="138">
        <f t="shared" ref="K21" si="8">J21/I21</f>
        <v>327.27272727272725</v>
      </c>
      <c r="L21" s="136">
        <f t="shared" ref="L21:M21" si="9">AVERAGE(L5:L20)</f>
        <v>11</v>
      </c>
      <c r="M21" s="137">
        <f t="shared" si="9"/>
        <v>3155.4488253393456</v>
      </c>
      <c r="N21" s="138">
        <f>M21/L21</f>
        <v>286.85898412175868</v>
      </c>
      <c r="O21" s="139">
        <f>L21-I21</f>
        <v>0</v>
      </c>
      <c r="P21" s="140">
        <f>N21-K21</f>
        <v>-40.413743150968571</v>
      </c>
      <c r="Q21" s="141">
        <f>N21/K21</f>
        <v>0.87651356259426272</v>
      </c>
      <c r="R21" s="291"/>
      <c r="S21" s="142">
        <v>0.25</v>
      </c>
      <c r="T21" s="143">
        <v>0.44494212962962953</v>
      </c>
      <c r="U21" s="144"/>
      <c r="V21" s="166"/>
      <c r="W21" s="167"/>
      <c r="X21" s="138"/>
      <c r="Y21" s="277"/>
      <c r="Z21" s="278"/>
      <c r="AA21" s="168">
        <f>M21-J21</f>
        <v>-444.5511746606544</v>
      </c>
      <c r="AB21" s="141">
        <f>M21/J21</f>
        <v>0.87651356259426272</v>
      </c>
      <c r="AC21" s="296"/>
    </row>
    <row r="22" spans="1:29" ht="15.75" customHeight="1">
      <c r="A22" s="283" t="s">
        <v>123</v>
      </c>
      <c r="B22" s="114" t="s">
        <v>118</v>
      </c>
      <c r="C22" s="287" t="s">
        <v>191</v>
      </c>
      <c r="D22" s="288"/>
      <c r="E22" s="147">
        <v>18.53</v>
      </c>
      <c r="F22" s="97">
        <v>3173</v>
      </c>
      <c r="G22" s="148">
        <f t="shared" ref="G22" si="10">E22*F22</f>
        <v>58795.69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2981.5385386348971</v>
      </c>
      <c r="N22" s="152">
        <f>M22/L22</f>
        <v>993.84617954496571</v>
      </c>
      <c r="O22" s="154">
        <f>L22-I22</f>
        <v>0</v>
      </c>
      <c r="P22" s="155">
        <f>N22-K22</f>
        <v>-106.15382045503429</v>
      </c>
      <c r="Q22" s="156">
        <f>N22/K22</f>
        <v>0.90349652685905968</v>
      </c>
      <c r="R22" s="289">
        <f>Q38</f>
        <v>0.90349652685905968</v>
      </c>
      <c r="S22" s="157">
        <v>0.4375</v>
      </c>
      <c r="T22" s="158">
        <v>0.48184027777777777</v>
      </c>
      <c r="U22" s="159"/>
      <c r="V22" s="112">
        <v>63.852939525365258</v>
      </c>
      <c r="W22" s="161"/>
      <c r="X22" s="162"/>
      <c r="Y22" s="292"/>
      <c r="Z22" s="293"/>
      <c r="AA22" s="115">
        <f>M22-J22</f>
        <v>-318.46146136510288</v>
      </c>
      <c r="AB22" s="156">
        <f>M22/J22</f>
        <v>0.90349652685905968</v>
      </c>
      <c r="AC22" s="294">
        <f>AB38</f>
        <v>0.90349652685905968</v>
      </c>
    </row>
    <row r="23" spans="1:29" ht="15.75" customHeight="1">
      <c r="A23" s="284"/>
      <c r="B23" s="100"/>
      <c r="C23" s="279"/>
      <c r="D23" s="280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290"/>
      <c r="S23" s="47"/>
      <c r="T23" s="48"/>
      <c r="U23" s="111"/>
      <c r="V23" s="112"/>
      <c r="W23" s="113"/>
      <c r="X23" s="116"/>
      <c r="Y23" s="281"/>
      <c r="Z23" s="282"/>
      <c r="AA23" s="117"/>
      <c r="AB23" s="110"/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16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13"/>
      <c r="X35" s="116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13"/>
      <c r="X36" s="116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99"/>
      <c r="G38" s="135"/>
      <c r="H38" s="69"/>
      <c r="I38" s="136">
        <f t="shared" ref="I38:J38" si="11">AVERAGE(I22:I37)</f>
        <v>3</v>
      </c>
      <c r="J38" s="137">
        <f t="shared" si="11"/>
        <v>3300</v>
      </c>
      <c r="K38" s="138">
        <f t="shared" ref="K38" si="12">J38/I38</f>
        <v>1100</v>
      </c>
      <c r="L38" s="136">
        <f t="shared" ref="L38:M38" si="13">AVERAGE(L22:L37)</f>
        <v>3</v>
      </c>
      <c r="M38" s="137">
        <f t="shared" si="13"/>
        <v>2981.5385386348971</v>
      </c>
      <c r="N38" s="138">
        <f t="shared" ref="N38:N47" si="14">M38/L38</f>
        <v>993.84617954496571</v>
      </c>
      <c r="O38" s="139">
        <f t="shared" ref="O38:O47" si="15">L38-I38</f>
        <v>0</v>
      </c>
      <c r="P38" s="140">
        <f t="shared" ref="P38:P47" si="16">N38-K38</f>
        <v>-106.15382045503429</v>
      </c>
      <c r="Q38" s="141">
        <f t="shared" ref="Q38:Q47" si="17">N38/K38</f>
        <v>0.90349652685905968</v>
      </c>
      <c r="R38" s="291"/>
      <c r="S38" s="142">
        <v>0.4375</v>
      </c>
      <c r="T38" s="143">
        <v>0.48184027777777777</v>
      </c>
      <c r="U38" s="144"/>
      <c r="V38" s="166"/>
      <c r="W38" s="99"/>
      <c r="X38" s="69"/>
      <c r="Y38" s="277"/>
      <c r="Z38" s="278"/>
      <c r="AA38" s="168">
        <f t="shared" ref="AA38:AA47" si="18">M38-J38</f>
        <v>-318.46146136510288</v>
      </c>
      <c r="AB38" s="141">
        <f t="shared" ref="AB38:AB47" si="19">M38/J38</f>
        <v>0.90349652685905968</v>
      </c>
      <c r="AC38" s="296"/>
    </row>
    <row r="39" spans="1:29" ht="15.75" customHeight="1">
      <c r="A39" s="297" t="s">
        <v>71</v>
      </c>
      <c r="B39" s="114" t="s">
        <v>118</v>
      </c>
      <c r="C39" s="287" t="s">
        <v>128</v>
      </c>
      <c r="D39" s="288"/>
      <c r="E39" s="147">
        <v>14.03</v>
      </c>
      <c r="F39" s="97">
        <v>1462</v>
      </c>
      <c r="G39" s="148">
        <f t="shared" ref="G39:G47" si="20">E39*F39</f>
        <v>20511.86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21">F39/V39*60</f>
        <v>2707.0178845319651</v>
      </c>
      <c r="N39" s="152">
        <f t="shared" si="14"/>
        <v>902.33929484398834</v>
      </c>
      <c r="O39" s="154">
        <f t="shared" si="15"/>
        <v>0</v>
      </c>
      <c r="P39" s="155">
        <f t="shared" si="16"/>
        <v>-97.660705156011659</v>
      </c>
      <c r="Q39" s="156">
        <f t="shared" si="17"/>
        <v>0.90233929484398834</v>
      </c>
      <c r="R39" s="289">
        <f>Q55</f>
        <v>0.88643046011806537</v>
      </c>
      <c r="S39" s="157">
        <v>0.25</v>
      </c>
      <c r="T39" s="158">
        <v>0.27250000000000002</v>
      </c>
      <c r="U39" s="159"/>
      <c r="V39" s="160">
        <v>32.404662156551105</v>
      </c>
      <c r="W39" s="161"/>
      <c r="X39" s="162"/>
      <c r="Y39" s="292"/>
      <c r="Z39" s="293"/>
      <c r="AA39" s="115">
        <f t="shared" si="18"/>
        <v>-292.98211546803486</v>
      </c>
      <c r="AB39" s="156">
        <f t="shared" si="19"/>
        <v>0.90233929484398834</v>
      </c>
      <c r="AC39" s="294">
        <f>AB55</f>
        <v>0.88643046011806537</v>
      </c>
    </row>
    <row r="40" spans="1:29" ht="15.75" customHeight="1">
      <c r="A40" s="298"/>
      <c r="B40" s="100" t="s">
        <v>118</v>
      </c>
      <c r="C40" s="279" t="s">
        <v>130</v>
      </c>
      <c r="D40" s="280"/>
      <c r="E40" s="101">
        <v>14.28</v>
      </c>
      <c r="F40" s="102">
        <v>2192</v>
      </c>
      <c r="G40" s="103">
        <f t="shared" si="20"/>
        <v>31301.759999999998</v>
      </c>
      <c r="H40" s="26">
        <v>2</v>
      </c>
      <c r="I40" s="104">
        <v>3</v>
      </c>
      <c r="J40" s="105">
        <v>3600</v>
      </c>
      <c r="K40" s="106">
        <f t="shared" ref="K40:K75" si="22">J40/I40</f>
        <v>1200</v>
      </c>
      <c r="L40" s="107">
        <v>3</v>
      </c>
      <c r="M40" s="105">
        <f t="shared" si="21"/>
        <v>3181.2053333603521</v>
      </c>
      <c r="N40" s="106">
        <f t="shared" si="14"/>
        <v>1060.4017777867841</v>
      </c>
      <c r="O40" s="108">
        <f t="shared" si="15"/>
        <v>0</v>
      </c>
      <c r="P40" s="109">
        <f t="shared" si="16"/>
        <v>-139.59822221321588</v>
      </c>
      <c r="Q40" s="110">
        <f t="shared" si="17"/>
        <v>0.88366814815565342</v>
      </c>
      <c r="R40" s="290"/>
      <c r="S40" s="47">
        <v>0.28263888888888888</v>
      </c>
      <c r="T40" s="48">
        <v>0.31134259259259256</v>
      </c>
      <c r="U40" s="111">
        <v>14.599999999999964</v>
      </c>
      <c r="V40" s="112">
        <v>41.342820163410693</v>
      </c>
      <c r="W40" s="113"/>
      <c r="X40" s="116"/>
      <c r="Y40" s="281"/>
      <c r="Z40" s="282"/>
      <c r="AA40" s="117">
        <f t="shared" si="18"/>
        <v>-418.79466663964786</v>
      </c>
      <c r="AB40" s="110">
        <f t="shared" si="19"/>
        <v>0.88366814815565342</v>
      </c>
      <c r="AC40" s="295"/>
    </row>
    <row r="41" spans="1:29" ht="15.75" customHeight="1">
      <c r="A41" s="298"/>
      <c r="B41" s="100" t="s">
        <v>118</v>
      </c>
      <c r="C41" s="279" t="s">
        <v>132</v>
      </c>
      <c r="D41" s="280"/>
      <c r="E41" s="101">
        <v>24.82</v>
      </c>
      <c r="F41" s="102">
        <v>2120</v>
      </c>
      <c r="G41" s="103">
        <f t="shared" si="20"/>
        <v>52618.400000000001</v>
      </c>
      <c r="H41" s="26"/>
      <c r="I41" s="104">
        <v>5</v>
      </c>
      <c r="J41" s="105">
        <v>3600</v>
      </c>
      <c r="K41" s="106">
        <f t="shared" si="22"/>
        <v>720</v>
      </c>
      <c r="L41" s="107">
        <v>5</v>
      </c>
      <c r="M41" s="105">
        <f t="shared" si="21"/>
        <v>3185.9918373929468</v>
      </c>
      <c r="N41" s="106">
        <f t="shared" si="14"/>
        <v>637.19836747858938</v>
      </c>
      <c r="O41" s="108">
        <f t="shared" si="15"/>
        <v>0</v>
      </c>
      <c r="P41" s="109">
        <f t="shared" si="16"/>
        <v>-82.801632521410625</v>
      </c>
      <c r="Q41" s="110">
        <f t="shared" si="17"/>
        <v>0.88499773260915193</v>
      </c>
      <c r="R41" s="290"/>
      <c r="S41" s="47">
        <v>0.3215277777777778</v>
      </c>
      <c r="T41" s="48">
        <v>0.34924768518518523</v>
      </c>
      <c r="U41" s="111">
        <v>14.666666666666748</v>
      </c>
      <c r="V41" s="112">
        <v>39.924772721353236</v>
      </c>
      <c r="W41" s="113"/>
      <c r="X41" s="116"/>
      <c r="Y41" s="281"/>
      <c r="Z41" s="282"/>
      <c r="AA41" s="117">
        <f t="shared" si="18"/>
        <v>-414.00816260705324</v>
      </c>
      <c r="AB41" s="110">
        <f t="shared" si="19"/>
        <v>0.88499773260915193</v>
      </c>
      <c r="AC41" s="295"/>
    </row>
    <row r="42" spans="1:29" ht="15.75" customHeight="1">
      <c r="A42" s="298"/>
      <c r="B42" s="100" t="s">
        <v>118</v>
      </c>
      <c r="C42" s="279" t="s">
        <v>127</v>
      </c>
      <c r="D42" s="280"/>
      <c r="E42" s="101">
        <v>18.18</v>
      </c>
      <c r="F42" s="102">
        <v>1232</v>
      </c>
      <c r="G42" s="103">
        <f t="shared" si="20"/>
        <v>22397.759999999998</v>
      </c>
      <c r="H42" s="26"/>
      <c r="I42" s="104">
        <v>3</v>
      </c>
      <c r="J42" s="105">
        <v>3600</v>
      </c>
      <c r="K42" s="106">
        <f t="shared" si="22"/>
        <v>1200</v>
      </c>
      <c r="L42" s="107">
        <v>3</v>
      </c>
      <c r="M42" s="105">
        <f t="shared" si="21"/>
        <v>3184.4659073571752</v>
      </c>
      <c r="N42" s="106">
        <f t="shared" si="14"/>
        <v>1061.4886357857251</v>
      </c>
      <c r="O42" s="108">
        <f t="shared" si="15"/>
        <v>0</v>
      </c>
      <c r="P42" s="109">
        <f t="shared" si="16"/>
        <v>-138.51136421427486</v>
      </c>
      <c r="Q42" s="110">
        <f t="shared" si="17"/>
        <v>0.88457386315477093</v>
      </c>
      <c r="R42" s="290"/>
      <c r="S42" s="47">
        <v>0.35902777777777783</v>
      </c>
      <c r="T42" s="48">
        <v>0.37513888888888897</v>
      </c>
      <c r="U42" s="111">
        <v>15</v>
      </c>
      <c r="V42" s="112">
        <v>23.212683743675893</v>
      </c>
      <c r="W42" s="113"/>
      <c r="X42" s="116"/>
      <c r="Y42" s="281"/>
      <c r="Z42" s="282"/>
      <c r="AA42" s="117">
        <f t="shared" si="18"/>
        <v>-415.53409264282482</v>
      </c>
      <c r="AB42" s="110">
        <f t="shared" si="19"/>
        <v>0.88457386315477093</v>
      </c>
      <c r="AC42" s="295"/>
    </row>
    <row r="43" spans="1:29" ht="15.75" customHeight="1">
      <c r="A43" s="298"/>
      <c r="B43" s="100" t="s">
        <v>118</v>
      </c>
      <c r="C43" s="279" t="s">
        <v>133</v>
      </c>
      <c r="D43" s="280"/>
      <c r="E43" s="101">
        <v>30</v>
      </c>
      <c r="F43" s="102">
        <v>2910</v>
      </c>
      <c r="G43" s="103">
        <f t="shared" si="20"/>
        <v>87300</v>
      </c>
      <c r="H43" s="13"/>
      <c r="I43" s="104">
        <v>4</v>
      </c>
      <c r="J43" s="105">
        <v>3600</v>
      </c>
      <c r="K43" s="106">
        <f t="shared" si="22"/>
        <v>900</v>
      </c>
      <c r="L43" s="107">
        <v>4</v>
      </c>
      <c r="M43" s="105">
        <f t="shared" si="21"/>
        <v>3183.1200000000022</v>
      </c>
      <c r="N43" s="106">
        <f t="shared" si="14"/>
        <v>795.78000000000054</v>
      </c>
      <c r="O43" s="108">
        <f t="shared" si="15"/>
        <v>0</v>
      </c>
      <c r="P43" s="109">
        <f t="shared" si="16"/>
        <v>-104.21999999999946</v>
      </c>
      <c r="Q43" s="110">
        <f t="shared" si="17"/>
        <v>0.88420000000000065</v>
      </c>
      <c r="R43" s="290"/>
      <c r="S43" s="47">
        <v>0.38541666666666674</v>
      </c>
      <c r="T43" s="48">
        <v>0.42350694444444453</v>
      </c>
      <c r="U43" s="111">
        <v>14.799999999999995</v>
      </c>
      <c r="V43" s="112">
        <v>54.85184347432704</v>
      </c>
      <c r="W43" s="113"/>
      <c r="X43" s="116"/>
      <c r="Y43" s="281"/>
      <c r="Z43" s="282"/>
      <c r="AA43" s="117">
        <f t="shared" si="18"/>
        <v>-416.87999999999784</v>
      </c>
      <c r="AB43" s="110">
        <f t="shared" si="19"/>
        <v>0.88420000000000065</v>
      </c>
      <c r="AC43" s="295"/>
    </row>
    <row r="44" spans="1:29" ht="15.75" customHeight="1">
      <c r="A44" s="298"/>
      <c r="B44" s="100" t="s">
        <v>118</v>
      </c>
      <c r="C44" s="279" t="s">
        <v>124</v>
      </c>
      <c r="D44" s="280"/>
      <c r="E44" s="101">
        <v>22.28</v>
      </c>
      <c r="F44" s="102">
        <v>1215</v>
      </c>
      <c r="G44" s="121">
        <f t="shared" si="20"/>
        <v>27070.2</v>
      </c>
      <c r="H44" s="122"/>
      <c r="I44" s="104">
        <v>5</v>
      </c>
      <c r="J44" s="105">
        <v>3300</v>
      </c>
      <c r="K44" s="106">
        <f t="shared" si="22"/>
        <v>660</v>
      </c>
      <c r="L44" s="107">
        <v>5</v>
      </c>
      <c r="M44" s="105">
        <f t="shared" si="21"/>
        <v>2964.0944806740295</v>
      </c>
      <c r="N44" s="106">
        <f t="shared" si="14"/>
        <v>592.81889613480587</v>
      </c>
      <c r="O44" s="108">
        <f t="shared" si="15"/>
        <v>0</v>
      </c>
      <c r="P44" s="109">
        <f t="shared" si="16"/>
        <v>-67.181103865194132</v>
      </c>
      <c r="Q44" s="110">
        <f t="shared" si="17"/>
        <v>0.89821044868909983</v>
      </c>
      <c r="R44" s="290"/>
      <c r="S44" s="47">
        <v>0.4333333333333334</v>
      </c>
      <c r="T44" s="120">
        <v>0.45040509259259265</v>
      </c>
      <c r="U44" s="111">
        <v>15</v>
      </c>
      <c r="V44" s="112">
        <v>24.594357728915131</v>
      </c>
      <c r="W44" s="113"/>
      <c r="X44" s="116"/>
      <c r="Y44" s="281"/>
      <c r="Z44" s="282"/>
      <c r="AA44" s="117">
        <f t="shared" si="18"/>
        <v>-335.90551932597054</v>
      </c>
      <c r="AB44" s="110">
        <f t="shared" si="19"/>
        <v>0.89821044868909983</v>
      </c>
      <c r="AC44" s="295"/>
    </row>
    <row r="45" spans="1:29" ht="15.75" customHeight="1">
      <c r="A45" s="298"/>
      <c r="B45" s="100" t="s">
        <v>118</v>
      </c>
      <c r="C45" s="279" t="s">
        <v>236</v>
      </c>
      <c r="D45" s="280"/>
      <c r="E45" s="101">
        <v>17.07</v>
      </c>
      <c r="F45" s="102">
        <v>4250</v>
      </c>
      <c r="G45" s="121">
        <f t="shared" si="20"/>
        <v>72547.5</v>
      </c>
      <c r="H45" s="62"/>
      <c r="I45" s="104">
        <v>3</v>
      </c>
      <c r="J45" s="105">
        <v>3300</v>
      </c>
      <c r="K45" s="106">
        <f t="shared" si="22"/>
        <v>1100</v>
      </c>
      <c r="L45" s="107">
        <v>3</v>
      </c>
      <c r="M45" s="105">
        <f t="shared" si="21"/>
        <v>2830.6534184040138</v>
      </c>
      <c r="N45" s="106">
        <f t="shared" si="14"/>
        <v>943.55113946800464</v>
      </c>
      <c r="O45" s="123">
        <f t="shared" si="15"/>
        <v>0</v>
      </c>
      <c r="P45" s="124">
        <f t="shared" si="16"/>
        <v>-156.44886053199536</v>
      </c>
      <c r="Q45" s="125">
        <f t="shared" si="17"/>
        <v>0.85777376315273146</v>
      </c>
      <c r="R45" s="290"/>
      <c r="S45" s="47">
        <v>0.46041666666666675</v>
      </c>
      <c r="T45" s="120">
        <v>0.52297453703703711</v>
      </c>
      <c r="U45" s="111">
        <v>15</v>
      </c>
      <c r="V45" s="112">
        <v>90.085207303045507</v>
      </c>
      <c r="W45" s="113"/>
      <c r="X45" s="116"/>
      <c r="Y45" s="281"/>
      <c r="Z45" s="282"/>
      <c r="AA45" s="117">
        <f t="shared" si="18"/>
        <v>-469.34658159598621</v>
      </c>
      <c r="AB45" s="110">
        <f t="shared" si="19"/>
        <v>0.85777376315273146</v>
      </c>
      <c r="AC45" s="295"/>
    </row>
    <row r="46" spans="1:29" ht="15.75" customHeight="1">
      <c r="A46" s="298"/>
      <c r="B46" s="100" t="s">
        <v>118</v>
      </c>
      <c r="C46" s="279" t="s">
        <v>128</v>
      </c>
      <c r="D46" s="280"/>
      <c r="E46" s="101">
        <v>14.03</v>
      </c>
      <c r="F46" s="102">
        <v>3274</v>
      </c>
      <c r="G46" s="121">
        <f t="shared" si="20"/>
        <v>45934.22</v>
      </c>
      <c r="H46" s="62"/>
      <c r="I46" s="104">
        <v>3</v>
      </c>
      <c r="J46" s="105">
        <v>3000</v>
      </c>
      <c r="K46" s="106">
        <f t="shared" si="22"/>
        <v>1000</v>
      </c>
      <c r="L46" s="118">
        <v>3</v>
      </c>
      <c r="M46" s="105">
        <f t="shared" si="21"/>
        <v>2707.0178845319656</v>
      </c>
      <c r="N46" s="106">
        <f t="shared" si="14"/>
        <v>902.33929484398857</v>
      </c>
      <c r="O46" s="123">
        <f t="shared" si="15"/>
        <v>0</v>
      </c>
      <c r="P46" s="124">
        <f t="shared" si="16"/>
        <v>-97.660705156011431</v>
      </c>
      <c r="Q46" s="125">
        <f t="shared" si="17"/>
        <v>0.90233929484398856</v>
      </c>
      <c r="R46" s="290"/>
      <c r="S46" s="47">
        <v>0.53333333333333333</v>
      </c>
      <c r="T46" s="120">
        <v>0.5837268518518518</v>
      </c>
      <c r="U46" s="111">
        <v>14.916666666666547</v>
      </c>
      <c r="V46" s="112">
        <v>72.566938372468059</v>
      </c>
      <c r="W46" s="113"/>
      <c r="X46" s="116"/>
      <c r="Y46" s="281"/>
      <c r="Z46" s="282"/>
      <c r="AA46" s="117">
        <f t="shared" si="18"/>
        <v>-292.98211546803441</v>
      </c>
      <c r="AB46" s="110">
        <f t="shared" si="19"/>
        <v>0.90233929484398856</v>
      </c>
      <c r="AC46" s="295"/>
    </row>
    <row r="47" spans="1:29" ht="15.75" customHeight="1">
      <c r="A47" s="298"/>
      <c r="B47" s="100" t="s">
        <v>118</v>
      </c>
      <c r="C47" s="279" t="s">
        <v>130</v>
      </c>
      <c r="D47" s="280"/>
      <c r="E47" s="101">
        <v>14.28</v>
      </c>
      <c r="F47" s="102">
        <v>5034</v>
      </c>
      <c r="G47" s="121">
        <f t="shared" si="20"/>
        <v>71885.51999999999</v>
      </c>
      <c r="H47" s="62"/>
      <c r="I47" s="104">
        <v>3</v>
      </c>
      <c r="J47" s="105">
        <v>3600</v>
      </c>
      <c r="K47" s="106">
        <f t="shared" si="22"/>
        <v>1200</v>
      </c>
      <c r="L47" s="118">
        <v>3</v>
      </c>
      <c r="M47" s="105">
        <f t="shared" si="21"/>
        <v>3181.2053333603521</v>
      </c>
      <c r="N47" s="106">
        <f t="shared" si="14"/>
        <v>1060.4017777867841</v>
      </c>
      <c r="O47" s="123">
        <f t="shared" si="15"/>
        <v>0</v>
      </c>
      <c r="P47" s="124">
        <f t="shared" si="16"/>
        <v>-139.59822221321588</v>
      </c>
      <c r="Q47" s="125">
        <f t="shared" si="17"/>
        <v>0.88366814815565342</v>
      </c>
      <c r="R47" s="290"/>
      <c r="S47" s="47">
        <v>0.59375</v>
      </c>
      <c r="T47" s="120">
        <v>0.65967592592592594</v>
      </c>
      <c r="U47" s="111">
        <v>15</v>
      </c>
      <c r="V47" s="112">
        <v>94.945144481117438</v>
      </c>
      <c r="W47" s="113"/>
      <c r="X47" s="116"/>
      <c r="Y47" s="281"/>
      <c r="Z47" s="282"/>
      <c r="AA47" s="117">
        <f t="shared" si="18"/>
        <v>-418.79466663964786</v>
      </c>
      <c r="AB47" s="110">
        <f t="shared" si="19"/>
        <v>0.88366814815565342</v>
      </c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26"/>
      <c r="X49" s="127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26"/>
      <c r="X50" s="127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26"/>
      <c r="X51" s="127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26"/>
      <c r="X52" s="127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26"/>
      <c r="X53" s="127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23">AVERAGE(I39:I54)</f>
        <v>3.5555555555555554</v>
      </c>
      <c r="J55" s="137">
        <f t="shared" si="23"/>
        <v>3400</v>
      </c>
      <c r="K55" s="138">
        <f t="shared" ref="K55" si="24">J55/I55</f>
        <v>956.25</v>
      </c>
      <c r="L55" s="136">
        <f t="shared" ref="L55:M55" si="25">AVERAGE(L39:L54)</f>
        <v>3.5555555555555554</v>
      </c>
      <c r="M55" s="137">
        <f t="shared" si="25"/>
        <v>3013.8635644014221</v>
      </c>
      <c r="N55" s="138">
        <f t="shared" ref="N55:N65" si="26">M55/L55</f>
        <v>847.64912748790005</v>
      </c>
      <c r="O55" s="139">
        <f t="shared" ref="O55:O65" si="27">L55-I55</f>
        <v>0</v>
      </c>
      <c r="P55" s="140">
        <f t="shared" ref="P55:P65" si="28">N55-K55</f>
        <v>-108.60087251209995</v>
      </c>
      <c r="Q55" s="141">
        <f t="shared" ref="Q55:Q65" si="29">N55/K55</f>
        <v>0.88643046011806537</v>
      </c>
      <c r="R55" s="291"/>
      <c r="S55" s="142">
        <v>0.25</v>
      </c>
      <c r="T55" s="143">
        <v>0.65967592592592594</v>
      </c>
      <c r="U55" s="144"/>
      <c r="V55" s="166"/>
      <c r="W55" s="99"/>
      <c r="X55" s="69"/>
      <c r="Y55" s="277"/>
      <c r="Z55" s="278"/>
      <c r="AA55" s="168">
        <f t="shared" ref="AA55:AA65" si="30">M55-J55</f>
        <v>-386.13643559857792</v>
      </c>
      <c r="AB55" s="141">
        <f t="shared" ref="AB55:AB65" si="31">M55/J55</f>
        <v>0.88643046011806537</v>
      </c>
      <c r="AC55" s="296"/>
    </row>
    <row r="56" spans="1:29" ht="15.75" customHeight="1">
      <c r="A56" s="283" t="s">
        <v>78</v>
      </c>
      <c r="B56" s="114" t="s">
        <v>118</v>
      </c>
      <c r="C56" s="287" t="s">
        <v>211</v>
      </c>
      <c r="D56" s="288"/>
      <c r="E56" s="147">
        <v>23.72</v>
      </c>
      <c r="F56" s="97">
        <v>913</v>
      </c>
      <c r="G56" s="148">
        <f t="shared" ref="G56:G65" si="32">E56*F56</f>
        <v>21656.36</v>
      </c>
      <c r="H56" s="149">
        <v>2</v>
      </c>
      <c r="I56" s="150">
        <v>5</v>
      </c>
      <c r="J56" s="151">
        <v>3600</v>
      </c>
      <c r="K56" s="152">
        <f>J56/I56</f>
        <v>720</v>
      </c>
      <c r="L56" s="153">
        <v>5</v>
      </c>
      <c r="M56" s="151">
        <f t="shared" ref="M56:M65" si="33">F56/V56*60</f>
        <v>3182.3775423838151</v>
      </c>
      <c r="N56" s="152">
        <f t="shared" si="26"/>
        <v>636.47550847676303</v>
      </c>
      <c r="O56" s="154">
        <f t="shared" si="27"/>
        <v>0</v>
      </c>
      <c r="P56" s="155">
        <f t="shared" si="28"/>
        <v>-83.524491523236975</v>
      </c>
      <c r="Q56" s="156">
        <f t="shared" si="29"/>
        <v>0.88399376177328193</v>
      </c>
      <c r="R56" s="289">
        <f>Q72</f>
        <v>0.88462008853151242</v>
      </c>
      <c r="S56" s="157">
        <v>0.25</v>
      </c>
      <c r="T56" s="158">
        <v>0.26194444444444442</v>
      </c>
      <c r="U56" s="159"/>
      <c r="V56" s="160">
        <v>17.213545303919563</v>
      </c>
      <c r="W56" s="158"/>
      <c r="X56" s="169"/>
      <c r="Y56" s="292"/>
      <c r="Z56" s="293"/>
      <c r="AA56" s="115">
        <f t="shared" si="30"/>
        <v>-417.62245761618487</v>
      </c>
      <c r="AB56" s="156">
        <f t="shared" si="31"/>
        <v>0.88399376177328193</v>
      </c>
      <c r="AC56" s="294">
        <f>AB72</f>
        <v>0.88462008853151242</v>
      </c>
    </row>
    <row r="57" spans="1:29" ht="15.75" customHeight="1">
      <c r="A57" s="284"/>
      <c r="B57" s="100" t="s">
        <v>118</v>
      </c>
      <c r="C57" s="279" t="s">
        <v>210</v>
      </c>
      <c r="D57" s="280"/>
      <c r="E57" s="101">
        <v>27.48</v>
      </c>
      <c r="F57" s="102">
        <v>1195</v>
      </c>
      <c r="G57" s="103">
        <f t="shared" si="32"/>
        <v>32838.6</v>
      </c>
      <c r="H57" s="26">
        <v>2</v>
      </c>
      <c r="I57" s="104">
        <v>5</v>
      </c>
      <c r="J57" s="105">
        <v>3600</v>
      </c>
      <c r="K57" s="106">
        <f t="shared" si="22"/>
        <v>720</v>
      </c>
      <c r="L57" s="107">
        <v>5</v>
      </c>
      <c r="M57" s="105">
        <f t="shared" si="33"/>
        <v>3184.2960533891992</v>
      </c>
      <c r="N57" s="106">
        <f t="shared" si="26"/>
        <v>636.85921067783988</v>
      </c>
      <c r="O57" s="108">
        <f t="shared" si="27"/>
        <v>0</v>
      </c>
      <c r="P57" s="109">
        <f t="shared" si="28"/>
        <v>-83.140789322160117</v>
      </c>
      <c r="Q57" s="110">
        <f t="shared" si="29"/>
        <v>0.88452668149699987</v>
      </c>
      <c r="R57" s="290"/>
      <c r="S57" s="47">
        <v>0.27222222222222225</v>
      </c>
      <c r="T57" s="48">
        <v>0.28785879629629635</v>
      </c>
      <c r="U57" s="111">
        <v>14.800000000000075</v>
      </c>
      <c r="V57" s="112">
        <v>22.516750577788223</v>
      </c>
      <c r="W57" s="113"/>
      <c r="X57" s="13"/>
      <c r="Y57" s="281"/>
      <c r="Z57" s="282"/>
      <c r="AA57" s="117">
        <f t="shared" si="30"/>
        <v>-415.70394661080081</v>
      </c>
      <c r="AB57" s="110">
        <f t="shared" si="31"/>
        <v>0.88452668149699976</v>
      </c>
      <c r="AC57" s="295"/>
    </row>
    <row r="58" spans="1:29" ht="15.75" customHeight="1">
      <c r="A58" s="284"/>
      <c r="B58" s="100" t="s">
        <v>118</v>
      </c>
      <c r="C58" s="279" t="s">
        <v>126</v>
      </c>
      <c r="D58" s="280"/>
      <c r="E58" s="101">
        <v>16.66</v>
      </c>
      <c r="F58" s="102">
        <v>1827</v>
      </c>
      <c r="G58" s="103">
        <f t="shared" si="32"/>
        <v>30437.82</v>
      </c>
      <c r="H58" s="26">
        <v>2</v>
      </c>
      <c r="I58" s="104">
        <v>5</v>
      </c>
      <c r="J58" s="105">
        <v>3600</v>
      </c>
      <c r="K58" s="106">
        <f t="shared" si="22"/>
        <v>720</v>
      </c>
      <c r="L58" s="107">
        <v>5</v>
      </c>
      <c r="M58" s="105">
        <f t="shared" si="33"/>
        <v>3190.4558276693365</v>
      </c>
      <c r="N58" s="106">
        <f t="shared" si="26"/>
        <v>638.0911655338673</v>
      </c>
      <c r="O58" s="108">
        <f t="shared" si="27"/>
        <v>0</v>
      </c>
      <c r="P58" s="109">
        <f t="shared" si="28"/>
        <v>-81.908834466132703</v>
      </c>
      <c r="Q58" s="110">
        <f t="shared" si="29"/>
        <v>0.88623772990814897</v>
      </c>
      <c r="R58" s="290"/>
      <c r="S58" s="47">
        <v>0.29791666666666672</v>
      </c>
      <c r="T58" s="48">
        <v>0.32177083333333339</v>
      </c>
      <c r="U58" s="111">
        <v>15</v>
      </c>
      <c r="V58" s="112">
        <v>34.358726752872371</v>
      </c>
      <c r="W58" s="113"/>
      <c r="X58" s="13"/>
      <c r="Y58" s="281"/>
      <c r="Z58" s="282"/>
      <c r="AA58" s="117">
        <f t="shared" si="30"/>
        <v>-409.54417233066351</v>
      </c>
      <c r="AB58" s="110">
        <f t="shared" si="31"/>
        <v>0.88623772990814897</v>
      </c>
      <c r="AC58" s="295"/>
    </row>
    <row r="59" spans="1:29" ht="15.75" customHeight="1">
      <c r="A59" s="284"/>
      <c r="B59" s="100" t="s">
        <v>118</v>
      </c>
      <c r="C59" s="279" t="s">
        <v>129</v>
      </c>
      <c r="D59" s="280"/>
      <c r="E59" s="101">
        <v>18.18</v>
      </c>
      <c r="F59" s="102">
        <v>2369</v>
      </c>
      <c r="G59" s="103">
        <f t="shared" si="32"/>
        <v>43068.42</v>
      </c>
      <c r="H59" s="26"/>
      <c r="I59" s="104">
        <v>3</v>
      </c>
      <c r="J59" s="105">
        <v>3600</v>
      </c>
      <c r="K59" s="106">
        <f t="shared" si="22"/>
        <v>1200</v>
      </c>
      <c r="L59" s="107">
        <v>3</v>
      </c>
      <c r="M59" s="105">
        <f t="shared" si="33"/>
        <v>3182.9982864459994</v>
      </c>
      <c r="N59" s="106">
        <f t="shared" si="26"/>
        <v>1060.9994288153332</v>
      </c>
      <c r="O59" s="108">
        <f t="shared" si="27"/>
        <v>0</v>
      </c>
      <c r="P59" s="109">
        <f t="shared" si="28"/>
        <v>-139.0005711846668</v>
      </c>
      <c r="Q59" s="110">
        <f t="shared" si="29"/>
        <v>0.88416619067944435</v>
      </c>
      <c r="R59" s="290"/>
      <c r="S59" s="47">
        <v>0.33194444444444454</v>
      </c>
      <c r="T59" s="48">
        <v>0.362951388888889</v>
      </c>
      <c r="U59" s="111">
        <v>14.650000000000052</v>
      </c>
      <c r="V59" s="112">
        <v>44.656008960252215</v>
      </c>
      <c r="W59" s="113"/>
      <c r="X59" s="116"/>
      <c r="Y59" s="281"/>
      <c r="Z59" s="282"/>
      <c r="AA59" s="117">
        <f t="shared" si="30"/>
        <v>-417.00171355400062</v>
      </c>
      <c r="AB59" s="110">
        <f t="shared" si="31"/>
        <v>0.88416619067944424</v>
      </c>
      <c r="AC59" s="295"/>
    </row>
    <row r="60" spans="1:29" ht="15.75" customHeight="1">
      <c r="A60" s="285"/>
      <c r="B60" s="100" t="s">
        <v>118</v>
      </c>
      <c r="C60" s="279" t="s">
        <v>131</v>
      </c>
      <c r="D60" s="280"/>
      <c r="E60" s="101">
        <v>25.03</v>
      </c>
      <c r="F60" s="102">
        <v>1755</v>
      </c>
      <c r="G60" s="103">
        <f t="shared" si="32"/>
        <v>43927.65</v>
      </c>
      <c r="H60" s="13"/>
      <c r="I60" s="104">
        <v>5</v>
      </c>
      <c r="J60" s="105">
        <v>3600</v>
      </c>
      <c r="K60" s="106">
        <f t="shared" si="22"/>
        <v>720</v>
      </c>
      <c r="L60" s="107">
        <v>5</v>
      </c>
      <c r="M60" s="105">
        <f t="shared" si="33"/>
        <v>3185.6220141427148</v>
      </c>
      <c r="N60" s="106">
        <f t="shared" si="26"/>
        <v>637.124402828543</v>
      </c>
      <c r="O60" s="108">
        <f t="shared" si="27"/>
        <v>0</v>
      </c>
      <c r="P60" s="109">
        <f t="shared" si="28"/>
        <v>-82.875597171457002</v>
      </c>
      <c r="Q60" s="110">
        <f t="shared" si="29"/>
        <v>0.88489500392853193</v>
      </c>
      <c r="R60" s="290"/>
      <c r="S60" s="47">
        <v>0.37291666666666679</v>
      </c>
      <c r="T60" s="48">
        <v>0.39586805555555565</v>
      </c>
      <c r="U60" s="111">
        <v>15</v>
      </c>
      <c r="V60" s="112">
        <v>33.054769063158098</v>
      </c>
      <c r="W60" s="113"/>
      <c r="X60" s="116"/>
      <c r="Y60" s="281"/>
      <c r="Z60" s="282"/>
      <c r="AA60" s="117">
        <f t="shared" si="30"/>
        <v>-414.37798585728524</v>
      </c>
      <c r="AB60" s="110">
        <f t="shared" si="31"/>
        <v>0.88489500392853193</v>
      </c>
      <c r="AC60" s="295"/>
    </row>
    <row r="61" spans="1:29" ht="15.75" customHeight="1">
      <c r="A61" s="285"/>
      <c r="B61" s="100" t="s">
        <v>118</v>
      </c>
      <c r="C61" s="279" t="s">
        <v>218</v>
      </c>
      <c r="D61" s="280"/>
      <c r="E61" s="101">
        <v>25.2</v>
      </c>
      <c r="F61" s="102">
        <v>3176</v>
      </c>
      <c r="G61" s="121">
        <f t="shared" si="32"/>
        <v>80035.199999999997</v>
      </c>
      <c r="H61" s="122"/>
      <c r="I61" s="104">
        <v>3</v>
      </c>
      <c r="J61" s="105">
        <v>3600</v>
      </c>
      <c r="K61" s="106">
        <f t="shared" si="22"/>
        <v>1200</v>
      </c>
      <c r="L61" s="107">
        <v>3</v>
      </c>
      <c r="M61" s="105">
        <f t="shared" si="33"/>
        <v>3178.4698787892398</v>
      </c>
      <c r="N61" s="106">
        <f t="shared" si="26"/>
        <v>1059.4899595964132</v>
      </c>
      <c r="O61" s="108">
        <f t="shared" si="27"/>
        <v>0</v>
      </c>
      <c r="P61" s="109">
        <f t="shared" si="28"/>
        <v>-140.5100404035868</v>
      </c>
      <c r="Q61" s="110">
        <f t="shared" si="29"/>
        <v>0.88290829966367768</v>
      </c>
      <c r="R61" s="290"/>
      <c r="S61" s="47">
        <v>0.40625000000000011</v>
      </c>
      <c r="T61" s="120">
        <v>0.44788194444444457</v>
      </c>
      <c r="U61" s="111">
        <v>14.950000000000019</v>
      </c>
      <c r="V61" s="112">
        <v>59.953376079369725</v>
      </c>
      <c r="W61" s="113"/>
      <c r="X61" s="50"/>
      <c r="Y61" s="281"/>
      <c r="Z61" s="282"/>
      <c r="AA61" s="117">
        <f t="shared" si="30"/>
        <v>-421.53012121076017</v>
      </c>
      <c r="AB61" s="110">
        <f t="shared" si="31"/>
        <v>0.88290829966367768</v>
      </c>
      <c r="AC61" s="295"/>
    </row>
    <row r="62" spans="1:29" ht="15.75" customHeight="1">
      <c r="A62" s="285"/>
      <c r="B62" s="100" t="s">
        <v>118</v>
      </c>
      <c r="C62" s="279" t="s">
        <v>125</v>
      </c>
      <c r="D62" s="280"/>
      <c r="E62" s="101">
        <v>17.89</v>
      </c>
      <c r="F62" s="102">
        <v>3340</v>
      </c>
      <c r="G62" s="121">
        <f t="shared" si="32"/>
        <v>59752.6</v>
      </c>
      <c r="H62" s="62"/>
      <c r="I62" s="104">
        <v>4</v>
      </c>
      <c r="J62" s="105">
        <v>3600</v>
      </c>
      <c r="K62" s="106">
        <f t="shared" si="22"/>
        <v>900</v>
      </c>
      <c r="L62" s="107">
        <v>4</v>
      </c>
      <c r="M62" s="105">
        <f t="shared" si="33"/>
        <v>3184.9741608717891</v>
      </c>
      <c r="N62" s="106">
        <f t="shared" si="26"/>
        <v>796.24354021794727</v>
      </c>
      <c r="O62" s="123">
        <f t="shared" si="27"/>
        <v>0</v>
      </c>
      <c r="P62" s="124">
        <f t="shared" si="28"/>
        <v>-103.75645978205273</v>
      </c>
      <c r="Q62" s="125">
        <f t="shared" si="29"/>
        <v>0.88471504468660811</v>
      </c>
      <c r="R62" s="290"/>
      <c r="S62" s="47">
        <v>0.45763888888888904</v>
      </c>
      <c r="T62" s="120">
        <v>0.50133101851851869</v>
      </c>
      <c r="U62" s="111">
        <v>15</v>
      </c>
      <c r="V62" s="112">
        <v>62.920447663897733</v>
      </c>
      <c r="W62" s="113"/>
      <c r="X62" s="116"/>
      <c r="Y62" s="281"/>
      <c r="Z62" s="282"/>
      <c r="AA62" s="117">
        <f t="shared" si="30"/>
        <v>-415.02583912821092</v>
      </c>
      <c r="AB62" s="110">
        <f t="shared" si="31"/>
        <v>0.88471504468660811</v>
      </c>
      <c r="AC62" s="295"/>
    </row>
    <row r="63" spans="1:29" ht="15.75" customHeight="1">
      <c r="A63" s="285"/>
      <c r="B63" s="100" t="s">
        <v>118</v>
      </c>
      <c r="C63" s="279" t="s">
        <v>211</v>
      </c>
      <c r="D63" s="280"/>
      <c r="E63" s="101">
        <v>23.72</v>
      </c>
      <c r="F63" s="102">
        <v>2225</v>
      </c>
      <c r="G63" s="121">
        <f t="shared" si="32"/>
        <v>52777</v>
      </c>
      <c r="H63" s="62"/>
      <c r="I63" s="104">
        <v>5</v>
      </c>
      <c r="J63" s="105">
        <v>3600</v>
      </c>
      <c r="K63" s="106">
        <f t="shared" si="22"/>
        <v>720</v>
      </c>
      <c r="L63" s="118">
        <v>5</v>
      </c>
      <c r="M63" s="105">
        <f t="shared" si="33"/>
        <v>3182.3775423838151</v>
      </c>
      <c r="N63" s="106">
        <f t="shared" si="26"/>
        <v>636.47550847676303</v>
      </c>
      <c r="O63" s="123">
        <f t="shared" si="27"/>
        <v>0</v>
      </c>
      <c r="P63" s="124">
        <f t="shared" si="28"/>
        <v>-83.524491523236975</v>
      </c>
      <c r="Q63" s="125">
        <f t="shared" si="29"/>
        <v>0.88399376177328193</v>
      </c>
      <c r="R63" s="290"/>
      <c r="S63" s="47">
        <v>0.51111111111111118</v>
      </c>
      <c r="T63" s="120">
        <v>0.54023148148148159</v>
      </c>
      <c r="U63" s="111">
        <v>15</v>
      </c>
      <c r="V63" s="112">
        <v>41.94976812839105</v>
      </c>
      <c r="W63" s="113"/>
      <c r="X63" s="116"/>
      <c r="Y63" s="281"/>
      <c r="Z63" s="282"/>
      <c r="AA63" s="117">
        <f t="shared" si="30"/>
        <v>-417.62245761618487</v>
      </c>
      <c r="AB63" s="110">
        <f t="shared" si="31"/>
        <v>0.88399376177328193</v>
      </c>
      <c r="AC63" s="295"/>
    </row>
    <row r="64" spans="1:29" ht="15.75" customHeight="1">
      <c r="A64" s="285"/>
      <c r="B64" s="100" t="s">
        <v>118</v>
      </c>
      <c r="C64" s="279" t="s">
        <v>210</v>
      </c>
      <c r="D64" s="280"/>
      <c r="E64" s="101">
        <v>27.48</v>
      </c>
      <c r="F64" s="102">
        <v>2989</v>
      </c>
      <c r="G64" s="121">
        <f t="shared" si="32"/>
        <v>82137.72</v>
      </c>
      <c r="H64" s="62"/>
      <c r="I64" s="104">
        <v>5</v>
      </c>
      <c r="J64" s="105">
        <v>3600</v>
      </c>
      <c r="K64" s="106">
        <f t="shared" si="22"/>
        <v>720</v>
      </c>
      <c r="L64" s="118">
        <v>5</v>
      </c>
      <c r="M64" s="105">
        <f t="shared" si="33"/>
        <v>3184.2960533891987</v>
      </c>
      <c r="N64" s="106">
        <f t="shared" si="26"/>
        <v>636.85921067783977</v>
      </c>
      <c r="O64" s="123">
        <f t="shared" si="27"/>
        <v>0</v>
      </c>
      <c r="P64" s="124">
        <f t="shared" si="28"/>
        <v>-83.140789322160231</v>
      </c>
      <c r="Q64" s="125">
        <f t="shared" si="29"/>
        <v>0.88452668149699964</v>
      </c>
      <c r="R64" s="290"/>
      <c r="S64" s="47">
        <v>0.55000000000000004</v>
      </c>
      <c r="T64" s="120">
        <v>0.58910879629629631</v>
      </c>
      <c r="U64" s="111">
        <v>15</v>
      </c>
      <c r="V64" s="112">
        <v>56.320140148124686</v>
      </c>
      <c r="W64" s="126"/>
      <c r="X64" s="127"/>
      <c r="Y64" s="281"/>
      <c r="Z64" s="282"/>
      <c r="AA64" s="117">
        <f t="shared" si="30"/>
        <v>-415.70394661080127</v>
      </c>
      <c r="AB64" s="110">
        <f t="shared" si="31"/>
        <v>0.88452668149699964</v>
      </c>
      <c r="AC64" s="295"/>
    </row>
    <row r="65" spans="1:29" ht="15.75" customHeight="1">
      <c r="A65" s="285"/>
      <c r="B65" s="100" t="s">
        <v>118</v>
      </c>
      <c r="C65" s="279" t="s">
        <v>126</v>
      </c>
      <c r="D65" s="280"/>
      <c r="E65" s="101">
        <v>16.66</v>
      </c>
      <c r="F65" s="102">
        <v>4001</v>
      </c>
      <c r="G65" s="121">
        <f t="shared" si="32"/>
        <v>66656.66</v>
      </c>
      <c r="H65" s="62"/>
      <c r="I65" s="104">
        <v>5</v>
      </c>
      <c r="J65" s="105">
        <v>3600</v>
      </c>
      <c r="K65" s="106">
        <f t="shared" si="22"/>
        <v>720</v>
      </c>
      <c r="L65" s="118">
        <v>5</v>
      </c>
      <c r="M65" s="105">
        <f t="shared" si="33"/>
        <v>3190.455827669336</v>
      </c>
      <c r="N65" s="106">
        <f t="shared" si="26"/>
        <v>638.09116553386718</v>
      </c>
      <c r="O65" s="123">
        <f t="shared" si="27"/>
        <v>0</v>
      </c>
      <c r="P65" s="124">
        <f t="shared" si="28"/>
        <v>-81.908834466132816</v>
      </c>
      <c r="Q65" s="125">
        <f t="shared" si="29"/>
        <v>0.88623772990814886</v>
      </c>
      <c r="R65" s="290"/>
      <c r="S65" s="47">
        <v>0.59930555555555554</v>
      </c>
      <c r="T65" s="120">
        <v>0.65155092592592589</v>
      </c>
      <c r="U65" s="111">
        <v>14.683333333333284</v>
      </c>
      <c r="V65" s="112">
        <v>75.243166797067531</v>
      </c>
      <c r="W65" s="126"/>
      <c r="X65" s="127"/>
      <c r="Y65" s="281"/>
      <c r="Z65" s="282"/>
      <c r="AA65" s="117">
        <f t="shared" si="30"/>
        <v>-409.54417233066397</v>
      </c>
      <c r="AB65" s="110">
        <f t="shared" si="31"/>
        <v>0.88623772990814886</v>
      </c>
      <c r="AC65" s="295"/>
    </row>
    <row r="66" spans="1:29" ht="15.75" customHeight="1">
      <c r="A66" s="285"/>
      <c r="B66" s="100"/>
      <c r="C66" s="279"/>
      <c r="D66" s="280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26"/>
      <c r="X66" s="127"/>
      <c r="Y66" s="281"/>
      <c r="Z66" s="282"/>
      <c r="AA66" s="117"/>
      <c r="AB66" s="110"/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34">AVERAGE(I56:I71)</f>
        <v>4.5</v>
      </c>
      <c r="J72" s="137">
        <f t="shared" si="34"/>
        <v>3600</v>
      </c>
      <c r="K72" s="138">
        <f t="shared" ref="K72" si="35">J72/I72</f>
        <v>800</v>
      </c>
      <c r="L72" s="136">
        <f t="shared" ref="L72:M72" si="36">AVERAGE(L56:L71)</f>
        <v>4.5</v>
      </c>
      <c r="M72" s="137">
        <f t="shared" si="36"/>
        <v>3184.6323187134449</v>
      </c>
      <c r="N72" s="138">
        <f>M72/L72</f>
        <v>707.69607082520997</v>
      </c>
      <c r="O72" s="139">
        <f>L72-I72</f>
        <v>0</v>
      </c>
      <c r="P72" s="140">
        <f>N72-K72</f>
        <v>-92.303929174790028</v>
      </c>
      <c r="Q72" s="141">
        <f>N72/K72</f>
        <v>0.88462008853151242</v>
      </c>
      <c r="R72" s="291"/>
      <c r="S72" s="142">
        <v>0.25</v>
      </c>
      <c r="T72" s="143">
        <v>0.65155092592592589</v>
      </c>
      <c r="U72" s="144"/>
      <c r="V72" s="166"/>
      <c r="W72" s="167"/>
      <c r="X72" s="138"/>
      <c r="Y72" s="277"/>
      <c r="Z72" s="278"/>
      <c r="AA72" s="168">
        <f>M72-J72</f>
        <v>-415.36768128655513</v>
      </c>
      <c r="AB72" s="141">
        <f>M72/J72</f>
        <v>0.88462008853151242</v>
      </c>
      <c r="AC72" s="296"/>
    </row>
    <row r="73" spans="1:29" ht="15.75" customHeight="1">
      <c r="A73" s="297" t="s">
        <v>134</v>
      </c>
      <c r="B73" s="114" t="s">
        <v>118</v>
      </c>
      <c r="C73" s="287" t="s">
        <v>135</v>
      </c>
      <c r="D73" s="288"/>
      <c r="E73" s="147">
        <v>28.57</v>
      </c>
      <c r="F73" s="97">
        <v>1814</v>
      </c>
      <c r="G73" s="148">
        <f t="shared" ref="G73:G75" si="37">E73*F73</f>
        <v>51825.98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3118.6193559439139</v>
      </c>
      <c r="N73" s="152">
        <f>M73/L73</f>
        <v>259.88494632865951</v>
      </c>
      <c r="O73" s="154">
        <f>L73-I73</f>
        <v>0</v>
      </c>
      <c r="P73" s="155">
        <f>N73-K73</f>
        <v>-40.11505367134049</v>
      </c>
      <c r="Q73" s="156">
        <f>N73/K73</f>
        <v>0.86628315442886505</v>
      </c>
      <c r="R73" s="289">
        <f>Q89</f>
        <v>0.89335395600221312</v>
      </c>
      <c r="S73" s="157">
        <v>0.70833333333333337</v>
      </c>
      <c r="T73" s="158">
        <v>0.7325694444444445</v>
      </c>
      <c r="U73" s="159"/>
      <c r="V73" s="160">
        <v>34.900059153598548</v>
      </c>
      <c r="W73" s="158"/>
      <c r="X73" s="169"/>
      <c r="Y73" s="292"/>
      <c r="Z73" s="293"/>
      <c r="AA73" s="115">
        <f>M73-J73</f>
        <v>-481.38064405608611</v>
      </c>
      <c r="AB73" s="156">
        <f>M73/J73</f>
        <v>0.86628315442886494</v>
      </c>
      <c r="AC73" s="294">
        <f>AB89</f>
        <v>0.89335395600221301</v>
      </c>
    </row>
    <row r="74" spans="1:29" ht="15.75" customHeight="1">
      <c r="A74" s="298"/>
      <c r="B74" s="100" t="s">
        <v>118</v>
      </c>
      <c r="C74" s="279" t="s">
        <v>202</v>
      </c>
      <c r="D74" s="280"/>
      <c r="E74" s="101">
        <v>20.170000000000002</v>
      </c>
      <c r="F74" s="102">
        <v>108</v>
      </c>
      <c r="G74" s="103">
        <f t="shared" si="37"/>
        <v>2178.36</v>
      </c>
      <c r="H74" s="26"/>
      <c r="I74" s="104">
        <v>12</v>
      </c>
      <c r="J74" s="105">
        <v>3600</v>
      </c>
      <c r="K74" s="106">
        <f t="shared" si="22"/>
        <v>300</v>
      </c>
      <c r="L74" s="107">
        <v>12</v>
      </c>
      <c r="M74" s="105">
        <f>F74/V74*60</f>
        <v>3264.0328589773126</v>
      </c>
      <c r="N74" s="106">
        <f>M74/L74</f>
        <v>272.00273824810938</v>
      </c>
      <c r="O74" s="108">
        <f>L74-I74</f>
        <v>0</v>
      </c>
      <c r="P74" s="109">
        <f>N74-K74</f>
        <v>-27.997261751890619</v>
      </c>
      <c r="Q74" s="110">
        <f>N74/K74</f>
        <v>0.90667579416036459</v>
      </c>
      <c r="R74" s="290"/>
      <c r="S74" s="47">
        <v>0.73611111111111116</v>
      </c>
      <c r="T74" s="48">
        <v>0.73748842592592601</v>
      </c>
      <c r="U74" s="111">
        <v>5.0999999999999979</v>
      </c>
      <c r="V74" s="112">
        <v>1.9852741317164051</v>
      </c>
      <c r="W74" s="113"/>
      <c r="X74" s="13"/>
      <c r="Y74" s="281"/>
      <c r="Z74" s="282"/>
      <c r="AA74" s="117">
        <f>M74-J74</f>
        <v>-335.96714102268743</v>
      </c>
      <c r="AB74" s="110">
        <f>M74/J74</f>
        <v>0.90667579416036459</v>
      </c>
      <c r="AC74" s="295"/>
    </row>
    <row r="75" spans="1:29" ht="15.75" customHeight="1">
      <c r="A75" s="298"/>
      <c r="B75" s="100" t="s">
        <v>118</v>
      </c>
      <c r="C75" s="279" t="s">
        <v>203</v>
      </c>
      <c r="D75" s="280"/>
      <c r="E75" s="101">
        <v>20.420000000000002</v>
      </c>
      <c r="F75" s="102">
        <v>1045</v>
      </c>
      <c r="G75" s="103">
        <f t="shared" si="37"/>
        <v>21338.9</v>
      </c>
      <c r="H75" s="26"/>
      <c r="I75" s="104">
        <v>13</v>
      </c>
      <c r="J75" s="105">
        <v>3600</v>
      </c>
      <c r="K75" s="106">
        <f t="shared" si="22"/>
        <v>276.92307692307691</v>
      </c>
      <c r="L75" s="107">
        <v>13</v>
      </c>
      <c r="M75" s="105">
        <f>F75/V75*60</f>
        <v>3265.5705099026741</v>
      </c>
      <c r="N75" s="106">
        <f>M75/L75</f>
        <v>251.19773153097492</v>
      </c>
      <c r="O75" s="108">
        <f>L75-I75</f>
        <v>0</v>
      </c>
      <c r="P75" s="109">
        <f>N75-K75</f>
        <v>-25.725345392101985</v>
      </c>
      <c r="Q75" s="110">
        <f>N75/K75</f>
        <v>0.9071029194174095</v>
      </c>
      <c r="R75" s="290"/>
      <c r="S75" s="47">
        <v>0.74027777777777781</v>
      </c>
      <c r="T75" s="48">
        <v>0.75361111111111112</v>
      </c>
      <c r="U75" s="111">
        <v>5</v>
      </c>
      <c r="V75" s="112">
        <v>19.200320375831875</v>
      </c>
      <c r="W75" s="113"/>
      <c r="X75" s="13"/>
      <c r="Y75" s="281"/>
      <c r="Z75" s="282"/>
      <c r="AA75" s="117">
        <f>M75-J75</f>
        <v>-334.42949009732592</v>
      </c>
      <c r="AB75" s="110">
        <f>M75/J75</f>
        <v>0.9071029194174095</v>
      </c>
      <c r="AC75" s="295"/>
    </row>
    <row r="76" spans="1:29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81"/>
      <c r="Z76" s="282"/>
      <c r="AA76" s="117"/>
      <c r="AB76" s="110"/>
      <c r="AC76" s="295"/>
    </row>
    <row r="77" spans="1:29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81"/>
      <c r="Z77" s="282"/>
      <c r="AA77" s="117"/>
      <c r="AB77" s="110"/>
      <c r="AC77" s="295"/>
    </row>
    <row r="78" spans="1:29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50"/>
      <c r="Y78" s="281"/>
      <c r="Z78" s="282"/>
      <c r="AA78" s="117"/>
      <c r="AB78" s="110"/>
      <c r="AC78" s="295"/>
    </row>
    <row r="79" spans="1:29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281"/>
      <c r="Z79" s="282"/>
      <c r="AA79" s="117"/>
      <c r="AB79" s="110"/>
      <c r="AC79" s="295"/>
    </row>
    <row r="80" spans="1:29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281"/>
      <c r="Z80" s="282"/>
      <c r="AA80" s="117"/>
      <c r="AB80" s="110"/>
      <c r="AC80" s="295"/>
    </row>
    <row r="81" spans="1:29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26"/>
      <c r="X81" s="127"/>
      <c r="Y81" s="281"/>
      <c r="Z81" s="282"/>
      <c r="AA81" s="117"/>
      <c r="AB81" s="110"/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8">AVERAGE(I73:I88)</f>
        <v>12.333333333333334</v>
      </c>
      <c r="J89" s="137">
        <f t="shared" si="38"/>
        <v>3600</v>
      </c>
      <c r="K89" s="138">
        <f t="shared" ref="K89" si="39">J89/I89</f>
        <v>291.89189189189187</v>
      </c>
      <c r="L89" s="136">
        <f t="shared" ref="L89:M89" si="40">AVERAGE(L73:L88)</f>
        <v>12.333333333333334</v>
      </c>
      <c r="M89" s="137">
        <f t="shared" si="40"/>
        <v>3216.074241607967</v>
      </c>
      <c r="N89" s="138">
        <f>M89/L89</f>
        <v>260.76277634659192</v>
      </c>
      <c r="O89" s="139">
        <f>L89-I89</f>
        <v>0</v>
      </c>
      <c r="P89" s="140">
        <f>N89-K89</f>
        <v>-31.129115545299953</v>
      </c>
      <c r="Q89" s="141">
        <f>N89/K89</f>
        <v>0.89335395600221312</v>
      </c>
      <c r="R89" s="291"/>
      <c r="S89" s="142">
        <v>0.70833333333333337</v>
      </c>
      <c r="T89" s="143">
        <v>0.75361111111111112</v>
      </c>
      <c r="U89" s="144"/>
      <c r="V89" s="166"/>
      <c r="W89" s="167"/>
      <c r="X89" s="138"/>
      <c r="Y89" s="277"/>
      <c r="Z89" s="278"/>
      <c r="AA89" s="168">
        <f>M89-J89</f>
        <v>-383.925758392033</v>
      </c>
      <c r="AB89" s="141">
        <f>M89/J89</f>
        <v>0.89335395600221301</v>
      </c>
      <c r="AC89" s="296"/>
    </row>
    <row r="90" spans="1:29" ht="15.75" customHeight="1">
      <c r="A90" s="283" t="s">
        <v>139</v>
      </c>
      <c r="B90" s="114" t="s">
        <v>118</v>
      </c>
      <c r="C90" s="287" t="s">
        <v>208</v>
      </c>
      <c r="D90" s="288"/>
      <c r="E90" s="147">
        <v>17.22</v>
      </c>
      <c r="F90" s="97">
        <v>1758</v>
      </c>
      <c r="G90" s="148">
        <f t="shared" ref="G90:G92" si="41">E90*F90</f>
        <v>30272.76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2979.3108047833389</v>
      </c>
      <c r="N90" s="152">
        <f>M90/L90</f>
        <v>993.10360159444633</v>
      </c>
      <c r="O90" s="154">
        <f>L90-I90</f>
        <v>0</v>
      </c>
      <c r="P90" s="155">
        <f>N90-K90</f>
        <v>-106.89639840555367</v>
      </c>
      <c r="Q90" s="156">
        <f>N90/K90</f>
        <v>0.90282145599495123</v>
      </c>
      <c r="R90" s="289">
        <f>Q106</f>
        <v>0.90153781167701308</v>
      </c>
      <c r="S90" s="157">
        <v>0.70833333333333337</v>
      </c>
      <c r="T90" s="158">
        <v>0.73291666666666666</v>
      </c>
      <c r="U90" s="159"/>
      <c r="V90" s="160">
        <v>35.404161200855548</v>
      </c>
      <c r="W90" s="161"/>
      <c r="X90" s="162"/>
      <c r="Y90" s="292"/>
      <c r="Z90" s="293"/>
      <c r="AA90" s="115">
        <f>M90-J90</f>
        <v>-320.68919521666112</v>
      </c>
      <c r="AB90" s="156">
        <f>M90/J90</f>
        <v>0.90282145599495123</v>
      </c>
      <c r="AC90" s="294">
        <f>AB106</f>
        <v>0.90153781167701308</v>
      </c>
    </row>
    <row r="91" spans="1:29" ht="15.75" customHeight="1">
      <c r="A91" s="284"/>
      <c r="B91" s="100" t="s">
        <v>118</v>
      </c>
      <c r="C91" s="279" t="s">
        <v>138</v>
      </c>
      <c r="D91" s="280"/>
      <c r="E91" s="101">
        <v>24.54</v>
      </c>
      <c r="F91" s="102">
        <v>1705</v>
      </c>
      <c r="G91" s="103">
        <f t="shared" si="41"/>
        <v>41840.699999999997</v>
      </c>
      <c r="H91" s="26"/>
      <c r="I91" s="104">
        <v>4</v>
      </c>
      <c r="J91" s="105">
        <v>3000</v>
      </c>
      <c r="K91" s="106">
        <f t="shared" ref="K91:K135" si="42">J91/I91</f>
        <v>750</v>
      </c>
      <c r="L91" s="107">
        <v>4</v>
      </c>
      <c r="M91" s="105">
        <f>F91/V91*60</f>
        <v>2702.5990956302553</v>
      </c>
      <c r="N91" s="106">
        <f>M91/L91</f>
        <v>675.64977390756383</v>
      </c>
      <c r="O91" s="108">
        <f>L91-I91</f>
        <v>0</v>
      </c>
      <c r="P91" s="109">
        <f>N91-K91</f>
        <v>-74.350226092436174</v>
      </c>
      <c r="Q91" s="110">
        <f>N91/K91</f>
        <v>0.90086636521008512</v>
      </c>
      <c r="R91" s="290"/>
      <c r="S91" s="47">
        <v>0.7368055555555556</v>
      </c>
      <c r="T91" s="48">
        <v>0.76309027777777783</v>
      </c>
      <c r="U91" s="111">
        <v>5.600000000000076</v>
      </c>
      <c r="V91" s="112">
        <v>37.852451059206501</v>
      </c>
      <c r="W91" s="113"/>
      <c r="X91" s="116"/>
      <c r="Y91" s="281"/>
      <c r="Z91" s="282"/>
      <c r="AA91" s="117">
        <f>M91-J91</f>
        <v>-297.40090436974469</v>
      </c>
      <c r="AB91" s="110">
        <f>M91/J91</f>
        <v>0.90086636521008512</v>
      </c>
      <c r="AC91" s="295"/>
    </row>
    <row r="92" spans="1:29" ht="15.75" customHeight="1">
      <c r="A92" s="284"/>
      <c r="B92" s="100" t="s">
        <v>118</v>
      </c>
      <c r="C92" s="279" t="s">
        <v>205</v>
      </c>
      <c r="D92" s="280"/>
      <c r="E92" s="101">
        <v>23.27</v>
      </c>
      <c r="F92" s="102">
        <v>1733</v>
      </c>
      <c r="G92" s="103">
        <f t="shared" si="41"/>
        <v>40326.909999999996</v>
      </c>
      <c r="H92" s="26"/>
      <c r="I92" s="104">
        <v>5</v>
      </c>
      <c r="J92" s="105">
        <v>3000</v>
      </c>
      <c r="K92" s="106">
        <f t="shared" si="42"/>
        <v>600</v>
      </c>
      <c r="L92" s="107">
        <v>5</v>
      </c>
      <c r="M92" s="105">
        <f>F92/V92*60</f>
        <v>2702.3917481826265</v>
      </c>
      <c r="N92" s="106">
        <f>M92/L92</f>
        <v>540.47834963652531</v>
      </c>
      <c r="O92" s="108">
        <f>L92-I92</f>
        <v>0</v>
      </c>
      <c r="P92" s="109">
        <f>N92-K92</f>
        <v>-59.521650363474691</v>
      </c>
      <c r="Q92" s="110">
        <f>N92/K92</f>
        <v>0.9007972493942088</v>
      </c>
      <c r="R92" s="290"/>
      <c r="S92" s="47">
        <v>0.76597222222222228</v>
      </c>
      <c r="T92" s="48">
        <v>0.79268518518518527</v>
      </c>
      <c r="U92" s="111">
        <v>5</v>
      </c>
      <c r="V92" s="112">
        <v>38.477026904010913</v>
      </c>
      <c r="W92" s="113"/>
      <c r="X92" s="116"/>
      <c r="Y92" s="281"/>
      <c r="Z92" s="282"/>
      <c r="AA92" s="117">
        <f>M92-J92</f>
        <v>-297.60825181737346</v>
      </c>
      <c r="AB92" s="110">
        <f>M92/J92</f>
        <v>0.9007972493942088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13"/>
      <c r="X98" s="116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13"/>
      <c r="X99" s="116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99"/>
      <c r="G106" s="135"/>
      <c r="H106" s="69"/>
      <c r="I106" s="136">
        <f t="shared" ref="I106:J106" si="43">AVERAGE(I90:I105)</f>
        <v>4</v>
      </c>
      <c r="J106" s="137">
        <f t="shared" si="43"/>
        <v>3100</v>
      </c>
      <c r="K106" s="138">
        <f t="shared" ref="K106" si="44">J106/I106</f>
        <v>775</v>
      </c>
      <c r="L106" s="136">
        <f t="shared" ref="L106:M106" si="45">AVERAGE(L90:L105)</f>
        <v>4</v>
      </c>
      <c r="M106" s="137">
        <f t="shared" si="45"/>
        <v>2794.7672161987407</v>
      </c>
      <c r="N106" s="138">
        <f t="shared" ref="N106:N118" si="46">M106/L106</f>
        <v>698.69180404968517</v>
      </c>
      <c r="O106" s="139">
        <f t="shared" ref="O106:O118" si="47">L106-I106</f>
        <v>0</v>
      </c>
      <c r="P106" s="140">
        <f t="shared" ref="P106:P118" si="48">N106-K106</f>
        <v>-76.308195950314825</v>
      </c>
      <c r="Q106" s="141">
        <f t="shared" ref="Q106:Q118" si="49">N106/K106</f>
        <v>0.90153781167701308</v>
      </c>
      <c r="R106" s="291"/>
      <c r="S106" s="142">
        <v>0.70833333333333337</v>
      </c>
      <c r="T106" s="143">
        <v>0.79268518518518527</v>
      </c>
      <c r="U106" s="144"/>
      <c r="V106" s="166"/>
      <c r="W106" s="99"/>
      <c r="X106" s="69"/>
      <c r="Y106" s="277"/>
      <c r="Z106" s="278"/>
      <c r="AA106" s="168">
        <f t="shared" ref="AA106:AA118" si="50">M106-J106</f>
        <v>-305.2327838012593</v>
      </c>
      <c r="AB106" s="141">
        <f t="shared" ref="AB106:AB118" si="51">M106/J106</f>
        <v>0.90153781167701308</v>
      </c>
      <c r="AC106" s="296"/>
    </row>
    <row r="107" spans="1:29" ht="15.75" customHeight="1">
      <c r="A107" s="297" t="s">
        <v>142</v>
      </c>
      <c r="B107" s="114" t="s">
        <v>118</v>
      </c>
      <c r="C107" s="287" t="s">
        <v>137</v>
      </c>
      <c r="D107" s="288"/>
      <c r="E107" s="147">
        <v>22.28</v>
      </c>
      <c r="F107" s="97">
        <v>439</v>
      </c>
      <c r="G107" s="148">
        <f t="shared" ref="G107:G118" si="52">E107*F107</f>
        <v>9780.92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53">F107/V107*60</f>
        <v>2964.2797679275286</v>
      </c>
      <c r="N107" s="152">
        <f t="shared" si="46"/>
        <v>592.85595358550574</v>
      </c>
      <c r="O107" s="154">
        <f t="shared" si="47"/>
        <v>0</v>
      </c>
      <c r="P107" s="155">
        <f t="shared" si="48"/>
        <v>-67.144046414494255</v>
      </c>
      <c r="Q107" s="156">
        <f t="shared" si="49"/>
        <v>0.89826659634167538</v>
      </c>
      <c r="R107" s="289">
        <f>Q123</f>
        <v>0.8924270923814277</v>
      </c>
      <c r="S107" s="157">
        <v>0.70833333333333337</v>
      </c>
      <c r="T107" s="158">
        <v>0.71450231481481485</v>
      </c>
      <c r="U107" s="159"/>
      <c r="V107" s="160">
        <v>8.8858009574499661</v>
      </c>
      <c r="W107" s="161"/>
      <c r="X107" s="162"/>
      <c r="Y107" s="292"/>
      <c r="Z107" s="293"/>
      <c r="AA107" s="115">
        <f t="shared" si="50"/>
        <v>-335.72023207247139</v>
      </c>
      <c r="AB107" s="156">
        <f t="shared" si="51"/>
        <v>0.89826659634167538</v>
      </c>
      <c r="AC107" s="294">
        <f>AB123</f>
        <v>0.89242709238142781</v>
      </c>
    </row>
    <row r="108" spans="1:29" ht="15.75" customHeight="1">
      <c r="A108" s="298"/>
      <c r="B108" s="100" t="s">
        <v>118</v>
      </c>
      <c r="C108" s="279" t="s">
        <v>136</v>
      </c>
      <c r="D108" s="280"/>
      <c r="E108" s="101">
        <v>16.7</v>
      </c>
      <c r="F108" s="102">
        <v>392</v>
      </c>
      <c r="G108" s="103">
        <f t="shared" si="52"/>
        <v>6546.4</v>
      </c>
      <c r="H108" s="26">
        <v>2</v>
      </c>
      <c r="I108" s="104">
        <v>3</v>
      </c>
      <c r="J108" s="105">
        <v>3600</v>
      </c>
      <c r="K108" s="106">
        <f t="shared" si="42"/>
        <v>1200</v>
      </c>
      <c r="L108" s="107">
        <v>3</v>
      </c>
      <c r="M108" s="105">
        <f t="shared" si="53"/>
        <v>3189.6823507222025</v>
      </c>
      <c r="N108" s="106">
        <f t="shared" si="46"/>
        <v>1063.2274502407342</v>
      </c>
      <c r="O108" s="108">
        <f t="shared" si="47"/>
        <v>0</v>
      </c>
      <c r="P108" s="109">
        <f t="shared" si="48"/>
        <v>-136.77254975926576</v>
      </c>
      <c r="Q108" s="110">
        <f t="shared" si="49"/>
        <v>0.88602287520061185</v>
      </c>
      <c r="R108" s="290"/>
      <c r="S108" s="47">
        <v>0.72430555555555554</v>
      </c>
      <c r="T108" s="48">
        <v>0.72942129629629626</v>
      </c>
      <c r="U108" s="111">
        <v>15</v>
      </c>
      <c r="V108" s="112">
        <v>7.3737750076193773</v>
      </c>
      <c r="W108" s="113"/>
      <c r="X108" s="116"/>
      <c r="Y108" s="281"/>
      <c r="Z108" s="282"/>
      <c r="AA108" s="117">
        <f t="shared" si="50"/>
        <v>-410.3176492777975</v>
      </c>
      <c r="AB108" s="110">
        <f t="shared" si="51"/>
        <v>0.88602287520061185</v>
      </c>
      <c r="AC108" s="295"/>
    </row>
    <row r="109" spans="1:29" ht="15.75" customHeight="1">
      <c r="A109" s="298"/>
      <c r="B109" s="100" t="s">
        <v>118</v>
      </c>
      <c r="C109" s="279" t="s">
        <v>148</v>
      </c>
      <c r="D109" s="280"/>
      <c r="E109" s="101">
        <v>18.18</v>
      </c>
      <c r="F109" s="102">
        <v>387</v>
      </c>
      <c r="G109" s="103">
        <f t="shared" si="52"/>
        <v>7035.66</v>
      </c>
      <c r="H109" s="26">
        <v>2</v>
      </c>
      <c r="I109" s="104">
        <v>3</v>
      </c>
      <c r="J109" s="105">
        <v>3600</v>
      </c>
      <c r="K109" s="106">
        <f t="shared" si="42"/>
        <v>1200</v>
      </c>
      <c r="L109" s="107">
        <v>3</v>
      </c>
      <c r="M109" s="105">
        <f t="shared" si="53"/>
        <v>3188.7560598015248</v>
      </c>
      <c r="N109" s="106">
        <f t="shared" si="46"/>
        <v>1062.9186866005082</v>
      </c>
      <c r="O109" s="108">
        <f t="shared" si="47"/>
        <v>0</v>
      </c>
      <c r="P109" s="109">
        <f t="shared" si="48"/>
        <v>-137.08131339949182</v>
      </c>
      <c r="Q109" s="110">
        <f t="shared" si="49"/>
        <v>0.88576557216709018</v>
      </c>
      <c r="R109" s="290"/>
      <c r="S109" s="47">
        <v>0.73958333333333326</v>
      </c>
      <c r="T109" s="48">
        <v>0.74462962962962953</v>
      </c>
      <c r="U109" s="111">
        <v>14.633333333333276</v>
      </c>
      <c r="V109" s="112">
        <v>7.2818364166261329</v>
      </c>
      <c r="W109" s="113"/>
      <c r="X109" s="116"/>
      <c r="Y109" s="281"/>
      <c r="Z109" s="282"/>
      <c r="AA109" s="117">
        <f t="shared" si="50"/>
        <v>-411.24394019847523</v>
      </c>
      <c r="AB109" s="110">
        <f t="shared" si="51"/>
        <v>0.88576557216709018</v>
      </c>
      <c r="AC109" s="295"/>
    </row>
    <row r="110" spans="1:29" ht="15.75" customHeight="1">
      <c r="A110" s="298"/>
      <c r="B110" s="100" t="s">
        <v>118</v>
      </c>
      <c r="C110" s="279" t="s">
        <v>144</v>
      </c>
      <c r="D110" s="280"/>
      <c r="E110" s="101">
        <v>18.18</v>
      </c>
      <c r="F110" s="102">
        <v>564</v>
      </c>
      <c r="G110" s="103">
        <f t="shared" si="52"/>
        <v>10253.52</v>
      </c>
      <c r="H110" s="26">
        <v>2</v>
      </c>
      <c r="I110" s="104">
        <v>3</v>
      </c>
      <c r="J110" s="105">
        <v>3000</v>
      </c>
      <c r="K110" s="106">
        <f t="shared" si="42"/>
        <v>1000</v>
      </c>
      <c r="L110" s="107">
        <v>3</v>
      </c>
      <c r="M110" s="105">
        <f t="shared" si="53"/>
        <v>2706.3417673468293</v>
      </c>
      <c r="N110" s="106">
        <f t="shared" si="46"/>
        <v>902.11392244894307</v>
      </c>
      <c r="O110" s="108">
        <f t="shared" si="47"/>
        <v>0</v>
      </c>
      <c r="P110" s="109">
        <f t="shared" si="48"/>
        <v>-97.886077551056928</v>
      </c>
      <c r="Q110" s="110">
        <f t="shared" si="49"/>
        <v>0.90211392244894306</v>
      </c>
      <c r="R110" s="290"/>
      <c r="S110" s="47">
        <v>0.75486111111111098</v>
      </c>
      <c r="T110" s="48">
        <v>0.76354166666666656</v>
      </c>
      <c r="U110" s="111">
        <v>14.733333333333292</v>
      </c>
      <c r="V110" s="112">
        <v>12.503963988692806</v>
      </c>
      <c r="W110" s="113"/>
      <c r="X110" s="116"/>
      <c r="Y110" s="281"/>
      <c r="Z110" s="282"/>
      <c r="AA110" s="117">
        <f t="shared" si="50"/>
        <v>-293.65823265317067</v>
      </c>
      <c r="AB110" s="110">
        <f t="shared" si="51"/>
        <v>0.90211392244894306</v>
      </c>
      <c r="AC110" s="295"/>
    </row>
    <row r="111" spans="1:29" ht="15.75" customHeight="1">
      <c r="A111" s="298"/>
      <c r="B111" s="100" t="s">
        <v>118</v>
      </c>
      <c r="C111" s="279" t="s">
        <v>143</v>
      </c>
      <c r="D111" s="280"/>
      <c r="E111" s="101">
        <v>14.03</v>
      </c>
      <c r="F111" s="102">
        <v>2058</v>
      </c>
      <c r="G111" s="103">
        <f t="shared" si="52"/>
        <v>28873.739999999998</v>
      </c>
      <c r="H111" s="26">
        <v>2</v>
      </c>
      <c r="I111" s="104">
        <v>3</v>
      </c>
      <c r="J111" s="105">
        <v>3000</v>
      </c>
      <c r="K111" s="106">
        <f t="shared" si="42"/>
        <v>1000</v>
      </c>
      <c r="L111" s="107">
        <v>3</v>
      </c>
      <c r="M111" s="105">
        <f t="shared" si="53"/>
        <v>2706.480126423447</v>
      </c>
      <c r="N111" s="106">
        <f t="shared" si="46"/>
        <v>902.16004214114901</v>
      </c>
      <c r="O111" s="108">
        <f t="shared" si="47"/>
        <v>0</v>
      </c>
      <c r="P111" s="109">
        <f t="shared" si="48"/>
        <v>-97.839957858850994</v>
      </c>
      <c r="Q111" s="110">
        <f t="shared" si="49"/>
        <v>0.90216004214114898</v>
      </c>
      <c r="R111" s="290"/>
      <c r="S111" s="47">
        <v>0.77361111111111092</v>
      </c>
      <c r="T111" s="48">
        <v>0.80528935185185169</v>
      </c>
      <c r="U111" s="111">
        <v>15</v>
      </c>
      <c r="V111" s="112">
        <v>45.623833995476645</v>
      </c>
      <c r="W111" s="113"/>
      <c r="X111" s="116"/>
      <c r="Y111" s="281"/>
      <c r="Z111" s="282"/>
      <c r="AA111" s="117">
        <f t="shared" si="50"/>
        <v>-293.51987357655298</v>
      </c>
      <c r="AB111" s="110">
        <f t="shared" si="51"/>
        <v>0.90216004214114898</v>
      </c>
      <c r="AC111" s="295"/>
    </row>
    <row r="112" spans="1:29" ht="15.75" customHeight="1">
      <c r="A112" s="298"/>
      <c r="B112" s="100" t="s">
        <v>118</v>
      </c>
      <c r="C112" s="279" t="s">
        <v>145</v>
      </c>
      <c r="D112" s="280"/>
      <c r="E112" s="101">
        <v>14.28</v>
      </c>
      <c r="F112" s="102">
        <v>2714</v>
      </c>
      <c r="G112" s="121">
        <f t="shared" si="52"/>
        <v>38755.919999999998</v>
      </c>
      <c r="H112" s="26">
        <v>2</v>
      </c>
      <c r="I112" s="104">
        <v>3</v>
      </c>
      <c r="J112" s="105">
        <v>3600</v>
      </c>
      <c r="K112" s="106">
        <f t="shared" si="42"/>
        <v>1200</v>
      </c>
      <c r="L112" s="107">
        <v>3</v>
      </c>
      <c r="M112" s="105">
        <f t="shared" si="53"/>
        <v>3182.2444846451672</v>
      </c>
      <c r="N112" s="106">
        <f t="shared" si="46"/>
        <v>1060.7481615483891</v>
      </c>
      <c r="O112" s="108">
        <f t="shared" si="47"/>
        <v>0</v>
      </c>
      <c r="P112" s="109">
        <f t="shared" si="48"/>
        <v>-139.25183845161087</v>
      </c>
      <c r="Q112" s="110">
        <f t="shared" si="49"/>
        <v>0.88395680129032428</v>
      </c>
      <c r="R112" s="290"/>
      <c r="S112" s="47">
        <v>0.81527777777777755</v>
      </c>
      <c r="T112" s="120">
        <v>0.85081018518518492</v>
      </c>
      <c r="U112" s="111">
        <v>15</v>
      </c>
      <c r="V112" s="112">
        <v>51.171429720666893</v>
      </c>
      <c r="W112" s="113"/>
      <c r="X112" s="116"/>
      <c r="Y112" s="281"/>
      <c r="Z112" s="282"/>
      <c r="AA112" s="117">
        <f t="shared" si="50"/>
        <v>-417.75551535483282</v>
      </c>
      <c r="AB112" s="110">
        <f t="shared" si="51"/>
        <v>0.88395680129032417</v>
      </c>
      <c r="AC112" s="295"/>
    </row>
    <row r="113" spans="1:29" ht="15.75" customHeight="1">
      <c r="A113" s="298"/>
      <c r="B113" s="100" t="s">
        <v>118</v>
      </c>
      <c r="C113" s="279" t="s">
        <v>137</v>
      </c>
      <c r="D113" s="280"/>
      <c r="E113" s="101">
        <v>22.28</v>
      </c>
      <c r="F113" s="102">
        <v>1246</v>
      </c>
      <c r="G113" s="121">
        <f t="shared" si="52"/>
        <v>27760.880000000001</v>
      </c>
      <c r="H113" s="26"/>
      <c r="I113" s="104">
        <v>5</v>
      </c>
      <c r="J113" s="105">
        <v>3300</v>
      </c>
      <c r="K113" s="106">
        <f t="shared" si="42"/>
        <v>660</v>
      </c>
      <c r="L113" s="107">
        <v>5</v>
      </c>
      <c r="M113" s="105">
        <f t="shared" si="53"/>
        <v>2964.2797679275286</v>
      </c>
      <c r="N113" s="106">
        <f t="shared" si="46"/>
        <v>592.85595358550574</v>
      </c>
      <c r="O113" s="123">
        <f t="shared" si="47"/>
        <v>0</v>
      </c>
      <c r="P113" s="124">
        <f t="shared" si="48"/>
        <v>-67.144046414494255</v>
      </c>
      <c r="Q113" s="125">
        <f t="shared" si="49"/>
        <v>0.89826659634167538</v>
      </c>
      <c r="R113" s="290"/>
      <c r="S113" s="47">
        <v>0.86111111111111083</v>
      </c>
      <c r="T113" s="120">
        <v>0.87862268518518494</v>
      </c>
      <c r="U113" s="111">
        <v>14.833333333333307</v>
      </c>
      <c r="V113" s="112">
        <v>25.220291555769155</v>
      </c>
      <c r="W113" s="113"/>
      <c r="X113" s="116"/>
      <c r="Y113" s="281"/>
      <c r="Z113" s="282"/>
      <c r="AA113" s="117">
        <f t="shared" si="50"/>
        <v>-335.72023207247139</v>
      </c>
      <c r="AB113" s="110">
        <f t="shared" si="51"/>
        <v>0.89826659634167538</v>
      </c>
      <c r="AC113" s="295"/>
    </row>
    <row r="114" spans="1:29" ht="15.75" customHeight="1">
      <c r="A114" s="298"/>
      <c r="B114" s="100" t="s">
        <v>118</v>
      </c>
      <c r="C114" s="279" t="s">
        <v>136</v>
      </c>
      <c r="D114" s="280"/>
      <c r="E114" s="101">
        <v>16.7</v>
      </c>
      <c r="F114" s="102">
        <v>894</v>
      </c>
      <c r="G114" s="121">
        <f t="shared" si="52"/>
        <v>14929.8</v>
      </c>
      <c r="H114" s="26"/>
      <c r="I114" s="104">
        <v>3</v>
      </c>
      <c r="J114" s="105">
        <v>3600</v>
      </c>
      <c r="K114" s="106">
        <f t="shared" si="42"/>
        <v>1200</v>
      </c>
      <c r="L114" s="118">
        <v>3</v>
      </c>
      <c r="M114" s="105">
        <f t="shared" si="53"/>
        <v>3189.6823507222025</v>
      </c>
      <c r="N114" s="106">
        <f t="shared" si="46"/>
        <v>1063.2274502407342</v>
      </c>
      <c r="O114" s="123">
        <f t="shared" si="47"/>
        <v>0</v>
      </c>
      <c r="P114" s="124">
        <f t="shared" si="48"/>
        <v>-136.77254975926576</v>
      </c>
      <c r="Q114" s="125">
        <f t="shared" si="49"/>
        <v>0.88602287520061185</v>
      </c>
      <c r="R114" s="290"/>
      <c r="S114" s="47">
        <v>0.88888888888888862</v>
      </c>
      <c r="T114" s="120">
        <v>0.90056712962962937</v>
      </c>
      <c r="U114" s="111">
        <v>14.783333333333299</v>
      </c>
      <c r="V114" s="112">
        <v>16.816721573499294</v>
      </c>
      <c r="W114" s="113"/>
      <c r="X114" s="116"/>
      <c r="Y114" s="281"/>
      <c r="Z114" s="282"/>
      <c r="AA114" s="117">
        <f t="shared" si="50"/>
        <v>-410.3176492777975</v>
      </c>
      <c r="AB114" s="110">
        <f t="shared" si="51"/>
        <v>0.88602287520061185</v>
      </c>
      <c r="AC114" s="295"/>
    </row>
    <row r="115" spans="1:29" ht="15.75" customHeight="1">
      <c r="A115" s="298"/>
      <c r="B115" s="100" t="s">
        <v>118</v>
      </c>
      <c r="C115" s="279" t="s">
        <v>148</v>
      </c>
      <c r="D115" s="280"/>
      <c r="E115" s="101">
        <v>18.18</v>
      </c>
      <c r="F115" s="102">
        <v>835</v>
      </c>
      <c r="G115" s="121">
        <f t="shared" si="52"/>
        <v>15180.3</v>
      </c>
      <c r="H115" s="26"/>
      <c r="I115" s="104">
        <v>3</v>
      </c>
      <c r="J115" s="105">
        <v>3600</v>
      </c>
      <c r="K115" s="106">
        <f t="shared" si="42"/>
        <v>1200</v>
      </c>
      <c r="L115" s="118">
        <v>3</v>
      </c>
      <c r="M115" s="105">
        <f t="shared" si="53"/>
        <v>3188.7560598015243</v>
      </c>
      <c r="N115" s="106">
        <f t="shared" si="46"/>
        <v>1062.9186866005082</v>
      </c>
      <c r="O115" s="123">
        <f t="shared" si="47"/>
        <v>0</v>
      </c>
      <c r="P115" s="124">
        <f t="shared" si="48"/>
        <v>-137.08131339949182</v>
      </c>
      <c r="Q115" s="125">
        <f t="shared" si="49"/>
        <v>0.88576557216709018</v>
      </c>
      <c r="R115" s="290"/>
      <c r="S115" s="47">
        <v>0.91041666666666632</v>
      </c>
      <c r="T115" s="120">
        <v>0.92131944444444414</v>
      </c>
      <c r="U115" s="111">
        <v>15</v>
      </c>
      <c r="V115" s="112">
        <v>15.711455834322535</v>
      </c>
      <c r="W115" s="113"/>
      <c r="X115" s="116"/>
      <c r="Y115" s="281"/>
      <c r="Z115" s="282"/>
      <c r="AA115" s="117">
        <f t="shared" si="50"/>
        <v>-411.24394019847568</v>
      </c>
      <c r="AB115" s="110">
        <f t="shared" si="51"/>
        <v>0.88576557216709007</v>
      </c>
      <c r="AC115" s="295"/>
    </row>
    <row r="116" spans="1:29" ht="15.75" customHeight="1">
      <c r="A116" s="298"/>
      <c r="B116" s="100" t="s">
        <v>118</v>
      </c>
      <c r="C116" s="279" t="s">
        <v>144</v>
      </c>
      <c r="D116" s="280"/>
      <c r="E116" s="101">
        <v>18.18</v>
      </c>
      <c r="F116" s="102">
        <v>1231</v>
      </c>
      <c r="G116" s="121">
        <f t="shared" si="52"/>
        <v>22379.579999999998</v>
      </c>
      <c r="H116" s="26"/>
      <c r="I116" s="104">
        <v>3</v>
      </c>
      <c r="J116" s="105">
        <v>3000</v>
      </c>
      <c r="K116" s="106">
        <f t="shared" si="42"/>
        <v>1000</v>
      </c>
      <c r="L116" s="118">
        <v>3</v>
      </c>
      <c r="M116" s="105">
        <f t="shared" si="53"/>
        <v>2706.3417673468293</v>
      </c>
      <c r="N116" s="106">
        <f t="shared" si="46"/>
        <v>902.11392244894307</v>
      </c>
      <c r="O116" s="123">
        <f t="shared" si="47"/>
        <v>0</v>
      </c>
      <c r="P116" s="124">
        <f t="shared" si="48"/>
        <v>-97.886077551056928</v>
      </c>
      <c r="Q116" s="125">
        <f t="shared" si="49"/>
        <v>0.90211392244894306</v>
      </c>
      <c r="R116" s="290"/>
      <c r="S116" s="47">
        <v>0.93124999999999958</v>
      </c>
      <c r="T116" s="120">
        <v>0.95019675925925884</v>
      </c>
      <c r="U116" s="111">
        <v>15</v>
      </c>
      <c r="V116" s="112">
        <v>27.291453315746178</v>
      </c>
      <c r="W116" s="113"/>
      <c r="X116" s="116"/>
      <c r="Y116" s="281"/>
      <c r="Z116" s="282"/>
      <c r="AA116" s="117">
        <f t="shared" si="50"/>
        <v>-293.65823265317067</v>
      </c>
      <c r="AB116" s="110">
        <f t="shared" si="51"/>
        <v>0.90211392244894306</v>
      </c>
      <c r="AC116" s="295"/>
    </row>
    <row r="117" spans="1:29" ht="15.75" customHeight="1">
      <c r="A117" s="298"/>
      <c r="B117" s="100" t="s">
        <v>118</v>
      </c>
      <c r="C117" s="279" t="s">
        <v>143</v>
      </c>
      <c r="D117" s="280"/>
      <c r="E117" s="101">
        <v>14.03</v>
      </c>
      <c r="F117" s="102">
        <v>5182</v>
      </c>
      <c r="G117" s="121">
        <f t="shared" si="52"/>
        <v>72703.459999999992</v>
      </c>
      <c r="H117" s="62"/>
      <c r="I117" s="104">
        <v>3</v>
      </c>
      <c r="J117" s="105">
        <v>3000</v>
      </c>
      <c r="K117" s="106">
        <f t="shared" si="42"/>
        <v>1000</v>
      </c>
      <c r="L117" s="118">
        <v>3</v>
      </c>
      <c r="M117" s="105">
        <f t="shared" si="53"/>
        <v>2706.480126423447</v>
      </c>
      <c r="N117" s="106">
        <f t="shared" si="46"/>
        <v>902.16004214114901</v>
      </c>
      <c r="O117" s="123">
        <f t="shared" si="47"/>
        <v>0</v>
      </c>
      <c r="P117" s="124">
        <f t="shared" si="48"/>
        <v>-97.839957858850994</v>
      </c>
      <c r="Q117" s="125">
        <f t="shared" si="49"/>
        <v>0.90216004214114898</v>
      </c>
      <c r="R117" s="290"/>
      <c r="S117" s="47">
        <v>0.96041666666666625</v>
      </c>
      <c r="T117" s="120">
        <v>1.0401851851851847</v>
      </c>
      <c r="U117" s="111">
        <v>14.716666666666676</v>
      </c>
      <c r="V117" s="112">
        <v>114.87983856392613</v>
      </c>
      <c r="W117" s="126"/>
      <c r="X117" s="127"/>
      <c r="Y117" s="281"/>
      <c r="Z117" s="282"/>
      <c r="AA117" s="117">
        <f t="shared" si="50"/>
        <v>-293.51987357655298</v>
      </c>
      <c r="AB117" s="110">
        <f t="shared" si="51"/>
        <v>0.90216004214114898</v>
      </c>
      <c r="AC117" s="295"/>
    </row>
    <row r="118" spans="1:29" ht="15.75" customHeight="1">
      <c r="A118" s="298"/>
      <c r="B118" s="100" t="s">
        <v>118</v>
      </c>
      <c r="C118" s="279" t="s">
        <v>145</v>
      </c>
      <c r="D118" s="280"/>
      <c r="E118" s="101">
        <v>14.28</v>
      </c>
      <c r="F118" s="102">
        <v>7513</v>
      </c>
      <c r="G118" s="121">
        <f t="shared" si="52"/>
        <v>107285.64</v>
      </c>
      <c r="H118" s="62"/>
      <c r="I118" s="104">
        <v>3</v>
      </c>
      <c r="J118" s="105">
        <v>3600</v>
      </c>
      <c r="K118" s="106">
        <f t="shared" si="42"/>
        <v>1200</v>
      </c>
      <c r="L118" s="118">
        <v>3</v>
      </c>
      <c r="M118" s="105">
        <f t="shared" si="53"/>
        <v>3182.2444846451672</v>
      </c>
      <c r="N118" s="106">
        <f t="shared" si="46"/>
        <v>1060.7481615483891</v>
      </c>
      <c r="O118" s="123">
        <f t="shared" si="47"/>
        <v>0</v>
      </c>
      <c r="P118" s="124">
        <f t="shared" si="48"/>
        <v>-139.25183845161087</v>
      </c>
      <c r="Q118" s="125">
        <f t="shared" si="49"/>
        <v>0.88395680129032428</v>
      </c>
      <c r="R118" s="290"/>
      <c r="S118" s="47">
        <v>1.0499999999999996</v>
      </c>
      <c r="T118" s="120">
        <v>1.1483680555555551</v>
      </c>
      <c r="U118" s="111">
        <v>15</v>
      </c>
      <c r="V118" s="112">
        <v>141.6547352584268</v>
      </c>
      <c r="W118" s="126"/>
      <c r="X118" s="127"/>
      <c r="Y118" s="281"/>
      <c r="Z118" s="282"/>
      <c r="AA118" s="117">
        <f t="shared" si="50"/>
        <v>-417.75551535483282</v>
      </c>
      <c r="AB118" s="110">
        <f t="shared" si="51"/>
        <v>0.88395680129032417</v>
      </c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54">AVERAGE(I107:I122)</f>
        <v>3.3333333333333335</v>
      </c>
      <c r="J123" s="137">
        <f t="shared" si="54"/>
        <v>3350</v>
      </c>
      <c r="K123" s="138">
        <f t="shared" ref="K123" si="55">J123/I123</f>
        <v>1005</v>
      </c>
      <c r="L123" s="136">
        <f t="shared" ref="L123:M123" si="56">AVERAGE(L107:L122)</f>
        <v>3.3333333333333335</v>
      </c>
      <c r="M123" s="137">
        <f t="shared" si="56"/>
        <v>2989.6307594777832</v>
      </c>
      <c r="N123" s="138">
        <f t="shared" ref="N123:N135" si="57">M123/L123</f>
        <v>896.88922784333488</v>
      </c>
      <c r="O123" s="139">
        <f t="shared" ref="O123:O135" si="58">L123-I123</f>
        <v>0</v>
      </c>
      <c r="P123" s="140">
        <f t="shared" ref="P123:P135" si="59">N123-K123</f>
        <v>-108.11077215666512</v>
      </c>
      <c r="Q123" s="141">
        <f t="shared" ref="Q123:Q135" si="60">N123/K123</f>
        <v>0.8924270923814277</v>
      </c>
      <c r="R123" s="291"/>
      <c r="S123" s="142">
        <v>0.70833333333333337</v>
      </c>
      <c r="T123" s="143">
        <v>1.1483680555555551</v>
      </c>
      <c r="U123" s="144"/>
      <c r="V123" s="166"/>
      <c r="W123" s="99"/>
      <c r="X123" s="69"/>
      <c r="Y123" s="277"/>
      <c r="Z123" s="278"/>
      <c r="AA123" s="168">
        <f t="shared" ref="AA123:AA135" si="61">M123-J123</f>
        <v>-360.36924052221684</v>
      </c>
      <c r="AB123" s="141">
        <f t="shared" ref="AB123:AB135" si="62">M123/J123</f>
        <v>0.89242709238142781</v>
      </c>
      <c r="AC123" s="296"/>
    </row>
    <row r="124" spans="1:29" ht="15.75" customHeight="1">
      <c r="A124" s="283" t="s">
        <v>146</v>
      </c>
      <c r="B124" s="114" t="s">
        <v>118</v>
      </c>
      <c r="C124" s="287" t="s">
        <v>209</v>
      </c>
      <c r="D124" s="288"/>
      <c r="E124" s="147">
        <v>30</v>
      </c>
      <c r="F124" s="97">
        <v>844</v>
      </c>
      <c r="G124" s="148">
        <f t="shared" ref="G124:G135" si="63">E124*F124</f>
        <v>25320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64">F124/V124*60</f>
        <v>3189.5999999999995</v>
      </c>
      <c r="N124" s="152">
        <f t="shared" si="57"/>
        <v>797.39999999999986</v>
      </c>
      <c r="O124" s="154">
        <f t="shared" si="58"/>
        <v>0</v>
      </c>
      <c r="P124" s="155">
        <f t="shared" si="59"/>
        <v>-102.60000000000014</v>
      </c>
      <c r="Q124" s="156">
        <f t="shared" si="60"/>
        <v>0.8859999999999999</v>
      </c>
      <c r="R124" s="289">
        <f>Q140</f>
        <v>0.8849544146020597</v>
      </c>
      <c r="S124" s="157">
        <v>0.70833333333333337</v>
      </c>
      <c r="T124" s="158">
        <v>0.71935185185185191</v>
      </c>
      <c r="U124" s="159"/>
      <c r="V124" s="160">
        <v>15.876598946576376</v>
      </c>
      <c r="W124" s="158"/>
      <c r="X124" s="169"/>
      <c r="Y124" s="292"/>
      <c r="Z124" s="293"/>
      <c r="AA124" s="171">
        <f t="shared" si="61"/>
        <v>-410.40000000000055</v>
      </c>
      <c r="AB124" s="156">
        <f t="shared" si="62"/>
        <v>0.8859999999999999</v>
      </c>
      <c r="AC124" s="294">
        <f>AB140</f>
        <v>0.88495441460205981</v>
      </c>
    </row>
    <row r="125" spans="1:29" ht="15.75" customHeight="1">
      <c r="A125" s="284"/>
      <c r="B125" s="100" t="s">
        <v>118</v>
      </c>
      <c r="C125" s="279" t="s">
        <v>147</v>
      </c>
      <c r="D125" s="280"/>
      <c r="E125" s="101">
        <v>18.18</v>
      </c>
      <c r="F125" s="102">
        <v>968</v>
      </c>
      <c r="G125" s="103">
        <f t="shared" si="63"/>
        <v>17598.239999999998</v>
      </c>
      <c r="H125" s="26">
        <v>2</v>
      </c>
      <c r="I125" s="104">
        <v>3</v>
      </c>
      <c r="J125" s="105">
        <v>3600</v>
      </c>
      <c r="K125" s="106">
        <f t="shared" si="42"/>
        <v>1200</v>
      </c>
      <c r="L125" s="107">
        <v>3</v>
      </c>
      <c r="M125" s="105">
        <f t="shared" si="64"/>
        <v>3179.0816922346744</v>
      </c>
      <c r="N125" s="106">
        <f t="shared" si="57"/>
        <v>1059.6938974115581</v>
      </c>
      <c r="O125" s="108">
        <f t="shared" si="58"/>
        <v>0</v>
      </c>
      <c r="P125" s="109">
        <f t="shared" si="59"/>
        <v>-140.30610258844195</v>
      </c>
      <c r="Q125" s="110">
        <f t="shared" si="60"/>
        <v>0.88307824784296507</v>
      </c>
      <c r="R125" s="290"/>
      <c r="S125" s="47">
        <v>0.72916666666666663</v>
      </c>
      <c r="T125" s="48">
        <v>0.74185185185185176</v>
      </c>
      <c r="U125" s="111">
        <v>15</v>
      </c>
      <c r="V125" s="112">
        <v>18.26942671585573</v>
      </c>
      <c r="W125" s="113"/>
      <c r="X125" s="13"/>
      <c r="Y125" s="281"/>
      <c r="Z125" s="282"/>
      <c r="AA125" s="172">
        <f t="shared" si="61"/>
        <v>-420.91830776532561</v>
      </c>
      <c r="AB125" s="110">
        <f t="shared" si="62"/>
        <v>0.88307824784296507</v>
      </c>
      <c r="AC125" s="295"/>
    </row>
    <row r="126" spans="1:29" ht="15.75" customHeight="1">
      <c r="A126" s="284"/>
      <c r="B126" s="100" t="s">
        <v>118</v>
      </c>
      <c r="C126" s="279" t="s">
        <v>150</v>
      </c>
      <c r="D126" s="280"/>
      <c r="E126" s="101">
        <v>25.03</v>
      </c>
      <c r="F126" s="102">
        <v>630</v>
      </c>
      <c r="G126" s="103">
        <f t="shared" si="63"/>
        <v>15768.900000000001</v>
      </c>
      <c r="H126" s="26">
        <v>2</v>
      </c>
      <c r="I126" s="104">
        <v>5</v>
      </c>
      <c r="J126" s="105">
        <v>3600</v>
      </c>
      <c r="K126" s="106">
        <f t="shared" si="42"/>
        <v>720</v>
      </c>
      <c r="L126" s="107">
        <v>5</v>
      </c>
      <c r="M126" s="105">
        <f t="shared" si="64"/>
        <v>3187.2574918322211</v>
      </c>
      <c r="N126" s="106">
        <f t="shared" si="57"/>
        <v>637.45149836644418</v>
      </c>
      <c r="O126" s="108">
        <f t="shared" si="58"/>
        <v>0</v>
      </c>
      <c r="P126" s="109">
        <f t="shared" si="59"/>
        <v>-82.548501633555816</v>
      </c>
      <c r="Q126" s="110">
        <f t="shared" si="60"/>
        <v>0.88534930328672801</v>
      </c>
      <c r="R126" s="290"/>
      <c r="S126" s="47">
        <v>0.75208333333333321</v>
      </c>
      <c r="T126" s="48">
        <v>0.76031249999999984</v>
      </c>
      <c r="U126" s="111">
        <v>14.733333333333292</v>
      </c>
      <c r="V126" s="112">
        <v>11.859725829139196</v>
      </c>
      <c r="W126" s="113"/>
      <c r="X126" s="13"/>
      <c r="Y126" s="281"/>
      <c r="Z126" s="282"/>
      <c r="AA126" s="172">
        <f t="shared" si="61"/>
        <v>-412.74250816777885</v>
      </c>
      <c r="AB126" s="110">
        <f t="shared" si="62"/>
        <v>0.88534930328672812</v>
      </c>
      <c r="AC126" s="295"/>
    </row>
    <row r="127" spans="1:29" ht="15.75" customHeight="1">
      <c r="A127" s="284"/>
      <c r="B127" s="100" t="s">
        <v>118</v>
      </c>
      <c r="C127" s="279" t="s">
        <v>149</v>
      </c>
      <c r="D127" s="280"/>
      <c r="E127" s="101">
        <v>24.82</v>
      </c>
      <c r="F127" s="102">
        <v>823</v>
      </c>
      <c r="G127" s="103">
        <f t="shared" si="63"/>
        <v>20426.86</v>
      </c>
      <c r="H127" s="26">
        <v>2</v>
      </c>
      <c r="I127" s="104">
        <v>5</v>
      </c>
      <c r="J127" s="105">
        <v>3600</v>
      </c>
      <c r="K127" s="106">
        <f t="shared" si="42"/>
        <v>720</v>
      </c>
      <c r="L127" s="107">
        <v>5</v>
      </c>
      <c r="M127" s="105">
        <f t="shared" si="64"/>
        <v>3185.7917796373827</v>
      </c>
      <c r="N127" s="106">
        <f t="shared" si="57"/>
        <v>637.15835592747658</v>
      </c>
      <c r="O127" s="108">
        <f t="shared" si="58"/>
        <v>0</v>
      </c>
      <c r="P127" s="109">
        <f t="shared" si="59"/>
        <v>-82.841644072523422</v>
      </c>
      <c r="Q127" s="110">
        <f t="shared" si="60"/>
        <v>0.88494216101038414</v>
      </c>
      <c r="R127" s="290"/>
      <c r="S127" s="47">
        <v>0.77013888888888871</v>
      </c>
      <c r="T127" s="48">
        <v>0.78090277777777761</v>
      </c>
      <c r="U127" s="111">
        <v>15</v>
      </c>
      <c r="V127" s="112">
        <v>15.500071384332783</v>
      </c>
      <c r="W127" s="113"/>
      <c r="X127" s="13"/>
      <c r="Y127" s="281"/>
      <c r="Z127" s="282"/>
      <c r="AA127" s="172">
        <f t="shared" si="61"/>
        <v>-414.20822036261734</v>
      </c>
      <c r="AB127" s="110">
        <f t="shared" si="62"/>
        <v>0.88494216101038403</v>
      </c>
      <c r="AC127" s="295"/>
    </row>
    <row r="128" spans="1:29" ht="15.75" customHeight="1">
      <c r="A128" s="285"/>
      <c r="B128" s="100" t="s">
        <v>118</v>
      </c>
      <c r="C128" s="279" t="s">
        <v>140</v>
      </c>
      <c r="D128" s="280"/>
      <c r="E128" s="101">
        <v>17.89</v>
      </c>
      <c r="F128" s="102">
        <v>1402</v>
      </c>
      <c r="G128" s="103">
        <f t="shared" si="63"/>
        <v>25081.780000000002</v>
      </c>
      <c r="H128" s="26">
        <v>2</v>
      </c>
      <c r="I128" s="104">
        <v>4</v>
      </c>
      <c r="J128" s="105">
        <v>3600</v>
      </c>
      <c r="K128" s="106">
        <f t="shared" si="42"/>
        <v>900</v>
      </c>
      <c r="L128" s="107">
        <v>4</v>
      </c>
      <c r="M128" s="105">
        <f t="shared" si="64"/>
        <v>3182.6564943287585</v>
      </c>
      <c r="N128" s="106">
        <f t="shared" si="57"/>
        <v>795.66412358218963</v>
      </c>
      <c r="O128" s="108">
        <f t="shared" si="58"/>
        <v>0</v>
      </c>
      <c r="P128" s="109">
        <f t="shared" si="59"/>
        <v>-104.33587641781037</v>
      </c>
      <c r="Q128" s="110">
        <f t="shared" si="60"/>
        <v>0.88407124842465512</v>
      </c>
      <c r="R128" s="290"/>
      <c r="S128" s="47">
        <v>0.79097222222222197</v>
      </c>
      <c r="T128" s="48">
        <v>0.80931712962962932</v>
      </c>
      <c r="U128" s="111">
        <v>15</v>
      </c>
      <c r="V128" s="112">
        <v>26.430750585209292</v>
      </c>
      <c r="W128" s="113"/>
      <c r="X128" s="116"/>
      <c r="Y128" s="281"/>
      <c r="Z128" s="282"/>
      <c r="AA128" s="172">
        <f t="shared" si="61"/>
        <v>-417.34350567124147</v>
      </c>
      <c r="AB128" s="110">
        <f t="shared" si="62"/>
        <v>0.88407124842465512</v>
      </c>
      <c r="AC128" s="295"/>
    </row>
    <row r="129" spans="1:29" ht="15.75" customHeight="1">
      <c r="A129" s="285"/>
      <c r="B129" s="100" t="s">
        <v>118</v>
      </c>
      <c r="C129" s="279" t="s">
        <v>141</v>
      </c>
      <c r="D129" s="280"/>
      <c r="E129" s="101">
        <v>16.66</v>
      </c>
      <c r="F129" s="102">
        <v>2186</v>
      </c>
      <c r="G129" s="121">
        <f t="shared" si="63"/>
        <v>36418.76</v>
      </c>
      <c r="H129" s="26">
        <v>2</v>
      </c>
      <c r="I129" s="104">
        <v>5</v>
      </c>
      <c r="J129" s="105">
        <v>3600</v>
      </c>
      <c r="K129" s="106">
        <f t="shared" si="42"/>
        <v>720</v>
      </c>
      <c r="L129" s="107">
        <v>5</v>
      </c>
      <c r="M129" s="105">
        <f t="shared" si="64"/>
        <v>3190.6278973714566</v>
      </c>
      <c r="N129" s="106">
        <f t="shared" si="57"/>
        <v>638.12557947429127</v>
      </c>
      <c r="O129" s="108">
        <f t="shared" si="58"/>
        <v>0</v>
      </c>
      <c r="P129" s="109">
        <f t="shared" si="59"/>
        <v>-81.874420525708729</v>
      </c>
      <c r="Q129" s="110">
        <f t="shared" si="60"/>
        <v>0.88628552704762675</v>
      </c>
      <c r="R129" s="290"/>
      <c r="S129" s="47">
        <v>0.8194444444444442</v>
      </c>
      <c r="T129" s="120">
        <v>0.84798611111111089</v>
      </c>
      <c r="U129" s="111">
        <v>14.583333333333428</v>
      </c>
      <c r="V129" s="112">
        <v>41.107896069000681</v>
      </c>
      <c r="W129" s="113"/>
      <c r="X129" s="50"/>
      <c r="Y129" s="281"/>
      <c r="Z129" s="282"/>
      <c r="AA129" s="172">
        <f t="shared" si="61"/>
        <v>-409.37210262854342</v>
      </c>
      <c r="AB129" s="110">
        <f t="shared" si="62"/>
        <v>0.88628552704762686</v>
      </c>
      <c r="AC129" s="295"/>
    </row>
    <row r="130" spans="1:29" ht="15.75" customHeight="1">
      <c r="A130" s="285"/>
      <c r="B130" s="100" t="s">
        <v>118</v>
      </c>
      <c r="C130" s="279" t="s">
        <v>209</v>
      </c>
      <c r="D130" s="280"/>
      <c r="E130" s="101">
        <v>30</v>
      </c>
      <c r="F130" s="102">
        <v>2066</v>
      </c>
      <c r="G130" s="121">
        <f t="shared" si="63"/>
        <v>61980</v>
      </c>
      <c r="H130" s="26"/>
      <c r="I130" s="104">
        <v>4</v>
      </c>
      <c r="J130" s="105">
        <v>3600</v>
      </c>
      <c r="K130" s="106">
        <f t="shared" si="42"/>
        <v>900</v>
      </c>
      <c r="L130" s="107">
        <v>4</v>
      </c>
      <c r="M130" s="105">
        <f t="shared" si="64"/>
        <v>3189.5999999999995</v>
      </c>
      <c r="N130" s="106">
        <f t="shared" si="57"/>
        <v>797.39999999999986</v>
      </c>
      <c r="O130" s="123">
        <f t="shared" si="58"/>
        <v>0</v>
      </c>
      <c r="P130" s="124">
        <f t="shared" si="59"/>
        <v>-102.60000000000014</v>
      </c>
      <c r="Q130" s="125">
        <f t="shared" si="60"/>
        <v>0.8859999999999999</v>
      </c>
      <c r="R130" s="290"/>
      <c r="S130" s="47">
        <v>0.85833333333333306</v>
      </c>
      <c r="T130" s="120">
        <v>0.88531249999999972</v>
      </c>
      <c r="U130" s="111">
        <v>14.899999999999931</v>
      </c>
      <c r="V130" s="112">
        <v>38.863807373965393</v>
      </c>
      <c r="W130" s="113"/>
      <c r="X130" s="116"/>
      <c r="Y130" s="281"/>
      <c r="Z130" s="282"/>
      <c r="AA130" s="172">
        <f t="shared" si="61"/>
        <v>-410.40000000000055</v>
      </c>
      <c r="AB130" s="110">
        <f t="shared" si="62"/>
        <v>0.8859999999999999</v>
      </c>
      <c r="AC130" s="295"/>
    </row>
    <row r="131" spans="1:29" ht="15.75" customHeight="1">
      <c r="A131" s="285"/>
      <c r="B131" s="100" t="s">
        <v>118</v>
      </c>
      <c r="C131" s="279" t="s">
        <v>147</v>
      </c>
      <c r="D131" s="280"/>
      <c r="E131" s="101">
        <v>18.18</v>
      </c>
      <c r="F131" s="102">
        <v>2417</v>
      </c>
      <c r="G131" s="121">
        <f t="shared" si="63"/>
        <v>43941.06</v>
      </c>
      <c r="H131" s="26"/>
      <c r="I131" s="104">
        <v>3</v>
      </c>
      <c r="J131" s="105">
        <v>3600</v>
      </c>
      <c r="K131" s="106">
        <f t="shared" si="42"/>
        <v>1200</v>
      </c>
      <c r="L131" s="118">
        <v>3</v>
      </c>
      <c r="M131" s="105">
        <f t="shared" si="64"/>
        <v>3179.0816922346748</v>
      </c>
      <c r="N131" s="106">
        <f t="shared" si="57"/>
        <v>1059.6938974115583</v>
      </c>
      <c r="O131" s="123">
        <f t="shared" si="58"/>
        <v>0</v>
      </c>
      <c r="P131" s="124">
        <f t="shared" si="59"/>
        <v>-140.30610258844172</v>
      </c>
      <c r="Q131" s="125">
        <f t="shared" si="60"/>
        <v>0.88307824784296518</v>
      </c>
      <c r="R131" s="290"/>
      <c r="S131" s="47">
        <v>0.8951388888888886</v>
      </c>
      <c r="T131" s="120">
        <v>0.92681712962962937</v>
      </c>
      <c r="U131" s="111">
        <v>15</v>
      </c>
      <c r="V131" s="112">
        <v>45.616946665519933</v>
      </c>
      <c r="W131" s="113"/>
      <c r="X131" s="116"/>
      <c r="Y131" s="281"/>
      <c r="Z131" s="282"/>
      <c r="AA131" s="172">
        <f t="shared" si="61"/>
        <v>-420.91830776532515</v>
      </c>
      <c r="AB131" s="110">
        <f t="shared" si="62"/>
        <v>0.88307824784296518</v>
      </c>
      <c r="AC131" s="295"/>
    </row>
    <row r="132" spans="1:29" ht="15.75" customHeight="1">
      <c r="A132" s="285"/>
      <c r="B132" s="100" t="s">
        <v>118</v>
      </c>
      <c r="C132" s="279" t="s">
        <v>150</v>
      </c>
      <c r="D132" s="280"/>
      <c r="E132" s="101">
        <v>25.03</v>
      </c>
      <c r="F132" s="102">
        <v>1338</v>
      </c>
      <c r="G132" s="121">
        <f t="shared" si="63"/>
        <v>33490.14</v>
      </c>
      <c r="H132" s="26"/>
      <c r="I132" s="104">
        <v>5</v>
      </c>
      <c r="J132" s="105">
        <v>3600</v>
      </c>
      <c r="K132" s="106">
        <f t="shared" si="42"/>
        <v>720</v>
      </c>
      <c r="L132" s="118">
        <v>5</v>
      </c>
      <c r="M132" s="105">
        <f t="shared" si="64"/>
        <v>3187.2574918322211</v>
      </c>
      <c r="N132" s="106">
        <f t="shared" si="57"/>
        <v>637.45149836644418</v>
      </c>
      <c r="O132" s="123">
        <f t="shared" si="58"/>
        <v>0</v>
      </c>
      <c r="P132" s="124">
        <f t="shared" si="59"/>
        <v>-82.548501633555816</v>
      </c>
      <c r="Q132" s="125">
        <f t="shared" si="60"/>
        <v>0.88534930328672801</v>
      </c>
      <c r="R132" s="290"/>
      <c r="S132" s="47">
        <v>0.93680555555555522</v>
      </c>
      <c r="T132" s="120">
        <v>0.95429398148148115</v>
      </c>
      <c r="U132" s="111">
        <v>15</v>
      </c>
      <c r="V132" s="112">
        <v>25.187798665695624</v>
      </c>
      <c r="W132" s="126"/>
      <c r="X132" s="127"/>
      <c r="Y132" s="281"/>
      <c r="Z132" s="282"/>
      <c r="AA132" s="172">
        <f t="shared" si="61"/>
        <v>-412.74250816777885</v>
      </c>
      <c r="AB132" s="110">
        <f t="shared" si="62"/>
        <v>0.88534930328672812</v>
      </c>
      <c r="AC132" s="295"/>
    </row>
    <row r="133" spans="1:29" ht="15.75" customHeight="1">
      <c r="A133" s="285"/>
      <c r="B133" s="100" t="s">
        <v>118</v>
      </c>
      <c r="C133" s="279" t="s">
        <v>149</v>
      </c>
      <c r="D133" s="280"/>
      <c r="E133" s="101">
        <v>24.82</v>
      </c>
      <c r="F133" s="102">
        <v>1842</v>
      </c>
      <c r="G133" s="121">
        <f t="shared" si="63"/>
        <v>45718.44</v>
      </c>
      <c r="H133" s="26"/>
      <c r="I133" s="104">
        <v>5</v>
      </c>
      <c r="J133" s="105">
        <v>3600</v>
      </c>
      <c r="K133" s="106">
        <f t="shared" si="42"/>
        <v>720</v>
      </c>
      <c r="L133" s="118">
        <v>5</v>
      </c>
      <c r="M133" s="105">
        <f t="shared" si="64"/>
        <v>3185.7917796373822</v>
      </c>
      <c r="N133" s="106">
        <f t="shared" si="57"/>
        <v>637.15835592747646</v>
      </c>
      <c r="O133" s="123">
        <f t="shared" si="58"/>
        <v>0</v>
      </c>
      <c r="P133" s="124">
        <f t="shared" si="59"/>
        <v>-82.841644072523536</v>
      </c>
      <c r="Q133" s="125">
        <f t="shared" si="60"/>
        <v>0.88494216101038403</v>
      </c>
      <c r="R133" s="290"/>
      <c r="S133" s="47">
        <v>0.96458333333333302</v>
      </c>
      <c r="T133" s="120">
        <v>0.98866898148148119</v>
      </c>
      <c r="U133" s="111">
        <v>14.816666666666691</v>
      </c>
      <c r="V133" s="112">
        <v>34.691532794582002</v>
      </c>
      <c r="W133" s="126"/>
      <c r="X133" s="127"/>
      <c r="Y133" s="281"/>
      <c r="Z133" s="282"/>
      <c r="AA133" s="172">
        <f t="shared" si="61"/>
        <v>-414.20822036261779</v>
      </c>
      <c r="AB133" s="110">
        <f t="shared" si="62"/>
        <v>0.88494216101038392</v>
      </c>
      <c r="AC133" s="295"/>
    </row>
    <row r="134" spans="1:29" ht="15.75" customHeight="1">
      <c r="A134" s="285"/>
      <c r="B134" s="100" t="s">
        <v>118</v>
      </c>
      <c r="C134" s="279" t="s">
        <v>140</v>
      </c>
      <c r="D134" s="280"/>
      <c r="E134" s="101">
        <v>17.89</v>
      </c>
      <c r="F134" s="102">
        <v>3692</v>
      </c>
      <c r="G134" s="121">
        <f t="shared" si="63"/>
        <v>66049.88</v>
      </c>
      <c r="H134" s="62"/>
      <c r="I134" s="104">
        <v>4</v>
      </c>
      <c r="J134" s="105">
        <v>3600</v>
      </c>
      <c r="K134" s="106">
        <f t="shared" si="42"/>
        <v>900</v>
      </c>
      <c r="L134" s="118">
        <v>4</v>
      </c>
      <c r="M134" s="105">
        <f t="shared" si="64"/>
        <v>3182.656494328759</v>
      </c>
      <c r="N134" s="106">
        <f t="shared" si="57"/>
        <v>795.66412358218975</v>
      </c>
      <c r="O134" s="123">
        <f t="shared" si="58"/>
        <v>0</v>
      </c>
      <c r="P134" s="124">
        <f t="shared" si="59"/>
        <v>-104.33587641781025</v>
      </c>
      <c r="Q134" s="125">
        <f t="shared" si="60"/>
        <v>0.88407124842465523</v>
      </c>
      <c r="R134" s="290"/>
      <c r="S134" s="47">
        <v>0.99861111111111078</v>
      </c>
      <c r="T134" s="120">
        <v>1.046944444444444</v>
      </c>
      <c r="U134" s="111">
        <v>15</v>
      </c>
      <c r="V134" s="112">
        <v>69.602233352776537</v>
      </c>
      <c r="W134" s="126"/>
      <c r="X134" s="127"/>
      <c r="Y134" s="281"/>
      <c r="Z134" s="282"/>
      <c r="AA134" s="172">
        <f t="shared" si="61"/>
        <v>-417.34350567124102</v>
      </c>
      <c r="AB134" s="110">
        <f t="shared" si="62"/>
        <v>0.88407124842465523</v>
      </c>
      <c r="AC134" s="295"/>
    </row>
    <row r="135" spans="1:29" ht="15.75" customHeight="1">
      <c r="A135" s="285"/>
      <c r="B135" s="100" t="s">
        <v>118</v>
      </c>
      <c r="C135" s="279" t="s">
        <v>141</v>
      </c>
      <c r="D135" s="280"/>
      <c r="E135" s="101">
        <v>16.66</v>
      </c>
      <c r="F135" s="102">
        <v>5669</v>
      </c>
      <c r="G135" s="121">
        <f t="shared" si="63"/>
        <v>94445.54</v>
      </c>
      <c r="H135" s="62"/>
      <c r="I135" s="104">
        <v>5</v>
      </c>
      <c r="J135" s="105">
        <v>3600</v>
      </c>
      <c r="K135" s="106">
        <f t="shared" si="42"/>
        <v>720</v>
      </c>
      <c r="L135" s="118">
        <v>5</v>
      </c>
      <c r="M135" s="105">
        <f t="shared" si="64"/>
        <v>3190.6278973714561</v>
      </c>
      <c r="N135" s="106">
        <f t="shared" si="57"/>
        <v>638.12557947429127</v>
      </c>
      <c r="O135" s="123">
        <f t="shared" si="58"/>
        <v>0</v>
      </c>
      <c r="P135" s="124">
        <f t="shared" si="59"/>
        <v>-81.874420525708729</v>
      </c>
      <c r="Q135" s="125">
        <f t="shared" si="60"/>
        <v>0.88628552704762675</v>
      </c>
      <c r="R135" s="290"/>
      <c r="S135" s="47">
        <v>1.0569444444444442</v>
      </c>
      <c r="T135" s="120">
        <v>1.130972222222222</v>
      </c>
      <c r="U135" s="111">
        <v>15</v>
      </c>
      <c r="V135" s="112">
        <v>106.60597567024926</v>
      </c>
      <c r="W135" s="126"/>
      <c r="X135" s="127"/>
      <c r="Y135" s="281"/>
      <c r="Z135" s="282"/>
      <c r="AA135" s="172">
        <f t="shared" si="61"/>
        <v>-409.37210262854387</v>
      </c>
      <c r="AB135" s="110">
        <f t="shared" si="62"/>
        <v>0.88628552704762675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72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13"/>
      <c r="X137" s="116"/>
      <c r="Y137" s="281"/>
      <c r="Z137" s="282"/>
      <c r="AA137" s="172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72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73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65">AVERAGE(I124:I139)</f>
        <v>4.333333333333333</v>
      </c>
      <c r="J140" s="137">
        <f t="shared" si="65"/>
        <v>3600</v>
      </c>
      <c r="K140" s="138">
        <f t="shared" ref="K140" si="66">J140/I140</f>
        <v>830.76923076923083</v>
      </c>
      <c r="L140" s="136">
        <f t="shared" ref="L140:M140" si="67">AVERAGE(L124:L139)</f>
        <v>4.333333333333333</v>
      </c>
      <c r="M140" s="137">
        <f t="shared" si="67"/>
        <v>3185.8358925674152</v>
      </c>
      <c r="N140" s="138">
        <f>M140/L140</f>
        <v>735.19289828478816</v>
      </c>
      <c r="O140" s="139">
        <f>L140-I140</f>
        <v>0</v>
      </c>
      <c r="P140" s="140">
        <f>N140-K140</f>
        <v>-95.576332484442673</v>
      </c>
      <c r="Q140" s="141">
        <f>N140/K140</f>
        <v>0.8849544146020597</v>
      </c>
      <c r="R140" s="291"/>
      <c r="S140" s="142">
        <v>0.70833333333333337</v>
      </c>
      <c r="T140" s="143">
        <v>1.130972222222222</v>
      </c>
      <c r="U140" s="144"/>
      <c r="V140" s="166"/>
      <c r="W140" s="167"/>
      <c r="X140" s="138"/>
      <c r="Y140" s="277"/>
      <c r="Z140" s="278"/>
      <c r="AA140" s="174">
        <f>M140-J140</f>
        <v>-414.16410743258484</v>
      </c>
      <c r="AB140" s="141">
        <f>M140/J140</f>
        <v>0.88495441460205981</v>
      </c>
      <c r="AC140" s="296"/>
    </row>
    <row r="142" spans="1:29">
      <c r="Y142" s="275" t="s">
        <v>151</v>
      </c>
      <c r="Z142" s="275"/>
    </row>
    <row r="143" spans="1:29">
      <c r="Y143" s="275" t="s">
        <v>152</v>
      </c>
      <c r="Z143" s="275"/>
    </row>
    <row r="144" spans="1:29">
      <c r="Y144" s="275" t="s">
        <v>153</v>
      </c>
      <c r="Z144" s="275"/>
    </row>
    <row r="145" spans="25:26">
      <c r="Y145" s="275" t="s">
        <v>154</v>
      </c>
      <c r="Z145" s="275"/>
    </row>
    <row r="146" spans="25:26">
      <c r="Y146" s="275" t="s">
        <v>155</v>
      </c>
      <c r="Z146" s="275"/>
    </row>
    <row r="147" spans="25:26">
      <c r="Y147" s="275" t="s">
        <v>156</v>
      </c>
      <c r="Z147" s="275"/>
    </row>
    <row r="148" spans="25:26">
      <c r="Y148" s="275" t="s">
        <v>157</v>
      </c>
      <c r="Z148" s="275"/>
    </row>
    <row r="149" spans="25:26">
      <c r="Y149" s="275" t="s">
        <v>158</v>
      </c>
      <c r="Z149" s="275"/>
    </row>
    <row r="150" spans="25:26">
      <c r="Y150" s="275" t="s">
        <v>159</v>
      </c>
      <c r="Z150" s="275"/>
    </row>
    <row r="151" spans="25:26">
      <c r="Y151" s="275" t="s">
        <v>160</v>
      </c>
      <c r="Z151" s="275"/>
    </row>
    <row r="152" spans="25:26">
      <c r="Y152" s="275" t="s">
        <v>161</v>
      </c>
      <c r="Z152" s="275"/>
    </row>
    <row r="153" spans="25:26">
      <c r="Y153" s="275" t="s">
        <v>162</v>
      </c>
      <c r="Z153" s="275"/>
    </row>
    <row r="154" spans="25:26">
      <c r="Y154" s="275" t="s">
        <v>163</v>
      </c>
      <c r="Z154" s="275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330" priority="1" operator="greaterThan">
      <formula>0</formula>
    </cfRule>
  </conditionalFormatting>
  <conditionalFormatting sqref="P5:P140 AA5:AA140">
    <cfRule type="cellIs" dxfId="329" priority="4" operator="lessThan">
      <formula>0</formula>
    </cfRule>
  </conditionalFormatting>
  <conditionalFormatting sqref="Q5:Q140 AB5:AB140">
    <cfRule type="cellIs" dxfId="328" priority="2" operator="greaterThan">
      <formula>1</formula>
    </cfRule>
    <cfRule type="cellIs" dxfId="327" priority="3" operator="lessThan">
      <formula>0.8</formula>
    </cfRule>
  </conditionalFormatting>
  <conditionalFormatting sqref="AC5:AC6 R5:R140 AC73:AC78">
    <cfRule type="cellIs" dxfId="326" priority="5" operator="lessThan">
      <formula>0.8</formula>
    </cfRule>
  </conditionalFormatting>
  <conditionalFormatting sqref="AC12:AC20">
    <cfRule type="cellIs" dxfId="325" priority="12" operator="lessThan">
      <formula>0.8</formula>
    </cfRule>
  </conditionalFormatting>
  <conditionalFormatting sqref="AC22">
    <cfRule type="cellIs" dxfId="324" priority="11" operator="lessThan">
      <formula>0.8</formula>
    </cfRule>
  </conditionalFormatting>
  <conditionalFormatting sqref="AC39">
    <cfRule type="cellIs" dxfId="323" priority="7" operator="lessThan">
      <formula>0.8</formula>
    </cfRule>
  </conditionalFormatting>
  <conditionalFormatting sqref="AC56:AC61">
    <cfRule type="cellIs" dxfId="322" priority="6" operator="lessThan">
      <formula>0.8</formula>
    </cfRule>
  </conditionalFormatting>
  <conditionalFormatting sqref="AC90">
    <cfRule type="cellIs" dxfId="321" priority="10" operator="lessThan">
      <formula>0.8</formula>
    </cfRule>
  </conditionalFormatting>
  <conditionalFormatting sqref="AC107">
    <cfRule type="cellIs" dxfId="320" priority="9" operator="lessThan">
      <formula>0.8</formula>
    </cfRule>
  </conditionalFormatting>
  <conditionalFormatting sqref="AC124:AC129">
    <cfRule type="cellIs" dxfId="319" priority="8" operator="lessThan">
      <formula>0.8</formula>
    </cfRule>
  </conditionalFormatting>
  <dataValidations count="1">
    <dataValidation type="list" allowBlank="1" showInputMessage="1" showErrorMessage="1" sqref="Y5:Z140" xr:uid="{26D37948-2386-48EC-A792-24A72DB575CE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0274D-D9E7-4CE4-B98C-16BC732A3D13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69643</v>
      </c>
      <c r="E1" s="88" t="s">
        <v>3</v>
      </c>
      <c r="F1" s="89">
        <f>SUM(G5:G140)</f>
        <v>3135709.7200000007</v>
      </c>
      <c r="G1" s="90" t="s">
        <v>84</v>
      </c>
      <c r="H1" s="91">
        <f>L21+L38+L55+L72+L89+L106+L123+L140</f>
        <v>140.19999999999999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46156</v>
      </c>
      <c r="B2" s="335"/>
      <c r="C2" s="92" t="s">
        <v>40</v>
      </c>
      <c r="D2" s="93">
        <f>AVERAGE(N21,N38,N55,N72,N89,N106,N123,N140)</f>
        <v>162.87610580551404</v>
      </c>
      <c r="E2" s="93" t="s">
        <v>91</v>
      </c>
      <c r="F2" s="94">
        <f>F1/D1</f>
        <v>45.02548310670133</v>
      </c>
      <c r="G2" s="95" t="s">
        <v>92</v>
      </c>
      <c r="H2" s="96">
        <f>COUNT(H5:H140)</f>
        <v>0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46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173</v>
      </c>
      <c r="C5" s="365" t="s">
        <v>174</v>
      </c>
      <c r="D5" s="365"/>
      <c r="E5" s="147">
        <v>56.77</v>
      </c>
      <c r="F5" s="151">
        <v>3143</v>
      </c>
      <c r="G5" s="148">
        <f t="shared" ref="G5:G7" si="0">E5*F5</f>
        <v>178428.11000000002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1789.5700157358697</v>
      </c>
      <c r="N5" s="152">
        <f>M5/L5</f>
        <v>74.565417322327903</v>
      </c>
      <c r="O5" s="154">
        <f>L5-I5</f>
        <v>0</v>
      </c>
      <c r="P5" s="155">
        <f>N5-K5</f>
        <v>-8.7679160110054255</v>
      </c>
      <c r="Q5" s="156">
        <f>N5/K5</f>
        <v>0.89478500786793491</v>
      </c>
      <c r="R5" s="289">
        <f>Q21</f>
        <v>0.89513736426274992</v>
      </c>
      <c r="S5" s="157">
        <v>0.25</v>
      </c>
      <c r="T5" s="158">
        <v>0.32317129629629626</v>
      </c>
      <c r="U5" s="159"/>
      <c r="V5" s="160">
        <v>105.37726847331875</v>
      </c>
      <c r="W5" s="181"/>
      <c r="X5" s="152"/>
      <c r="Y5" s="12"/>
      <c r="Z5" s="198"/>
      <c r="AA5" s="292"/>
      <c r="AB5" s="293"/>
      <c r="AC5" s="12">
        <v>2</v>
      </c>
      <c r="AD5" s="198"/>
      <c r="AE5" s="178">
        <f>M5-J5</f>
        <v>-210.42998426413033</v>
      </c>
      <c r="AF5" s="132">
        <f>M5/J5</f>
        <v>0.8947850078679348</v>
      </c>
      <c r="AG5" s="368">
        <f>AF21</f>
        <v>0.89513736426274992</v>
      </c>
    </row>
    <row r="6" spans="1:33" ht="15.75" customHeight="1">
      <c r="A6" s="298"/>
      <c r="B6" s="100" t="s">
        <v>175</v>
      </c>
      <c r="C6" s="364" t="s">
        <v>178</v>
      </c>
      <c r="D6" s="364"/>
      <c r="E6" s="101">
        <v>59.52</v>
      </c>
      <c r="F6" s="102">
        <v>4585</v>
      </c>
      <c r="G6" s="103">
        <f t="shared" si="0"/>
        <v>272899.20000000001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1791.9997644980897</v>
      </c>
      <c r="N6" s="106">
        <f>M6/L6</f>
        <v>74.666656854087066</v>
      </c>
      <c r="O6" s="108">
        <f>L6-I6</f>
        <v>0</v>
      </c>
      <c r="P6" s="109">
        <f>N6-K6</f>
        <v>-8.6666764792462629</v>
      </c>
      <c r="Q6" s="110">
        <f>N6/K6</f>
        <v>0.89599988224904481</v>
      </c>
      <c r="R6" s="290"/>
      <c r="S6" s="47">
        <v>0.32708333333333334</v>
      </c>
      <c r="T6" s="48">
        <v>0.43368055555555557</v>
      </c>
      <c r="U6" s="111">
        <v>5.6333333333333879</v>
      </c>
      <c r="V6" s="112">
        <v>153.51564517479224</v>
      </c>
      <c r="W6" s="113">
        <v>0.43368055555555557</v>
      </c>
      <c r="X6" s="116">
        <v>0.47222222222222221</v>
      </c>
      <c r="Y6" s="12"/>
      <c r="Z6" s="198"/>
      <c r="AA6" s="281"/>
      <c r="AB6" s="282"/>
      <c r="AC6" s="12">
        <v>3</v>
      </c>
      <c r="AD6" s="198"/>
      <c r="AE6" s="117">
        <f>M6-J6</f>
        <v>-208.00023550191031</v>
      </c>
      <c r="AF6" s="110">
        <f>M6/J6</f>
        <v>0.89599988224904481</v>
      </c>
      <c r="AG6" s="362"/>
    </row>
    <row r="7" spans="1:33" ht="15.75" customHeight="1">
      <c r="A7" s="298"/>
      <c r="B7" s="100" t="s">
        <v>175</v>
      </c>
      <c r="C7" s="364" t="s">
        <v>176</v>
      </c>
      <c r="D7" s="364"/>
      <c r="E7" s="101">
        <v>77.34</v>
      </c>
      <c r="F7" s="102">
        <v>2589</v>
      </c>
      <c r="G7" s="103">
        <f t="shared" si="0"/>
        <v>200233.26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1789.2544053425395</v>
      </c>
      <c r="N7" s="106">
        <f>M7/L7</f>
        <v>77.793669797501721</v>
      </c>
      <c r="O7" s="108">
        <f>L7-I7</f>
        <v>0</v>
      </c>
      <c r="P7" s="109">
        <f>N7-K7</f>
        <v>-9.1628519416287162</v>
      </c>
      <c r="Q7" s="110">
        <f>N7/K7</f>
        <v>0.89462720267126972</v>
      </c>
      <c r="R7" s="290"/>
      <c r="S7" s="47">
        <v>0.47222222222222221</v>
      </c>
      <c r="T7" s="48">
        <v>0.53251157407407401</v>
      </c>
      <c r="U7" s="111">
        <v>55.499999999999964</v>
      </c>
      <c r="V7" s="112">
        <v>86.818285614482704</v>
      </c>
      <c r="W7" s="113"/>
      <c r="X7" s="116"/>
      <c r="Y7" s="12"/>
      <c r="Z7" s="198"/>
      <c r="AA7" s="281"/>
      <c r="AB7" s="282"/>
      <c r="AC7" s="12">
        <v>2</v>
      </c>
      <c r="AD7" s="198"/>
      <c r="AE7" s="117">
        <f>M7-J7</f>
        <v>-210.74559465746052</v>
      </c>
      <c r="AF7" s="110">
        <f>M7/J7</f>
        <v>0.89462720267126972</v>
      </c>
      <c r="AG7" s="362"/>
    </row>
    <row r="8" spans="1:33" ht="15.75" customHeight="1">
      <c r="A8" s="298"/>
      <c r="B8" s="100"/>
      <c r="C8" s="364"/>
      <c r="D8" s="364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81"/>
      <c r="AB8" s="282"/>
      <c r="AC8" s="12"/>
      <c r="AD8" s="198"/>
      <c r="AE8" s="117"/>
      <c r="AF8" s="110"/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1790.2747285254998</v>
      </c>
      <c r="N21" s="138">
        <f t="shared" ref="N21:N26" si="5">M21/L21</f>
        <v>75.645411064457733</v>
      </c>
      <c r="O21" s="139">
        <f t="shared" ref="O21:O26" si="6">L21-I21</f>
        <v>0</v>
      </c>
      <c r="P21" s="140">
        <f t="shared" ref="P21:P26" si="7">N21-K21</f>
        <v>-8.8616311890633881</v>
      </c>
      <c r="Q21" s="141">
        <f t="shared" ref="Q21:Q26" si="8">N21/K21</f>
        <v>0.89513736426274992</v>
      </c>
      <c r="R21" s="291"/>
      <c r="S21" s="142">
        <v>0.25</v>
      </c>
      <c r="T21" s="143">
        <v>0.53251157407407401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7</v>
      </c>
      <c r="AD21" s="180">
        <f>SUM(AD5:AD20)</f>
        <v>0</v>
      </c>
      <c r="AE21" s="168">
        <f t="shared" ref="AE21:AE26" si="9">M21-J21</f>
        <v>-209.72527147450023</v>
      </c>
      <c r="AF21" s="141">
        <f t="shared" ref="AF21:AF26" si="10">M21/J21</f>
        <v>0.89513736426274992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2511</v>
      </c>
      <c r="G22" s="148">
        <f t="shared" ref="G22:G26" si="11">E22*F22</f>
        <v>134991.35999999999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1788.5466606172174</v>
      </c>
      <c r="N22" s="152">
        <f t="shared" si="5"/>
        <v>89.427333030860865</v>
      </c>
      <c r="O22" s="154">
        <f t="shared" si="6"/>
        <v>0</v>
      </c>
      <c r="P22" s="155">
        <f t="shared" si="7"/>
        <v>-10.572666969139135</v>
      </c>
      <c r="Q22" s="156">
        <f t="shared" si="8"/>
        <v>0.89427333030860867</v>
      </c>
      <c r="R22" s="289">
        <f>Q38</f>
        <v>0.88539262288855602</v>
      </c>
      <c r="S22" s="157">
        <v>0.25</v>
      </c>
      <c r="T22" s="158">
        <v>0.30849537037037039</v>
      </c>
      <c r="U22" s="159"/>
      <c r="V22" s="160">
        <v>84.235990772534876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 t="shared" si="9"/>
        <v>-211.45333938278259</v>
      </c>
      <c r="AF22" s="156">
        <f t="shared" si="10"/>
        <v>0.89427333030860867</v>
      </c>
      <c r="AG22" s="361">
        <f>AF38</f>
        <v>0.88539262288855602</v>
      </c>
    </row>
    <row r="23" spans="1:33" ht="15.75" customHeight="1">
      <c r="A23" s="284"/>
      <c r="B23" s="163" t="s">
        <v>175</v>
      </c>
      <c r="C23" s="279" t="s">
        <v>182</v>
      </c>
      <c r="D23" s="280"/>
      <c r="E23" s="101">
        <v>47.37</v>
      </c>
      <c r="F23" s="111">
        <v>1462</v>
      </c>
      <c r="G23" s="103">
        <f t="shared" si="11"/>
        <v>69254.94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1788.7535184783621</v>
      </c>
      <c r="N23" s="106">
        <f t="shared" si="5"/>
        <v>85.178738975160101</v>
      </c>
      <c r="O23" s="108">
        <f t="shared" si="6"/>
        <v>0</v>
      </c>
      <c r="P23" s="109">
        <f t="shared" si="7"/>
        <v>-10.05935626293514</v>
      </c>
      <c r="Q23" s="110">
        <f t="shared" si="8"/>
        <v>0.89437675923918103</v>
      </c>
      <c r="R23" s="290"/>
      <c r="S23" s="47">
        <v>0.3125</v>
      </c>
      <c r="T23" s="48">
        <v>0.34655092592592596</v>
      </c>
      <c r="U23" s="111">
        <v>5.7666666666666355</v>
      </c>
      <c r="V23" s="112">
        <v>49.039735823759955</v>
      </c>
      <c r="W23" s="113"/>
      <c r="X23" s="116"/>
      <c r="Y23" s="12"/>
      <c r="Z23" s="198"/>
      <c r="AA23" s="281"/>
      <c r="AB23" s="282"/>
      <c r="AC23" s="12">
        <v>1</v>
      </c>
      <c r="AD23" s="198"/>
      <c r="AE23" s="117">
        <f t="shared" si="9"/>
        <v>-211.24648152163786</v>
      </c>
      <c r="AF23" s="110">
        <f t="shared" si="10"/>
        <v>0.89437675923918103</v>
      </c>
      <c r="AG23" s="362"/>
    </row>
    <row r="24" spans="1:33" ht="15.75" customHeight="1">
      <c r="A24" s="284"/>
      <c r="B24" s="163" t="s">
        <v>175</v>
      </c>
      <c r="C24" s="279" t="s">
        <v>185</v>
      </c>
      <c r="D24" s="280"/>
      <c r="E24" s="101">
        <v>71.55</v>
      </c>
      <c r="F24" s="111">
        <v>2161</v>
      </c>
      <c r="G24" s="103">
        <f t="shared" si="11"/>
        <v>154619.54999999999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1787.0462102904899</v>
      </c>
      <c r="N24" s="106">
        <f t="shared" si="5"/>
        <v>81.229373195022262</v>
      </c>
      <c r="O24" s="108">
        <f t="shared" si="6"/>
        <v>0</v>
      </c>
      <c r="P24" s="109">
        <f t="shared" si="7"/>
        <v>-9.6797177140686443</v>
      </c>
      <c r="Q24" s="110">
        <f t="shared" si="8"/>
        <v>0.89352310514524491</v>
      </c>
      <c r="R24" s="290"/>
      <c r="S24" s="47">
        <v>0.35</v>
      </c>
      <c r="T24" s="48">
        <v>0.40038194444444442</v>
      </c>
      <c r="U24" s="111">
        <v>4.9666666666665904</v>
      </c>
      <c r="V24" s="112">
        <v>72.555482479058767</v>
      </c>
      <c r="W24" s="113"/>
      <c r="X24" s="116"/>
      <c r="Y24" s="12"/>
      <c r="Z24" s="198"/>
      <c r="AA24" s="281"/>
      <c r="AB24" s="282"/>
      <c r="AC24" s="12">
        <v>2</v>
      </c>
      <c r="AD24" s="198"/>
      <c r="AE24" s="117">
        <f t="shared" si="9"/>
        <v>-212.95378970951015</v>
      </c>
      <c r="AF24" s="110">
        <f t="shared" si="10"/>
        <v>0.89352310514524491</v>
      </c>
      <c r="AG24" s="362"/>
    </row>
    <row r="25" spans="1:33" ht="15.75" customHeight="1">
      <c r="A25" s="284"/>
      <c r="B25" s="163" t="s">
        <v>175</v>
      </c>
      <c r="C25" s="279" t="s">
        <v>183</v>
      </c>
      <c r="D25" s="280"/>
      <c r="E25" s="101">
        <v>59.54</v>
      </c>
      <c r="F25" s="111">
        <v>2849</v>
      </c>
      <c r="G25" s="103">
        <f t="shared" si="11"/>
        <v>169629.46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1790.4815964524732</v>
      </c>
      <c r="N25" s="106">
        <f t="shared" si="5"/>
        <v>77.847025932716221</v>
      </c>
      <c r="O25" s="108">
        <f t="shared" si="6"/>
        <v>0</v>
      </c>
      <c r="P25" s="109">
        <f t="shared" si="7"/>
        <v>-9.1094958064142162</v>
      </c>
      <c r="Q25" s="110">
        <f t="shared" si="8"/>
        <v>0.89524079822623648</v>
      </c>
      <c r="R25" s="290"/>
      <c r="S25" s="47">
        <v>0.40416666666666662</v>
      </c>
      <c r="T25" s="48">
        <v>0.47046296296296292</v>
      </c>
      <c r="U25" s="111">
        <v>5.4499999999999726</v>
      </c>
      <c r="V25" s="112">
        <v>95.471520253929313</v>
      </c>
      <c r="W25" s="113">
        <v>0.47046296296296292</v>
      </c>
      <c r="X25" s="116">
        <v>0.50833333333333319</v>
      </c>
      <c r="Y25" s="12"/>
      <c r="Z25" s="198"/>
      <c r="AA25" s="281"/>
      <c r="AB25" s="282"/>
      <c r="AC25" s="12">
        <v>3</v>
      </c>
      <c r="AD25" s="198"/>
      <c r="AE25" s="117">
        <f t="shared" si="9"/>
        <v>-209.51840354752676</v>
      </c>
      <c r="AF25" s="110">
        <f t="shared" si="10"/>
        <v>0.89524079822623659</v>
      </c>
      <c r="AG25" s="362"/>
    </row>
    <row r="26" spans="1:33" ht="15.75" customHeight="1">
      <c r="A26" s="285"/>
      <c r="B26" s="163" t="s">
        <v>175</v>
      </c>
      <c r="C26" s="279" t="s">
        <v>237</v>
      </c>
      <c r="D26" s="280"/>
      <c r="E26" s="101">
        <v>61.09</v>
      </c>
      <c r="F26" s="111">
        <v>3411</v>
      </c>
      <c r="G26" s="103">
        <f t="shared" si="11"/>
        <v>208377.99000000002</v>
      </c>
      <c r="H26" s="13"/>
      <c r="I26" s="118">
        <v>20</v>
      </c>
      <c r="J26" s="105">
        <v>2000</v>
      </c>
      <c r="K26" s="106">
        <f t="shared" si="1"/>
        <v>100</v>
      </c>
      <c r="L26" s="107">
        <v>20</v>
      </c>
      <c r="M26" s="105">
        <f>F26/V26*60</f>
        <v>1699.0982430470174</v>
      </c>
      <c r="N26" s="106">
        <f t="shared" si="5"/>
        <v>84.954912152350872</v>
      </c>
      <c r="O26" s="108">
        <f t="shared" si="6"/>
        <v>0</v>
      </c>
      <c r="P26" s="109">
        <f t="shared" si="7"/>
        <v>-15.045087847649128</v>
      </c>
      <c r="Q26" s="110">
        <f t="shared" si="8"/>
        <v>0.8495491215235087</v>
      </c>
      <c r="R26" s="290"/>
      <c r="S26" s="47">
        <v>0.50833333333333319</v>
      </c>
      <c r="T26" s="48">
        <v>0.5919791666666665</v>
      </c>
      <c r="U26" s="111">
        <v>54.533333333333196</v>
      </c>
      <c r="V26" s="112">
        <v>120.452128555545</v>
      </c>
      <c r="W26" s="113"/>
      <c r="X26" s="116"/>
      <c r="Y26" s="12"/>
      <c r="Z26" s="198"/>
      <c r="AA26" s="281"/>
      <c r="AB26" s="282"/>
      <c r="AC26" s="12">
        <v>2</v>
      </c>
      <c r="AD26" s="198"/>
      <c r="AE26" s="117">
        <f t="shared" si="9"/>
        <v>-300.90175695298262</v>
      </c>
      <c r="AF26" s="110">
        <f t="shared" si="10"/>
        <v>0.8495491215235087</v>
      </c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12">AVERAGE(I22:I37)</f>
        <v>21.2</v>
      </c>
      <c r="J38" s="137">
        <f t="shared" si="12"/>
        <v>2000</v>
      </c>
      <c r="K38" s="138">
        <f t="shared" ref="K38" si="13">J38/I38</f>
        <v>94.339622641509436</v>
      </c>
      <c r="L38" s="136">
        <f t="shared" ref="L38:M38" si="14">AVERAGE(L22:L37)</f>
        <v>21.2</v>
      </c>
      <c r="M38" s="137">
        <f t="shared" si="14"/>
        <v>1770.7852457771121</v>
      </c>
      <c r="N38" s="138">
        <f>M38/L38</f>
        <v>83.527605932882651</v>
      </c>
      <c r="O38" s="139">
        <f>L38-I38</f>
        <v>0</v>
      </c>
      <c r="P38" s="140">
        <f>N38-K38</f>
        <v>-10.812016708626786</v>
      </c>
      <c r="Q38" s="141">
        <f>N38/K38</f>
        <v>0.88539262288855602</v>
      </c>
      <c r="R38" s="291"/>
      <c r="S38" s="142">
        <v>0.25</v>
      </c>
      <c r="T38" s="143">
        <v>0.5919791666666665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10</v>
      </c>
      <c r="AD38" s="180">
        <f>SUM(AD22:AD37)</f>
        <v>0</v>
      </c>
      <c r="AE38" s="168">
        <f>M38-J38</f>
        <v>-229.2147542228879</v>
      </c>
      <c r="AF38" s="141">
        <f>M38/J38</f>
        <v>0.88539262288855602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3498</v>
      </c>
      <c r="G39" s="148">
        <f t="shared" ref="G39:G42" si="15">E39*F39</f>
        <v>68910.599999999991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1078.9335220323712</v>
      </c>
      <c r="N39" s="152">
        <f>M39/L39</f>
        <v>82.994886310182409</v>
      </c>
      <c r="O39" s="154">
        <f>L39-I39</f>
        <v>0</v>
      </c>
      <c r="P39" s="155">
        <f>N39-K39</f>
        <v>-9.3128059975098978</v>
      </c>
      <c r="Q39" s="156">
        <f>N39/K39</f>
        <v>0.89911126836030941</v>
      </c>
      <c r="R39" s="289">
        <f>Q55</f>
        <v>0.89564374461109786</v>
      </c>
      <c r="S39" s="157">
        <v>0.25</v>
      </c>
      <c r="T39" s="158">
        <v>0.3850810185185185</v>
      </c>
      <c r="U39" s="159"/>
      <c r="V39" s="160">
        <v>194.52542322037795</v>
      </c>
      <c r="W39" s="158"/>
      <c r="X39" s="169"/>
      <c r="Y39" s="12"/>
      <c r="Z39" s="198"/>
      <c r="AA39" s="292"/>
      <c r="AB39" s="293"/>
      <c r="AC39" s="12">
        <v>3</v>
      </c>
      <c r="AD39" s="198"/>
      <c r="AE39" s="115">
        <f>M39-J39</f>
        <v>-121.06647796762877</v>
      </c>
      <c r="AF39" s="156">
        <f>M39/J39</f>
        <v>0.89911126836030941</v>
      </c>
      <c r="AG39" s="294">
        <f>AF55</f>
        <v>0.89564374461109797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1528</v>
      </c>
      <c r="G40" s="103">
        <f t="shared" si="15"/>
        <v>118190.79999999999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1792.1662025924159</v>
      </c>
      <c r="N40" s="106">
        <f>M40/L40</f>
        <v>68.929469330477531</v>
      </c>
      <c r="O40" s="108">
        <f>L40-I40</f>
        <v>0</v>
      </c>
      <c r="P40" s="109">
        <f>N40-K40</f>
        <v>-7.993607592599389</v>
      </c>
      <c r="Q40" s="110">
        <f>N40/K40</f>
        <v>0.89608310129620794</v>
      </c>
      <c r="R40" s="290"/>
      <c r="S40" s="47">
        <v>0.3881944444444444</v>
      </c>
      <c r="T40" s="48">
        <v>0.42371527777777773</v>
      </c>
      <c r="U40" s="111">
        <v>5</v>
      </c>
      <c r="V40" s="112">
        <v>51.155969723891936</v>
      </c>
      <c r="W40" s="113"/>
      <c r="X40" s="116"/>
      <c r="Y40" s="12"/>
      <c r="Z40" s="198"/>
      <c r="AA40" s="281"/>
      <c r="AB40" s="282"/>
      <c r="AC40" s="12">
        <v>1</v>
      </c>
      <c r="AD40" s="198"/>
      <c r="AE40" s="117">
        <f>M40-J40</f>
        <v>-207.83379740758414</v>
      </c>
      <c r="AF40" s="110">
        <f>M40/J40</f>
        <v>0.89608310129620794</v>
      </c>
      <c r="AG40" s="295"/>
    </row>
    <row r="41" spans="1:33" ht="15.75" customHeight="1">
      <c r="A41" s="298"/>
      <c r="B41" s="163" t="s">
        <v>175</v>
      </c>
      <c r="C41" s="279" t="s">
        <v>180</v>
      </c>
      <c r="D41" s="280"/>
      <c r="E41" s="101">
        <v>59.34</v>
      </c>
      <c r="F41" s="102">
        <v>1511</v>
      </c>
      <c r="G41" s="103">
        <f t="shared" si="15"/>
        <v>89662.74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1789.6082313195075</v>
      </c>
      <c r="N41" s="106">
        <f>M41/L41</f>
        <v>74.567009638312811</v>
      </c>
      <c r="O41" s="108">
        <f>L41-I41</f>
        <v>0</v>
      </c>
      <c r="P41" s="109">
        <f>N41-K41</f>
        <v>-8.7663236950205174</v>
      </c>
      <c r="Q41" s="110">
        <f>N41/K41</f>
        <v>0.89480411565975382</v>
      </c>
      <c r="R41" s="290"/>
      <c r="S41" s="47">
        <v>0.42708333333333326</v>
      </c>
      <c r="T41" s="48">
        <v>0.46225694444444437</v>
      </c>
      <c r="U41" s="111">
        <v>4.8499999999999588</v>
      </c>
      <c r="V41" s="112">
        <v>50.659132213062577</v>
      </c>
      <c r="W41" s="113">
        <v>0.46225694444444437</v>
      </c>
      <c r="X41" s="116">
        <v>0.50069444444444433</v>
      </c>
      <c r="Y41" s="12"/>
      <c r="Z41" s="198"/>
      <c r="AA41" s="281"/>
      <c r="AB41" s="282"/>
      <c r="AC41" s="12">
        <v>2</v>
      </c>
      <c r="AD41" s="198"/>
      <c r="AE41" s="117">
        <f>M41-J41</f>
        <v>-210.39176868049253</v>
      </c>
      <c r="AF41" s="110">
        <f>M41/J41</f>
        <v>0.89480411565975371</v>
      </c>
      <c r="AG41" s="295"/>
    </row>
    <row r="42" spans="1:33" ht="15.75" customHeight="1">
      <c r="A42" s="298"/>
      <c r="B42" s="163" t="s">
        <v>175</v>
      </c>
      <c r="C42" s="279" t="s">
        <v>177</v>
      </c>
      <c r="D42" s="280"/>
      <c r="E42" s="101">
        <v>58.67</v>
      </c>
      <c r="F42" s="102">
        <v>3504</v>
      </c>
      <c r="G42" s="103">
        <f t="shared" si="15"/>
        <v>205579.68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1787.9270052556112</v>
      </c>
      <c r="N42" s="106">
        <f>M42/L42</f>
        <v>77.735956750243972</v>
      </c>
      <c r="O42" s="108">
        <f>L42-I42</f>
        <v>0</v>
      </c>
      <c r="P42" s="109">
        <f>N42-K42</f>
        <v>-9.2205649888864656</v>
      </c>
      <c r="Q42" s="110">
        <f>N42/K42</f>
        <v>0.89396350262780566</v>
      </c>
      <c r="R42" s="290"/>
      <c r="S42" s="47">
        <v>0.50069444444444433</v>
      </c>
      <c r="T42" s="48">
        <v>0.58234953703703696</v>
      </c>
      <c r="U42" s="111">
        <v>55.349999999999937</v>
      </c>
      <c r="V42" s="112">
        <v>117.58869315246068</v>
      </c>
      <c r="W42" s="113"/>
      <c r="X42" s="116"/>
      <c r="Y42" s="12"/>
      <c r="Z42" s="198"/>
      <c r="AA42" s="281"/>
      <c r="AB42" s="282"/>
      <c r="AC42" s="12">
        <v>2</v>
      </c>
      <c r="AD42" s="198"/>
      <c r="AE42" s="117">
        <f>M42-J42</f>
        <v>-212.07299474438878</v>
      </c>
      <c r="AF42" s="110">
        <f>M42/J42</f>
        <v>0.89396350262780566</v>
      </c>
      <c r="AG42" s="295"/>
    </row>
    <row r="43" spans="1:33" ht="15.75" customHeight="1">
      <c r="A43" s="298"/>
      <c r="B43" s="163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81"/>
      <c r="AB43" s="282"/>
      <c r="AC43" s="12"/>
      <c r="AD43" s="198"/>
      <c r="AE43" s="117"/>
      <c r="AF43" s="110"/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6">AVERAGE(I39:I54)</f>
        <v>21.5</v>
      </c>
      <c r="J55" s="137">
        <f t="shared" si="16"/>
        <v>1800</v>
      </c>
      <c r="K55" s="138">
        <f t="shared" ref="K55" si="17">J55/I55</f>
        <v>83.720930232558146</v>
      </c>
      <c r="L55" s="136">
        <f t="shared" ref="L55:M55" si="18">AVERAGE(L39:L54)</f>
        <v>21.5</v>
      </c>
      <c r="M55" s="137">
        <f t="shared" si="18"/>
        <v>1612.1587402999764</v>
      </c>
      <c r="N55" s="138">
        <f t="shared" ref="N55:N61" si="19">M55/L55</f>
        <v>74.984127455812853</v>
      </c>
      <c r="O55" s="139">
        <f t="shared" ref="O55:O61" si="20">L55-I55</f>
        <v>0</v>
      </c>
      <c r="P55" s="140">
        <f t="shared" ref="P55:P61" si="21">N55-K55</f>
        <v>-8.7368027767452929</v>
      </c>
      <c r="Q55" s="141">
        <f t="shared" ref="Q55:Q61" si="22">N55/K55</f>
        <v>0.89564374461109786</v>
      </c>
      <c r="R55" s="291"/>
      <c r="S55" s="142">
        <v>0.25</v>
      </c>
      <c r="T55" s="143">
        <v>0.58234953703703696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8</v>
      </c>
      <c r="AD55" s="191">
        <f>SUM(AD39:AD54)</f>
        <v>0</v>
      </c>
      <c r="AE55" s="168">
        <f t="shared" ref="AE55:AE61" si="23">M55-J55</f>
        <v>-187.84125970002356</v>
      </c>
      <c r="AF55" s="141">
        <f t="shared" ref="AF55:AF61" si="24">M55/J55</f>
        <v>0.89564374461109797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2113</v>
      </c>
      <c r="G56" s="148">
        <f t="shared" ref="G56:G61" si="25">E56*F56</f>
        <v>60981.18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1" si="26">F56/V56*60</f>
        <v>3175.7716599125147</v>
      </c>
      <c r="N56" s="152">
        <f t="shared" si="19"/>
        <v>167.14587683750077</v>
      </c>
      <c r="O56" s="154">
        <f t="shared" si="20"/>
        <v>0</v>
      </c>
      <c r="P56" s="155">
        <f t="shared" si="21"/>
        <v>-22.327807373025564</v>
      </c>
      <c r="Q56" s="156">
        <f t="shared" si="22"/>
        <v>0.88215879442014289</v>
      </c>
      <c r="R56" s="289">
        <f>Q72</f>
        <v>0.89072178442729633</v>
      </c>
      <c r="S56" s="157">
        <v>0.25</v>
      </c>
      <c r="T56" s="158">
        <v>0.27771990740740743</v>
      </c>
      <c r="U56" s="159"/>
      <c r="V56" s="160">
        <v>39.921006160591695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23"/>
        <v>-424.22834008748532</v>
      </c>
      <c r="AF56" s="156">
        <f t="shared" si="24"/>
        <v>0.882158794420143</v>
      </c>
      <c r="AG56" s="294">
        <f>AF72</f>
        <v>0.89072178442729633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2627</v>
      </c>
      <c r="G57" s="103">
        <f t="shared" si="25"/>
        <v>81725.97</v>
      </c>
      <c r="H57" s="26"/>
      <c r="I57" s="104">
        <v>19</v>
      </c>
      <c r="J57" s="105">
        <v>3600</v>
      </c>
      <c r="K57" s="106">
        <f t="shared" ref="K57:K91" si="27">J57/I57</f>
        <v>189.47368421052633</v>
      </c>
      <c r="L57" s="107">
        <v>19</v>
      </c>
      <c r="M57" s="105">
        <f t="shared" si="26"/>
        <v>3175.9140733190757</v>
      </c>
      <c r="N57" s="106">
        <f t="shared" si="19"/>
        <v>167.15337227995136</v>
      </c>
      <c r="O57" s="108">
        <f t="shared" si="20"/>
        <v>0</v>
      </c>
      <c r="P57" s="109">
        <f t="shared" si="21"/>
        <v>-22.320311930574974</v>
      </c>
      <c r="Q57" s="110">
        <f t="shared" si="22"/>
        <v>0.8821983536997432</v>
      </c>
      <c r="R57" s="290"/>
      <c r="S57" s="47">
        <v>0.28125</v>
      </c>
      <c r="T57" s="48">
        <v>0.31570601851851854</v>
      </c>
      <c r="U57" s="111">
        <v>5.083333333333302</v>
      </c>
      <c r="V57" s="112">
        <v>49.629806210491999</v>
      </c>
      <c r="W57" s="113"/>
      <c r="X57" s="116"/>
      <c r="Y57" s="12"/>
      <c r="Z57" s="198"/>
      <c r="AA57" s="281"/>
      <c r="AB57" s="282"/>
      <c r="AC57" s="12">
        <v>1</v>
      </c>
      <c r="AD57" s="198"/>
      <c r="AE57" s="117">
        <f t="shared" si="23"/>
        <v>-424.08592668092433</v>
      </c>
      <c r="AF57" s="110">
        <f t="shared" si="24"/>
        <v>0.8821983536997432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2088</v>
      </c>
      <c r="G58" s="103">
        <f t="shared" si="25"/>
        <v>81411.12000000001</v>
      </c>
      <c r="H58" s="26"/>
      <c r="I58" s="104">
        <v>19</v>
      </c>
      <c r="J58" s="105">
        <v>3600</v>
      </c>
      <c r="K58" s="106">
        <f t="shared" si="27"/>
        <v>189.47368421052633</v>
      </c>
      <c r="L58" s="107">
        <v>19</v>
      </c>
      <c r="M58" s="105">
        <f t="shared" si="26"/>
        <v>3175.2702661467938</v>
      </c>
      <c r="N58" s="106">
        <f t="shared" si="19"/>
        <v>167.11948769193651</v>
      </c>
      <c r="O58" s="108">
        <f t="shared" si="20"/>
        <v>0</v>
      </c>
      <c r="P58" s="109">
        <f t="shared" si="21"/>
        <v>-22.354196518589816</v>
      </c>
      <c r="Q58" s="110">
        <f t="shared" si="22"/>
        <v>0.8820195183741093</v>
      </c>
      <c r="R58" s="290"/>
      <c r="S58" s="47">
        <v>0.31874999999999998</v>
      </c>
      <c r="T58" s="48">
        <v>0.34614583333333332</v>
      </c>
      <c r="U58" s="111">
        <v>5</v>
      </c>
      <c r="V58" s="112">
        <v>39.454909188573701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23"/>
        <v>-424.7297338532062</v>
      </c>
      <c r="AF58" s="110">
        <f t="shared" si="24"/>
        <v>0.88201951837410941</v>
      </c>
      <c r="AG58" s="295"/>
    </row>
    <row r="59" spans="1:33" ht="15.75" customHeight="1">
      <c r="A59" s="284"/>
      <c r="B59" s="100" t="s">
        <v>212</v>
      </c>
      <c r="C59" s="364" t="s">
        <v>214</v>
      </c>
      <c r="D59" s="364"/>
      <c r="E59" s="101">
        <v>38.479999999999997</v>
      </c>
      <c r="F59" s="102">
        <v>4202</v>
      </c>
      <c r="G59" s="103">
        <f t="shared" si="25"/>
        <v>161692.96</v>
      </c>
      <c r="H59" s="26"/>
      <c r="I59" s="104">
        <v>20</v>
      </c>
      <c r="J59" s="105">
        <v>3600</v>
      </c>
      <c r="K59" s="106">
        <f t="shared" si="27"/>
        <v>180</v>
      </c>
      <c r="L59" s="107">
        <v>20</v>
      </c>
      <c r="M59" s="105">
        <f t="shared" si="26"/>
        <v>3253.6894722802763</v>
      </c>
      <c r="N59" s="106">
        <f t="shared" si="19"/>
        <v>162.68447361401383</v>
      </c>
      <c r="O59" s="108">
        <f t="shared" si="20"/>
        <v>0</v>
      </c>
      <c r="P59" s="109">
        <f t="shared" si="21"/>
        <v>-17.315526385986175</v>
      </c>
      <c r="Q59" s="110">
        <f t="shared" si="22"/>
        <v>0.90380263118896564</v>
      </c>
      <c r="R59" s="290"/>
      <c r="S59" s="47">
        <v>0.34930555555555554</v>
      </c>
      <c r="T59" s="48">
        <v>0.40311342592592592</v>
      </c>
      <c r="U59" s="111">
        <v>4.5499999999999918</v>
      </c>
      <c r="V59" s="112">
        <v>77.487419173811716</v>
      </c>
      <c r="W59" s="113"/>
      <c r="X59" s="116"/>
      <c r="Y59" s="12"/>
      <c r="Z59" s="198"/>
      <c r="AA59" s="281"/>
      <c r="AB59" s="282"/>
      <c r="AC59" s="12">
        <v>2</v>
      </c>
      <c r="AD59" s="198"/>
      <c r="AE59" s="199">
        <f t="shared" si="23"/>
        <v>-346.31052771972372</v>
      </c>
      <c r="AF59" s="200">
        <f t="shared" si="24"/>
        <v>0.90380263118896564</v>
      </c>
      <c r="AG59" s="295"/>
    </row>
    <row r="60" spans="1:33" ht="15.75" customHeight="1">
      <c r="A60" s="285"/>
      <c r="B60" s="100" t="s">
        <v>212</v>
      </c>
      <c r="C60" s="364" t="s">
        <v>215</v>
      </c>
      <c r="D60" s="364"/>
      <c r="E60" s="101">
        <v>37.799999999999997</v>
      </c>
      <c r="F60" s="105">
        <v>3564</v>
      </c>
      <c r="G60" s="103">
        <f t="shared" si="25"/>
        <v>134719.19999999998</v>
      </c>
      <c r="H60" s="13"/>
      <c r="I60" s="104">
        <v>21</v>
      </c>
      <c r="J60" s="105">
        <v>3600</v>
      </c>
      <c r="K60" s="106">
        <f t="shared" si="27"/>
        <v>171.42857142857142</v>
      </c>
      <c r="L60" s="107">
        <v>21</v>
      </c>
      <c r="M60" s="105">
        <f t="shared" si="26"/>
        <v>3253.2873496617567</v>
      </c>
      <c r="N60" s="106">
        <f t="shared" si="19"/>
        <v>154.91844522198841</v>
      </c>
      <c r="O60" s="108">
        <f t="shared" si="20"/>
        <v>0</v>
      </c>
      <c r="P60" s="109">
        <f t="shared" si="21"/>
        <v>-16.51012620658301</v>
      </c>
      <c r="Q60" s="110">
        <f t="shared" si="22"/>
        <v>0.9036909304615991</v>
      </c>
      <c r="R60" s="290"/>
      <c r="S60" s="47">
        <v>0.40694444444444439</v>
      </c>
      <c r="T60" s="48">
        <v>0.45258101851851845</v>
      </c>
      <c r="U60" s="111">
        <v>5.5166666666665964</v>
      </c>
      <c r="V60" s="112">
        <v>65.730437252102206</v>
      </c>
      <c r="W60" s="113">
        <v>0.45258101851851845</v>
      </c>
      <c r="X60" s="116">
        <v>0.4902777777777777</v>
      </c>
      <c r="Y60" s="12"/>
      <c r="Z60" s="198"/>
      <c r="AA60" s="281"/>
      <c r="AB60" s="282"/>
      <c r="AC60" s="12">
        <v>1</v>
      </c>
      <c r="AD60" s="198"/>
      <c r="AE60" s="199">
        <f t="shared" si="23"/>
        <v>-346.71265033824329</v>
      </c>
      <c r="AF60" s="200">
        <f t="shared" si="24"/>
        <v>0.9036909304615991</v>
      </c>
      <c r="AG60" s="295"/>
    </row>
    <row r="61" spans="1:33" ht="15.75" customHeight="1">
      <c r="A61" s="285"/>
      <c r="B61" s="100" t="s">
        <v>170</v>
      </c>
      <c r="C61" s="364" t="s">
        <v>171</v>
      </c>
      <c r="D61" s="364"/>
      <c r="E61" s="101">
        <v>29.97</v>
      </c>
      <c r="F61" s="105">
        <v>2592</v>
      </c>
      <c r="G61" s="121">
        <f t="shared" si="25"/>
        <v>77682.239999999991</v>
      </c>
      <c r="H61" s="122"/>
      <c r="I61" s="104">
        <v>21</v>
      </c>
      <c r="J61" s="105">
        <v>2790</v>
      </c>
      <c r="K61" s="106">
        <f t="shared" si="27"/>
        <v>132.85714285714286</v>
      </c>
      <c r="L61" s="107">
        <v>21</v>
      </c>
      <c r="M61" s="105">
        <f t="shared" si="26"/>
        <v>2484.1730769230762</v>
      </c>
      <c r="N61" s="106">
        <f t="shared" si="19"/>
        <v>118.29395604395602</v>
      </c>
      <c r="O61" s="108">
        <f t="shared" si="20"/>
        <v>0</v>
      </c>
      <c r="P61" s="109">
        <f t="shared" si="21"/>
        <v>-14.563186813186846</v>
      </c>
      <c r="Q61" s="110">
        <f t="shared" si="22"/>
        <v>0.89038461538461511</v>
      </c>
      <c r="R61" s="290"/>
      <c r="S61" s="47">
        <v>0.4902777777777777</v>
      </c>
      <c r="T61" s="120">
        <v>0.53374999999999995</v>
      </c>
      <c r="U61" s="111">
        <v>55</v>
      </c>
      <c r="V61" s="112">
        <v>62.604333588796777</v>
      </c>
      <c r="W61" s="113"/>
      <c r="X61" s="116"/>
      <c r="Y61" s="12"/>
      <c r="Z61" s="198"/>
      <c r="AA61" s="281"/>
      <c r="AB61" s="282"/>
      <c r="AC61" s="12">
        <v>2</v>
      </c>
      <c r="AD61" s="198"/>
      <c r="AE61" s="199">
        <f t="shared" si="23"/>
        <v>-305.82692307692378</v>
      </c>
      <c r="AF61" s="200">
        <f t="shared" si="24"/>
        <v>0.89038461538461511</v>
      </c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8">AVERAGE(I56:I71)</f>
        <v>19.833333333333332</v>
      </c>
      <c r="J72" s="137">
        <f t="shared" si="28"/>
        <v>3465</v>
      </c>
      <c r="K72" s="138">
        <f t="shared" ref="K72:K74" si="29">J72/I72</f>
        <v>174.70588235294119</v>
      </c>
      <c r="L72" s="136">
        <f t="shared" ref="L72:M72" si="30">AVERAGE(L56:L71)</f>
        <v>19.833333333333332</v>
      </c>
      <c r="M72" s="137">
        <f t="shared" si="30"/>
        <v>3086.3509830405819</v>
      </c>
      <c r="N72" s="138">
        <f t="shared" ref="N72:N74" si="31">M72/L72</f>
        <v>155.61433527935708</v>
      </c>
      <c r="O72" s="139">
        <f t="shared" ref="O72:O74" si="32">L72-I72</f>
        <v>0</v>
      </c>
      <c r="P72" s="140">
        <f t="shared" ref="P72:P74" si="33">N72-K72</f>
        <v>-19.09154707358411</v>
      </c>
      <c r="Q72" s="141">
        <f t="shared" ref="Q72:Q74" si="34">N72/K72</f>
        <v>0.89072178442729633</v>
      </c>
      <c r="R72" s="291"/>
      <c r="S72" s="142">
        <v>0.25</v>
      </c>
      <c r="T72" s="143">
        <v>0.53374999999999995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8</v>
      </c>
      <c r="AD72" s="191">
        <f>SUM(AD56:AD71)</f>
        <v>0</v>
      </c>
      <c r="AE72" s="168">
        <f>M72-J72</f>
        <v>-378.64901695941808</v>
      </c>
      <c r="AF72" s="141">
        <f>M72/J72</f>
        <v>0.89072178442729633</v>
      </c>
      <c r="AG72" s="296"/>
    </row>
    <row r="73" spans="1:33" ht="15.75" customHeight="1">
      <c r="A73" s="297" t="s">
        <v>116</v>
      </c>
      <c r="B73" s="100" t="s">
        <v>197</v>
      </c>
      <c r="C73" s="279" t="s">
        <v>216</v>
      </c>
      <c r="D73" s="280"/>
      <c r="E73" s="101">
        <v>23.19</v>
      </c>
      <c r="F73" s="102">
        <v>671</v>
      </c>
      <c r="G73" s="103">
        <f t="shared" ref="G73:G74" si="35">E73*F73</f>
        <v>15560.490000000002</v>
      </c>
      <c r="H73" s="13"/>
      <c r="I73" s="104">
        <v>6</v>
      </c>
      <c r="J73" s="105">
        <v>2500</v>
      </c>
      <c r="K73" s="106">
        <f t="shared" si="29"/>
        <v>416.66666666666669</v>
      </c>
      <c r="L73" s="107">
        <v>6</v>
      </c>
      <c r="M73" s="105">
        <f t="shared" ref="M73:M74" si="36">F73/V73*60</f>
        <v>2257.6711667444879</v>
      </c>
      <c r="N73" s="106">
        <f t="shared" si="31"/>
        <v>376.278527790748</v>
      </c>
      <c r="O73" s="108">
        <f t="shared" si="32"/>
        <v>0</v>
      </c>
      <c r="P73" s="109">
        <f t="shared" si="33"/>
        <v>-40.388138875918685</v>
      </c>
      <c r="Q73" s="110">
        <f t="shared" si="34"/>
        <v>0.90306846669779517</v>
      </c>
      <c r="R73" s="289">
        <f>Q89</f>
        <v>0.90297397013018821</v>
      </c>
      <c r="S73" s="47">
        <v>0.40972222222222215</v>
      </c>
      <c r="T73" s="48">
        <v>0.42209490740740735</v>
      </c>
      <c r="U73" s="111">
        <v>5.7500000000000195</v>
      </c>
      <c r="V73" s="112">
        <v>17.832534955944904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-242.32883325551211</v>
      </c>
      <c r="AF73" s="156">
        <f>M73/J73</f>
        <v>0.90306846669779517</v>
      </c>
      <c r="AG73" s="294">
        <f>AF89</f>
        <v>0.90297397013018821</v>
      </c>
    </row>
    <row r="74" spans="1:33" ht="15.75" customHeight="1">
      <c r="A74" s="298"/>
      <c r="B74" s="100" t="s">
        <v>197</v>
      </c>
      <c r="C74" s="279" t="s">
        <v>220</v>
      </c>
      <c r="D74" s="280"/>
      <c r="E74" s="101">
        <v>23.55</v>
      </c>
      <c r="F74" s="102">
        <v>1043</v>
      </c>
      <c r="G74" s="121">
        <f t="shared" si="35"/>
        <v>24562.65</v>
      </c>
      <c r="H74" s="122"/>
      <c r="I74" s="104">
        <v>6</v>
      </c>
      <c r="J74" s="105">
        <v>2500</v>
      </c>
      <c r="K74" s="106">
        <f t="shared" si="29"/>
        <v>416.66666666666669</v>
      </c>
      <c r="L74" s="107">
        <v>6</v>
      </c>
      <c r="M74" s="105">
        <f t="shared" si="36"/>
        <v>2257.1986839064525</v>
      </c>
      <c r="N74" s="106">
        <f t="shared" si="31"/>
        <v>376.1997806510754</v>
      </c>
      <c r="O74" s="108">
        <f t="shared" si="32"/>
        <v>0</v>
      </c>
      <c r="P74" s="109">
        <f t="shared" si="33"/>
        <v>-40.466886015591285</v>
      </c>
      <c r="Q74" s="110">
        <f t="shared" si="34"/>
        <v>0.90287947356258091</v>
      </c>
      <c r="R74" s="290"/>
      <c r="S74" s="47">
        <v>0.42569444444444438</v>
      </c>
      <c r="T74" s="120">
        <v>0.44494212962962953</v>
      </c>
      <c r="U74" s="111">
        <v>5.1833333333333176</v>
      </c>
      <c r="V74" s="112">
        <v>27.724630731972187</v>
      </c>
      <c r="W74" s="113"/>
      <c r="X74" s="116"/>
      <c r="Y74" s="12"/>
      <c r="Z74" s="198"/>
      <c r="AA74" s="281"/>
      <c r="AB74" s="282"/>
      <c r="AC74" s="12">
        <v>1</v>
      </c>
      <c r="AD74" s="198"/>
      <c r="AE74" s="117">
        <f>M74-J74</f>
        <v>-242.80131609354748</v>
      </c>
      <c r="AF74" s="110">
        <f>M74/J74</f>
        <v>0.90287947356258103</v>
      </c>
      <c r="AG74" s="295"/>
    </row>
    <row r="75" spans="1:33" ht="15.75" customHeight="1">
      <c r="A75" s="298"/>
      <c r="B75" s="100"/>
      <c r="C75" s="279"/>
      <c r="D75" s="280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81"/>
      <c r="AB75" s="282"/>
      <c r="AC75" s="12"/>
      <c r="AD75" s="198"/>
      <c r="AE75" s="117"/>
      <c r="AF75" s="110"/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7">AVERAGE(I73:I88)</f>
        <v>6</v>
      </c>
      <c r="J89" s="137">
        <f t="shared" si="37"/>
        <v>2500</v>
      </c>
      <c r="K89" s="138">
        <f t="shared" ref="K89" si="38">J89/I89</f>
        <v>416.66666666666669</v>
      </c>
      <c r="L89" s="136">
        <f t="shared" ref="L89:M89" si="39">AVERAGE(L73:L88)</f>
        <v>6</v>
      </c>
      <c r="M89" s="137">
        <f t="shared" si="39"/>
        <v>2257.4349253254704</v>
      </c>
      <c r="N89" s="138">
        <f>M89/L89</f>
        <v>376.23915422091176</v>
      </c>
      <c r="O89" s="139">
        <f>L89-I89</f>
        <v>0</v>
      </c>
      <c r="P89" s="140">
        <f>N89-K89</f>
        <v>-40.427512445754928</v>
      </c>
      <c r="Q89" s="141">
        <f>N89/K89</f>
        <v>0.90297397013018821</v>
      </c>
      <c r="R89" s="291"/>
      <c r="S89" s="142">
        <v>0.25</v>
      </c>
      <c r="T89" s="143">
        <v>0.44494212962962953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2</v>
      </c>
      <c r="AD89" s="191">
        <f>SUM(AD73:AD88)</f>
        <v>0</v>
      </c>
      <c r="AE89" s="168">
        <f>M89-J89</f>
        <v>-242.56507467452957</v>
      </c>
      <c r="AF89" s="141">
        <f>M89/J89</f>
        <v>0.90297397013018821</v>
      </c>
      <c r="AG89" s="296"/>
    </row>
    <row r="90" spans="1:33" ht="15.75" customHeight="1">
      <c r="A90" s="283" t="s">
        <v>120</v>
      </c>
      <c r="B90" s="114" t="s">
        <v>197</v>
      </c>
      <c r="C90" s="287" t="s">
        <v>238</v>
      </c>
      <c r="D90" s="288"/>
      <c r="E90" s="147">
        <v>15.51</v>
      </c>
      <c r="F90" s="97">
        <v>4268</v>
      </c>
      <c r="G90" s="148">
        <f t="shared" ref="G90:G91" si="40">E90*F90</f>
        <v>66196.679999999993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2214.7330538106289</v>
      </c>
      <c r="N90" s="152">
        <f>M90/L90</f>
        <v>369.12217563510484</v>
      </c>
      <c r="O90" s="154">
        <f>L90-I90</f>
        <v>0</v>
      </c>
      <c r="P90" s="155">
        <f>N90-K90</f>
        <v>-64.211157698228476</v>
      </c>
      <c r="Q90" s="156">
        <f>N90/K90</f>
        <v>0.85182040531178038</v>
      </c>
      <c r="R90" s="289">
        <f>Q106</f>
        <v>0.85171342060682598</v>
      </c>
      <c r="S90" s="157">
        <v>0.25</v>
      </c>
      <c r="T90" s="158">
        <v>0.33028935185185182</v>
      </c>
      <c r="U90" s="159"/>
      <c r="V90" s="160">
        <v>115.62567306222006</v>
      </c>
      <c r="W90" s="158"/>
      <c r="X90" s="169"/>
      <c r="Y90" s="12"/>
      <c r="Z90" s="198"/>
      <c r="AA90" s="292"/>
      <c r="AB90" s="293"/>
      <c r="AC90" s="12">
        <v>2</v>
      </c>
      <c r="AD90" s="198"/>
      <c r="AE90" s="115">
        <f>M90-J90</f>
        <v>-385.26694618937108</v>
      </c>
      <c r="AF90" s="156">
        <f>M90/J90</f>
        <v>0.85182040531178038</v>
      </c>
      <c r="AG90" s="294">
        <f>AF106</f>
        <v>0.85171342060682598</v>
      </c>
    </row>
    <row r="91" spans="1:33" ht="15.75" customHeight="1">
      <c r="A91" s="284"/>
      <c r="B91" s="100" t="s">
        <v>197</v>
      </c>
      <c r="C91" s="279" t="s">
        <v>239</v>
      </c>
      <c r="D91" s="280"/>
      <c r="E91" s="101">
        <v>15.01</v>
      </c>
      <c r="F91" s="102">
        <v>4437</v>
      </c>
      <c r="G91" s="103">
        <f t="shared" si="40"/>
        <v>66599.37</v>
      </c>
      <c r="H91" s="26"/>
      <c r="I91" s="104">
        <v>6</v>
      </c>
      <c r="J91" s="105">
        <v>2600</v>
      </c>
      <c r="K91" s="106">
        <f t="shared" si="27"/>
        <v>433.33333333333331</v>
      </c>
      <c r="L91" s="107">
        <v>6</v>
      </c>
      <c r="M91" s="105">
        <f>F91/V91*60</f>
        <v>2214.1767333448661</v>
      </c>
      <c r="N91" s="106">
        <f>M91/L91</f>
        <v>369.02945555747766</v>
      </c>
      <c r="O91" s="108">
        <f>L91-I91</f>
        <v>0</v>
      </c>
      <c r="P91" s="109">
        <f>N91-K91</f>
        <v>-64.303877775855653</v>
      </c>
      <c r="Q91" s="110">
        <f>N91/K91</f>
        <v>0.85160643590187157</v>
      </c>
      <c r="R91" s="290"/>
      <c r="S91" s="47">
        <v>0.33402777777777776</v>
      </c>
      <c r="T91" s="48">
        <v>0.41752314814814812</v>
      </c>
      <c r="U91" s="111">
        <v>5.3833333333333488</v>
      </c>
      <c r="V91" s="112">
        <v>120.23430469248601</v>
      </c>
      <c r="W91" s="113"/>
      <c r="X91" s="13"/>
      <c r="Y91" s="12"/>
      <c r="Z91" s="198"/>
      <c r="AA91" s="281"/>
      <c r="AB91" s="282"/>
      <c r="AC91" s="12">
        <v>2</v>
      </c>
      <c r="AD91" s="198"/>
      <c r="AE91" s="117">
        <f>M91-J91</f>
        <v>-385.82326665513392</v>
      </c>
      <c r="AF91" s="110">
        <f>M91/J91</f>
        <v>0.85160643590187157</v>
      </c>
      <c r="AG91" s="295"/>
    </row>
    <row r="92" spans="1:33" ht="15.75" customHeight="1">
      <c r="A92" s="284"/>
      <c r="B92" s="100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3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3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31"/>
      <c r="W98" s="113"/>
      <c r="X98" s="116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31"/>
      <c r="W99" s="126"/>
      <c r="X99" s="127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31"/>
      <c r="W100" s="126"/>
      <c r="X100" s="127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31"/>
      <c r="W101" s="126"/>
      <c r="X101" s="127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31"/>
      <c r="W102" s="126"/>
      <c r="X102" s="127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31"/>
      <c r="W103" s="126"/>
      <c r="X103" s="127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31"/>
      <c r="W104" s="126"/>
      <c r="X104" s="127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41">AVERAGE(I90:I105)</f>
        <v>6</v>
      </c>
      <c r="J106" s="137">
        <f t="shared" si="41"/>
        <v>2600</v>
      </c>
      <c r="K106" s="138">
        <f t="shared" ref="K106" si="42">J106/I106</f>
        <v>433.33333333333331</v>
      </c>
      <c r="L106" s="136">
        <f t="shared" ref="L106:M106" si="43">AVERAGE(L90:L105)</f>
        <v>6</v>
      </c>
      <c r="M106" s="137">
        <f t="shared" si="43"/>
        <v>2214.4548935777475</v>
      </c>
      <c r="N106" s="138">
        <f>M106/L106</f>
        <v>369.07581559629125</v>
      </c>
      <c r="O106" s="139">
        <f>L106-I106</f>
        <v>0</v>
      </c>
      <c r="P106" s="140">
        <f>N106-K106</f>
        <v>-64.257517737042065</v>
      </c>
      <c r="Q106" s="141">
        <f>N106/K106</f>
        <v>0.85171342060682598</v>
      </c>
      <c r="R106" s="291"/>
      <c r="S106" s="142">
        <v>0.25</v>
      </c>
      <c r="T106" s="143">
        <v>0.41752314814814812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277"/>
      <c r="AB106" s="278"/>
      <c r="AC106" s="179">
        <f>SUM(AC90:AC105)</f>
        <v>4</v>
      </c>
      <c r="AD106" s="191">
        <f>SUM(AD90:AD105)</f>
        <v>0</v>
      </c>
      <c r="AE106" s="168">
        <f>M106-J106</f>
        <v>-385.5451064222525</v>
      </c>
      <c r="AF106" s="141">
        <f>M106/J106</f>
        <v>0.85171342060682598</v>
      </c>
      <c r="AG106" s="296"/>
    </row>
    <row r="107" spans="1:33" ht="15.75" customHeight="1">
      <c r="A107" s="297" t="s">
        <v>199</v>
      </c>
      <c r="B107" s="146" t="s">
        <v>173</v>
      </c>
      <c r="C107" s="287" t="s">
        <v>200</v>
      </c>
      <c r="D107" s="288"/>
      <c r="E107" s="147">
        <v>44.98</v>
      </c>
      <c r="F107" s="97">
        <v>1354</v>
      </c>
      <c r="G107" s="148">
        <f t="shared" ref="G107:G109" si="44">E107*F107</f>
        <v>60902.92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1608.5350640683082</v>
      </c>
      <c r="N107" s="152">
        <f>M107/L107</f>
        <v>76.596907812776578</v>
      </c>
      <c r="O107" s="154">
        <f>L107-I107</f>
        <v>0</v>
      </c>
      <c r="P107" s="155">
        <f>N107-K107</f>
        <v>-9.1173779015091299</v>
      </c>
      <c r="Q107" s="156">
        <f>N107/K107</f>
        <v>0.89363059114906018</v>
      </c>
      <c r="R107" s="289">
        <f>Q123</f>
        <v>0.91718089167866101</v>
      </c>
      <c r="S107" s="157">
        <v>0.70833333333333337</v>
      </c>
      <c r="T107" s="158">
        <v>0.74340277777777786</v>
      </c>
      <c r="U107" s="159"/>
      <c r="V107" s="160">
        <v>50.50558226224036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-191.4649359316918</v>
      </c>
      <c r="AF107" s="156">
        <f>M107/J107</f>
        <v>0.89363059114906007</v>
      </c>
      <c r="AG107" s="294">
        <f>AF123</f>
        <v>0.8860900139946386</v>
      </c>
    </row>
    <row r="108" spans="1:33" ht="15.75" customHeight="1">
      <c r="A108" s="298"/>
      <c r="B108" s="163" t="s">
        <v>173</v>
      </c>
      <c r="C108" s="279" t="s">
        <v>201</v>
      </c>
      <c r="D108" s="280"/>
      <c r="E108" s="101">
        <v>50.67</v>
      </c>
      <c r="F108" s="102">
        <v>1384</v>
      </c>
      <c r="G108" s="103">
        <f t="shared" si="44"/>
        <v>70127.28</v>
      </c>
      <c r="H108" s="26"/>
      <c r="I108" s="104">
        <v>20</v>
      </c>
      <c r="J108" s="105">
        <v>2000</v>
      </c>
      <c r="K108" s="106">
        <f t="shared" ref="K108:K109" si="45">J108/I108</f>
        <v>100</v>
      </c>
      <c r="L108" s="118">
        <f>I108-1</f>
        <v>19</v>
      </c>
      <c r="M108" s="105">
        <f>F108/V108*60</f>
        <v>1788.8191541632286</v>
      </c>
      <c r="N108" s="106">
        <f>M108/L108</f>
        <v>94.148376534906774</v>
      </c>
      <c r="O108" s="108">
        <f>L108-I108</f>
        <v>-1</v>
      </c>
      <c r="P108" s="109">
        <f>N108-K108</f>
        <v>-5.8516234650932262</v>
      </c>
      <c r="Q108" s="110">
        <f>N108/K108</f>
        <v>0.94148376534906775</v>
      </c>
      <c r="R108" s="290"/>
      <c r="S108" s="47">
        <v>0.74722222222222223</v>
      </c>
      <c r="T108" s="48">
        <v>0.77945601851851853</v>
      </c>
      <c r="U108" s="111">
        <v>5.4999999999999005</v>
      </c>
      <c r="V108" s="112">
        <v>46.4216853932584</v>
      </c>
      <c r="W108" s="113"/>
      <c r="X108" s="116"/>
      <c r="Y108" s="12"/>
      <c r="Z108" s="198"/>
      <c r="AA108" s="281"/>
      <c r="AB108" s="282"/>
      <c r="AC108" s="12">
        <v>1</v>
      </c>
      <c r="AD108" s="198"/>
      <c r="AE108" s="117">
        <f>M108-J108</f>
        <v>-211.18084583677137</v>
      </c>
      <c r="AF108" s="110">
        <f>M108/J108</f>
        <v>0.89440957708161428</v>
      </c>
      <c r="AG108" s="295"/>
    </row>
    <row r="109" spans="1:33" ht="15.75" customHeight="1">
      <c r="A109" s="298"/>
      <c r="B109" s="163" t="s">
        <v>173</v>
      </c>
      <c r="C109" s="279" t="s">
        <v>234</v>
      </c>
      <c r="D109" s="280"/>
      <c r="E109" s="101">
        <v>58.17</v>
      </c>
      <c r="F109" s="102">
        <v>2434</v>
      </c>
      <c r="G109" s="103">
        <f t="shared" si="44"/>
        <v>141585.78</v>
      </c>
      <c r="H109" s="26"/>
      <c r="I109" s="104">
        <v>18</v>
      </c>
      <c r="J109" s="105">
        <v>2000</v>
      </c>
      <c r="K109" s="106">
        <f t="shared" si="45"/>
        <v>111.11111111111111</v>
      </c>
      <c r="L109" s="118">
        <f>I109-1</f>
        <v>17</v>
      </c>
      <c r="M109" s="105">
        <f>F109/V109*60</f>
        <v>1741.9678629373666</v>
      </c>
      <c r="N109" s="106">
        <f>M109/L109</f>
        <v>102.46869781984509</v>
      </c>
      <c r="O109" s="108">
        <f>L109-I109</f>
        <v>-1</v>
      </c>
      <c r="P109" s="109">
        <f>N109-K109</f>
        <v>-8.6424132912660241</v>
      </c>
      <c r="Q109" s="110">
        <f>N109/K109</f>
        <v>0.92221828037860576</v>
      </c>
      <c r="R109" s="290"/>
      <c r="S109" s="47">
        <v>0.78263888888888888</v>
      </c>
      <c r="T109" s="48">
        <v>0.84085648148148151</v>
      </c>
      <c r="U109" s="111">
        <v>4.5833333333333037</v>
      </c>
      <c r="V109" s="112">
        <v>83.836219431592895</v>
      </c>
      <c r="W109" s="113"/>
      <c r="X109" s="116"/>
      <c r="Y109" s="12"/>
      <c r="Z109" s="198"/>
      <c r="AA109" s="281"/>
      <c r="AB109" s="282"/>
      <c r="AC109" s="12">
        <v>2</v>
      </c>
      <c r="AD109" s="198"/>
      <c r="AE109" s="117">
        <f>M109-J109</f>
        <v>-258.03213706263341</v>
      </c>
      <c r="AF109" s="110">
        <f>M109/J109</f>
        <v>0.87098393146868325</v>
      </c>
      <c r="AG109" s="295"/>
    </row>
    <row r="110" spans="1:33" ht="15.75" customHeight="1">
      <c r="A110" s="298"/>
      <c r="B110" s="163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295"/>
    </row>
    <row r="111" spans="1:33" ht="15.75" customHeight="1">
      <c r="A111" s="298"/>
      <c r="B111" s="163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295"/>
    </row>
    <row r="112" spans="1:33" ht="15.75" customHeight="1">
      <c r="A112" s="298"/>
      <c r="B112" s="163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295"/>
    </row>
    <row r="113" spans="1:33" ht="15.75" customHeight="1">
      <c r="A113" s="298"/>
      <c r="B113" s="163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81"/>
      <c r="AB113" s="282"/>
      <c r="AC113" s="12"/>
      <c r="AD113" s="198"/>
      <c r="AE113" s="117"/>
      <c r="AF113" s="110"/>
      <c r="AG113" s="295"/>
    </row>
    <row r="114" spans="1:33" ht="15.75" customHeight="1">
      <c r="A114" s="298"/>
      <c r="B114" s="163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81"/>
      <c r="AB114" s="282"/>
      <c r="AC114" s="12"/>
      <c r="AD114" s="198"/>
      <c r="AE114" s="117"/>
      <c r="AF114" s="110"/>
      <c r="AG114" s="295"/>
    </row>
    <row r="115" spans="1:33" ht="15.75" customHeight="1">
      <c r="A115" s="298"/>
      <c r="B115" s="163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81"/>
      <c r="AB115" s="282"/>
      <c r="AC115" s="12"/>
      <c r="AD115" s="198"/>
      <c r="AE115" s="117"/>
      <c r="AF115" s="110"/>
      <c r="AG115" s="295"/>
    </row>
    <row r="116" spans="1:33" ht="15.75" customHeight="1">
      <c r="A116" s="298"/>
      <c r="B116" s="163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81"/>
      <c r="AB116" s="282"/>
      <c r="AC116" s="12"/>
      <c r="AD116" s="198"/>
      <c r="AE116" s="117"/>
      <c r="AF116" s="110"/>
      <c r="AG116" s="295"/>
    </row>
    <row r="117" spans="1:33" ht="15.75" customHeight="1">
      <c r="A117" s="298"/>
      <c r="B117" s="163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81"/>
      <c r="AB117" s="282"/>
      <c r="AC117" s="12"/>
      <c r="AD117" s="198"/>
      <c r="AE117" s="117"/>
      <c r="AF117" s="110"/>
      <c r="AG117" s="295"/>
    </row>
    <row r="118" spans="1:33" ht="15.75" customHeight="1">
      <c r="A118" s="298"/>
      <c r="B118" s="163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81"/>
      <c r="AB118" s="282"/>
      <c r="AC118" s="12"/>
      <c r="AD118" s="198"/>
      <c r="AE118" s="117"/>
      <c r="AF118" s="110"/>
      <c r="AG118" s="295"/>
    </row>
    <row r="119" spans="1:33" ht="15.75" customHeight="1">
      <c r="A119" s="298"/>
      <c r="B119" s="163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81"/>
      <c r="AB119" s="282"/>
      <c r="AC119" s="12"/>
      <c r="AD119" s="198"/>
      <c r="AE119" s="117"/>
      <c r="AF119" s="110"/>
      <c r="AG119" s="295"/>
    </row>
    <row r="120" spans="1:33" ht="15.75" customHeight="1">
      <c r="A120" s="298"/>
      <c r="B120" s="163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81"/>
      <c r="AB120" s="282"/>
      <c r="AC120" s="12"/>
      <c r="AD120" s="198"/>
      <c r="AE120" s="117"/>
      <c r="AF120" s="110"/>
      <c r="AG120" s="295"/>
    </row>
    <row r="121" spans="1:33" ht="15.75" customHeight="1">
      <c r="A121" s="298"/>
      <c r="B121" s="163"/>
      <c r="C121" s="279"/>
      <c r="D121" s="280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81"/>
      <c r="AB121" s="282"/>
      <c r="AC121" s="12"/>
      <c r="AD121" s="198"/>
      <c r="AE121" s="117"/>
      <c r="AF121" s="110"/>
      <c r="AG121" s="295"/>
    </row>
    <row r="122" spans="1:33" ht="15.75" customHeight="1">
      <c r="A122" s="298"/>
      <c r="B122" s="163"/>
      <c r="C122" s="279"/>
      <c r="D122" s="280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81"/>
      <c r="AB122" s="282"/>
      <c r="AC122" s="12"/>
      <c r="AD122" s="198"/>
      <c r="AE122" s="165"/>
      <c r="AF122" s="125"/>
      <c r="AG122" s="295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46">AVERAGE(I107:I122)</f>
        <v>19.666666666666668</v>
      </c>
      <c r="J123" s="137">
        <f t="shared" si="46"/>
        <v>1933.3333333333333</v>
      </c>
      <c r="K123" s="138">
        <f t="shared" ref="K123" si="47">J123/I123</f>
        <v>98.305084745762699</v>
      </c>
      <c r="L123" s="136">
        <f t="shared" ref="L123:M123" si="48">AVERAGE(L107:L122)</f>
        <v>19</v>
      </c>
      <c r="M123" s="137">
        <f t="shared" si="48"/>
        <v>1713.1073603896346</v>
      </c>
      <c r="N123" s="138">
        <f>M123/L123</f>
        <v>90.163545283664973</v>
      </c>
      <c r="O123" s="139">
        <f>L123-I123</f>
        <v>-0.66666666666666785</v>
      </c>
      <c r="P123" s="140">
        <f>N123-K123</f>
        <v>-8.1415394620977253</v>
      </c>
      <c r="Q123" s="141">
        <f>N123/K123</f>
        <v>0.91718089167866101</v>
      </c>
      <c r="R123" s="291"/>
      <c r="S123" s="142">
        <v>0.70833333333333337</v>
      </c>
      <c r="T123" s="143">
        <v>0.84085648148148151</v>
      </c>
      <c r="U123" s="144"/>
      <c r="V123" s="166"/>
      <c r="W123" s="167"/>
      <c r="X123" s="138"/>
      <c r="Y123" s="179">
        <f t="shared" ref="Y123:Z123" si="49">SUM(Y107:Y122)</f>
        <v>0</v>
      </c>
      <c r="Z123" s="180">
        <f t="shared" si="49"/>
        <v>0</v>
      </c>
      <c r="AA123" s="277"/>
      <c r="AB123" s="278"/>
      <c r="AC123" s="179">
        <f t="shared" ref="AC123" si="50">SUM(AC107:AC122)</f>
        <v>4</v>
      </c>
      <c r="AD123" s="180">
        <f t="shared" ref="AD123" si="51">SUM(AD107:AD122)</f>
        <v>0</v>
      </c>
      <c r="AE123" s="168">
        <f>M123-J123</f>
        <v>-220.22597294369871</v>
      </c>
      <c r="AF123" s="141">
        <f>M123/J123</f>
        <v>0.8860900139946386</v>
      </c>
      <c r="AG123" s="296"/>
    </row>
    <row r="124" spans="1:33" ht="15.75" customHeight="1">
      <c r="A124" s="283" t="s">
        <v>225</v>
      </c>
      <c r="B124" s="146" t="s">
        <v>173</v>
      </c>
      <c r="C124" s="287" t="s">
        <v>189</v>
      </c>
      <c r="D124" s="288"/>
      <c r="E124" s="147">
        <v>47.6</v>
      </c>
      <c r="F124" s="97">
        <v>1365</v>
      </c>
      <c r="G124" s="148">
        <f t="shared" ref="G124:G126" si="52">E124*F124</f>
        <v>64974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1788.5999999999985</v>
      </c>
      <c r="N124" s="152">
        <f>M124/L124</f>
        <v>77.76521739130429</v>
      </c>
      <c r="O124" s="154">
        <f>L124-I124</f>
        <v>0</v>
      </c>
      <c r="P124" s="155">
        <f>N124-K124</f>
        <v>-9.1913043478261471</v>
      </c>
      <c r="Q124" s="156">
        <f>N124/K124</f>
        <v>0.89429999999999932</v>
      </c>
      <c r="R124" s="289">
        <f>Q140</f>
        <v>0.89422679352344259</v>
      </c>
      <c r="S124" s="157">
        <v>0.70833333333333337</v>
      </c>
      <c r="T124" s="158">
        <v>0.74012731481481486</v>
      </c>
      <c r="U124" s="159"/>
      <c r="V124" s="160">
        <v>45.790003354579035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-211.40000000000146</v>
      </c>
      <c r="AF124" s="156">
        <f>M124/J124</f>
        <v>0.89429999999999932</v>
      </c>
      <c r="AG124" s="294">
        <f>AF140</f>
        <v>0.89422679352344259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02">
        <v>1181</v>
      </c>
      <c r="G125" s="103">
        <f t="shared" si="52"/>
        <v>67163.47</v>
      </c>
      <c r="H125" s="26"/>
      <c r="I125" s="104">
        <v>23</v>
      </c>
      <c r="J125" s="105">
        <v>2000</v>
      </c>
      <c r="K125" s="106">
        <f t="shared" ref="K125:K126" si="53">J125/I125</f>
        <v>86.956521739130437</v>
      </c>
      <c r="L125" s="107">
        <v>23</v>
      </c>
      <c r="M125" s="105">
        <f>F125/V125*60</f>
        <v>1787.9607611406568</v>
      </c>
      <c r="N125" s="106">
        <f>M125/L125</f>
        <v>77.737424397419858</v>
      </c>
      <c r="O125" s="108">
        <f>L125-I125</f>
        <v>0</v>
      </c>
      <c r="P125" s="109">
        <f>N125-K125</f>
        <v>-9.2190973417105795</v>
      </c>
      <c r="Q125" s="110">
        <f>N125/K125</f>
        <v>0.89398038057032836</v>
      </c>
      <c r="R125" s="290"/>
      <c r="S125" s="47">
        <v>0.74305555555555558</v>
      </c>
      <c r="T125" s="48">
        <v>0.7705671296296297</v>
      </c>
      <c r="U125" s="111">
        <v>5</v>
      </c>
      <c r="V125" s="112">
        <v>39.631742228388603</v>
      </c>
      <c r="W125" s="113"/>
      <c r="X125" s="116"/>
      <c r="Y125" s="12"/>
      <c r="Z125" s="198"/>
      <c r="AA125" s="281"/>
      <c r="AB125" s="282"/>
      <c r="AC125" s="12">
        <v>1</v>
      </c>
      <c r="AD125" s="198"/>
      <c r="AE125" s="117">
        <f>M125-J125</f>
        <v>-212.03923885934319</v>
      </c>
      <c r="AF125" s="110">
        <f>M125/J125</f>
        <v>0.89398038057032836</v>
      </c>
      <c r="AG125" s="295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02">
        <v>1568</v>
      </c>
      <c r="G126" s="103">
        <f t="shared" si="52"/>
        <v>89046.720000000001</v>
      </c>
      <c r="H126" s="26"/>
      <c r="I126" s="104">
        <v>23</v>
      </c>
      <c r="J126" s="105">
        <v>2000</v>
      </c>
      <c r="K126" s="106">
        <f t="shared" si="53"/>
        <v>86.956521739130437</v>
      </c>
      <c r="L126" s="107">
        <v>23</v>
      </c>
      <c r="M126" s="105">
        <f>F126/V126*60</f>
        <v>1788.7999999999993</v>
      </c>
      <c r="N126" s="106">
        <f>M126/L126</f>
        <v>77.773913043478231</v>
      </c>
      <c r="O126" s="108">
        <f>L126-I126</f>
        <v>0</v>
      </c>
      <c r="P126" s="109">
        <f>N126-K126</f>
        <v>-9.1826086956522062</v>
      </c>
      <c r="Q126" s="110">
        <f>N126/K126</f>
        <v>0.89439999999999964</v>
      </c>
      <c r="R126" s="290"/>
      <c r="S126" s="47">
        <v>0.77430555555555558</v>
      </c>
      <c r="T126" s="48">
        <v>0.81082175925925926</v>
      </c>
      <c r="U126" s="111">
        <v>5.3833333333332689</v>
      </c>
      <c r="V126" s="112">
        <v>52.593917710196799</v>
      </c>
      <c r="W126" s="113"/>
      <c r="X126" s="116"/>
      <c r="Y126" s="12"/>
      <c r="Z126" s="198"/>
      <c r="AA126" s="281"/>
      <c r="AB126" s="282"/>
      <c r="AC126" s="12">
        <v>1</v>
      </c>
      <c r="AD126" s="198"/>
      <c r="AE126" s="117">
        <f>M126-J126</f>
        <v>-211.20000000000073</v>
      </c>
      <c r="AF126" s="110">
        <f>M126/J126</f>
        <v>0.89439999999999964</v>
      </c>
      <c r="AG126" s="295"/>
    </row>
    <row r="127" spans="1:33" ht="15.75" customHeight="1">
      <c r="A127" s="284"/>
      <c r="B127" s="163"/>
      <c r="C127" s="279"/>
      <c r="D127" s="280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295"/>
    </row>
    <row r="128" spans="1:33" ht="15.75" customHeight="1">
      <c r="A128" s="285"/>
      <c r="B128" s="163"/>
      <c r="C128" s="279"/>
      <c r="D128" s="280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295"/>
    </row>
    <row r="129" spans="1:33" ht="15.75" customHeight="1">
      <c r="A129" s="285"/>
      <c r="B129" s="163"/>
      <c r="C129" s="279"/>
      <c r="D129" s="280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295"/>
    </row>
    <row r="130" spans="1:33" ht="15.75" customHeight="1">
      <c r="A130" s="285"/>
      <c r="B130" s="163"/>
      <c r="C130" s="279"/>
      <c r="D130" s="280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81"/>
      <c r="AB130" s="282"/>
      <c r="AC130" s="12"/>
      <c r="AD130" s="198"/>
      <c r="AE130" s="117"/>
      <c r="AF130" s="110"/>
      <c r="AG130" s="295"/>
    </row>
    <row r="131" spans="1:33" ht="15.75" customHeight="1">
      <c r="A131" s="285"/>
      <c r="B131" s="163"/>
      <c r="C131" s="279"/>
      <c r="D131" s="280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81"/>
      <c r="AB131" s="282"/>
      <c r="AC131" s="12"/>
      <c r="AD131" s="198"/>
      <c r="AE131" s="117"/>
      <c r="AF131" s="110"/>
      <c r="AG131" s="295"/>
    </row>
    <row r="132" spans="1:33" ht="15.75" customHeight="1">
      <c r="A132" s="285"/>
      <c r="B132" s="163"/>
      <c r="C132" s="279"/>
      <c r="D132" s="280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81"/>
      <c r="AB132" s="282"/>
      <c r="AC132" s="12"/>
      <c r="AD132" s="198"/>
      <c r="AE132" s="117"/>
      <c r="AF132" s="110"/>
      <c r="AG132" s="295"/>
    </row>
    <row r="133" spans="1:33" ht="15.75" customHeight="1">
      <c r="A133" s="285"/>
      <c r="B133" s="163"/>
      <c r="C133" s="279"/>
      <c r="D133" s="280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81"/>
      <c r="AB133" s="282"/>
      <c r="AC133" s="12"/>
      <c r="AD133" s="198"/>
      <c r="AE133" s="117"/>
      <c r="AF133" s="110"/>
      <c r="AG133" s="295"/>
    </row>
    <row r="134" spans="1:33" ht="15.75" customHeight="1">
      <c r="A134" s="285"/>
      <c r="B134" s="163"/>
      <c r="C134" s="279"/>
      <c r="D134" s="280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81"/>
      <c r="AB134" s="282"/>
      <c r="AC134" s="12"/>
      <c r="AD134" s="198"/>
      <c r="AE134" s="117"/>
      <c r="AF134" s="110"/>
      <c r="AG134" s="295"/>
    </row>
    <row r="135" spans="1:33" ht="15.75" customHeight="1">
      <c r="A135" s="285"/>
      <c r="B135" s="163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81"/>
      <c r="AB135" s="282"/>
      <c r="AC135" s="12"/>
      <c r="AD135" s="198"/>
      <c r="AE135" s="117"/>
      <c r="AF135" s="110"/>
      <c r="AG135" s="295"/>
    </row>
    <row r="136" spans="1:33" ht="15.75" customHeight="1">
      <c r="A136" s="285"/>
      <c r="B136" s="163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81"/>
      <c r="AB136" s="282"/>
      <c r="AC136" s="12"/>
      <c r="AD136" s="198"/>
      <c r="AE136" s="117"/>
      <c r="AF136" s="110"/>
      <c r="AG136" s="295"/>
    </row>
    <row r="137" spans="1:33" ht="15.75" customHeight="1">
      <c r="A137" s="285"/>
      <c r="B137" s="163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81"/>
      <c r="AB137" s="282"/>
      <c r="AC137" s="12"/>
      <c r="AD137" s="198"/>
      <c r="AE137" s="117"/>
      <c r="AF137" s="110"/>
      <c r="AG137" s="295"/>
    </row>
    <row r="138" spans="1:33" ht="15.75" customHeight="1">
      <c r="A138" s="285"/>
      <c r="B138" s="163"/>
      <c r="C138" s="279"/>
      <c r="D138" s="280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81"/>
      <c r="AB138" s="282"/>
      <c r="AC138" s="12"/>
      <c r="AD138" s="198"/>
      <c r="AE138" s="117"/>
      <c r="AF138" s="110"/>
      <c r="AG138" s="295"/>
    </row>
    <row r="139" spans="1:33" ht="15.75" customHeight="1">
      <c r="A139" s="285"/>
      <c r="B139" s="163"/>
      <c r="C139" s="279"/>
      <c r="D139" s="280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81"/>
      <c r="AB139" s="282"/>
      <c r="AC139" s="12"/>
      <c r="AD139" s="198"/>
      <c r="AE139" s="165"/>
      <c r="AF139" s="125"/>
      <c r="AG139" s="295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54">AVERAGE(I124:I139)</f>
        <v>23</v>
      </c>
      <c r="J140" s="137">
        <f t="shared" si="54"/>
        <v>2000</v>
      </c>
      <c r="K140" s="138">
        <f t="shared" ref="K140" si="55">J140/I140</f>
        <v>86.956521739130437</v>
      </c>
      <c r="L140" s="136">
        <f t="shared" ref="L140:M140" si="56">AVERAGE(L124:L139)</f>
        <v>23</v>
      </c>
      <c r="M140" s="137">
        <f t="shared" si="56"/>
        <v>1788.4535870468851</v>
      </c>
      <c r="N140" s="138">
        <f>M140/L140</f>
        <v>77.758851610734141</v>
      </c>
      <c r="O140" s="139">
        <f>L140-I140</f>
        <v>0</v>
      </c>
      <c r="P140" s="140">
        <f>N140-K140</f>
        <v>-9.1976701283962967</v>
      </c>
      <c r="Q140" s="141">
        <f>N140/K140</f>
        <v>0.89422679352344259</v>
      </c>
      <c r="R140" s="291"/>
      <c r="S140" s="142">
        <v>0.70833333333333337</v>
      </c>
      <c r="T140" s="143">
        <v>0.81082175925925926</v>
      </c>
      <c r="U140" s="144"/>
      <c r="V140" s="166"/>
      <c r="W140" s="167"/>
      <c r="X140" s="138"/>
      <c r="Y140" s="179">
        <f t="shared" ref="Y140:Z140" si="57">SUM(Y124:Y139)</f>
        <v>0</v>
      </c>
      <c r="Z140" s="180">
        <f t="shared" si="57"/>
        <v>0</v>
      </c>
      <c r="AA140" s="277"/>
      <c r="AB140" s="278"/>
      <c r="AC140" s="179">
        <f t="shared" ref="AC140" si="58">SUM(AC124:AC139)</f>
        <v>3</v>
      </c>
      <c r="AD140" s="180">
        <f t="shared" ref="AD140" si="59">SUM(AD124:AD139)</f>
        <v>0</v>
      </c>
      <c r="AE140" s="168">
        <f>M140-J140</f>
        <v>-211.5464129531149</v>
      </c>
      <c r="AF140" s="141">
        <f>M140/J140</f>
        <v>0.89422679352344259</v>
      </c>
      <c r="AG140" s="296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18" priority="2" operator="greaterThan">
      <formula>0</formula>
    </cfRule>
  </conditionalFormatting>
  <conditionalFormatting sqref="P5:P140 AE5:AE140">
    <cfRule type="cellIs" dxfId="317" priority="5" operator="lessThan">
      <formula>0</formula>
    </cfRule>
  </conditionalFormatting>
  <conditionalFormatting sqref="Q5:Q140 AF5:AF140">
    <cfRule type="cellIs" dxfId="316" priority="3" operator="greaterThan">
      <formula>1</formula>
    </cfRule>
    <cfRule type="cellIs" dxfId="315" priority="4" operator="lessThan">
      <formula>0.8</formula>
    </cfRule>
  </conditionalFormatting>
  <conditionalFormatting sqref="AG5 R5:R140">
    <cfRule type="cellIs" dxfId="314" priority="6" operator="lessThan">
      <formula>0.8</formula>
    </cfRule>
  </conditionalFormatting>
  <conditionalFormatting sqref="AG22">
    <cfRule type="cellIs" dxfId="313" priority="11" operator="lessThan">
      <formula>0.8</formula>
    </cfRule>
  </conditionalFormatting>
  <conditionalFormatting sqref="AG37">
    <cfRule type="cellIs" dxfId="312" priority="10" operator="lessThan">
      <formula>0.8</formula>
    </cfRule>
  </conditionalFormatting>
  <conditionalFormatting sqref="AG39:AG74">
    <cfRule type="cellIs" dxfId="311" priority="8" operator="lessThan">
      <formula>0.8</formula>
    </cfRule>
  </conditionalFormatting>
  <conditionalFormatting sqref="AG80:AG88">
    <cfRule type="cellIs" dxfId="310" priority="9" operator="lessThan">
      <formula>0.8</formula>
    </cfRule>
  </conditionalFormatting>
  <conditionalFormatting sqref="AG90:AG95">
    <cfRule type="cellIs" dxfId="309" priority="7" operator="lessThan">
      <formula>0.8</formula>
    </cfRule>
  </conditionalFormatting>
  <conditionalFormatting sqref="AG107:AG140">
    <cfRule type="cellIs" dxfId="308" priority="1" operator="lessThan">
      <formula>0.8</formula>
    </cfRule>
  </conditionalFormatting>
  <dataValidations count="1">
    <dataValidation type="list" allowBlank="1" showInputMessage="1" showErrorMessage="1" sqref="AA5:AB140" xr:uid="{02D76A3C-A696-408F-91C6-FC7704F49486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9B060-7DD6-40BA-AF05-68DA38EDF56C}">
  <sheetPr>
    <tabColor theme="8" tint="0.59999389629810485"/>
  </sheetPr>
  <dimension ref="B1:AR42"/>
  <sheetViews>
    <sheetView zoomScale="70" zoomScaleNormal="70" workbookViewId="0">
      <selection activeCell="S27" sqref="S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240</v>
      </c>
      <c r="D3" s="265"/>
      <c r="E3" s="3" t="s">
        <v>2</v>
      </c>
      <c r="F3" s="266">
        <f>'0513(18度C)'!D1+'0513(4度C)'!D1</f>
        <v>203270</v>
      </c>
      <c r="G3" s="267"/>
      <c r="H3" s="3" t="s">
        <v>3</v>
      </c>
      <c r="I3" s="268">
        <f>'0513(18度C)'!F1+'0513(4度C)'!F1</f>
        <v>6058711.4500000002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450.29351633005984</v>
      </c>
      <c r="F6" s="241" t="e">
        <f>AVERAGE(#REF!,D14:K14)</f>
        <v>#REF!</v>
      </c>
      <c r="G6" s="242">
        <f>AVERAGE(D14:K14)</f>
        <v>214.54557958008832</v>
      </c>
      <c r="H6" s="243"/>
      <c r="I6" s="242">
        <f>AVERAGE(L14:O14)</f>
        <v>92.644655116050998</v>
      </c>
      <c r="J6" s="243"/>
      <c r="K6" s="242">
        <f>AVERAGE(D32:O32)</f>
        <v>796.780303030303</v>
      </c>
      <c r="L6" s="243"/>
      <c r="M6" s="242">
        <f>AVERAGE(P32:X32)</f>
        <v>725.66528066528065</v>
      </c>
      <c r="N6" s="243"/>
      <c r="O6" s="231">
        <f>'0513(4度C)'!Y2</f>
        <v>0</v>
      </c>
      <c r="P6" s="231">
        <f>'0513(4度C)'!Z2</f>
        <v>0</v>
      </c>
      <c r="Q6" s="231">
        <f>'0513(4度C)'!AC2</f>
        <v>45</v>
      </c>
      <c r="R6" s="231">
        <f>'0513(4度C)'!AD2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399.81127474606097</v>
      </c>
      <c r="F7" s="237" t="e">
        <f>AVERAGE(#REF!,D15:K15)</f>
        <v>#REF!</v>
      </c>
      <c r="G7" s="238">
        <f>AVERAGE(D15:K15)</f>
        <v>187.66035466098663</v>
      </c>
      <c r="H7" s="239"/>
      <c r="I7" s="238">
        <f>AVERAGE(L15:O15)</f>
        <v>82.111777206574317</v>
      </c>
      <c r="J7" s="239"/>
      <c r="K7" s="238">
        <f>AVERAGE(D33:O33)</f>
        <v>708.24035842727494</v>
      </c>
      <c r="L7" s="239"/>
      <c r="M7" s="238">
        <f>AVERAGE(P33:X33)</f>
        <v>647.88319434707353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0.8868136086577838</v>
      </c>
      <c r="F8" s="245" t="e">
        <f>AVERAGE(D16:K16,#REF!)</f>
        <v>#REF!</v>
      </c>
      <c r="G8" s="224">
        <f>AVERAGE(D16:K16)</f>
        <v>0.88294831016133768</v>
      </c>
      <c r="H8" s="225"/>
      <c r="I8" s="224">
        <f>AVERAGE(L16:O16)</f>
        <v>0.8872033221664174</v>
      </c>
      <c r="J8" s="225"/>
      <c r="K8" s="224">
        <f>AVERAGE(D34:O34)</f>
        <v>0.88607619938328597</v>
      </c>
      <c r="L8" s="225"/>
      <c r="M8" s="224">
        <f>AVERAGE(P34:X34)</f>
        <v>0.89305668054547582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84.507042253521121</v>
      </c>
      <c r="F14" s="28">
        <v>94.339622641509436</v>
      </c>
      <c r="G14" s="28">
        <v>83.720930232558146</v>
      </c>
      <c r="H14" s="28">
        <v>174.70588235294119</v>
      </c>
      <c r="I14" s="28">
        <v>416.66666666666669</v>
      </c>
      <c r="J14" s="28">
        <v>433.33333333333331</v>
      </c>
      <c r="K14" s="29" t="s">
        <v>42</v>
      </c>
      <c r="L14" s="27" t="s">
        <v>42</v>
      </c>
      <c r="M14" s="30">
        <v>85.714285714285708</v>
      </c>
      <c r="N14" s="28">
        <v>105.26315789473684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75.642594163049267</v>
      </c>
      <c r="F15" s="35">
        <v>83.190972454692385</v>
      </c>
      <c r="G15" s="35">
        <v>74.988778618603547</v>
      </c>
      <c r="H15" s="35">
        <v>155.5974537442431</v>
      </c>
      <c r="I15" s="35">
        <v>376.17665422091176</v>
      </c>
      <c r="J15" s="35">
        <v>360.36567476441968</v>
      </c>
      <c r="K15" s="36" t="s">
        <v>42</v>
      </c>
      <c r="L15" s="34" t="s">
        <v>42</v>
      </c>
      <c r="M15" s="37">
        <v>76.588336384205135</v>
      </c>
      <c r="N15" s="35">
        <v>92.005534929131528</v>
      </c>
      <c r="O15" s="38">
        <v>77.741460306386301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J16" si="0">E15/E14</f>
        <v>0.89510403092941637</v>
      </c>
      <c r="F16" s="43">
        <f t="shared" si="0"/>
        <v>0.88182430801973921</v>
      </c>
      <c r="G16" s="43">
        <f t="shared" si="0"/>
        <v>0.89569930016665344</v>
      </c>
      <c r="H16" s="43">
        <f t="shared" si="0"/>
        <v>0.89062515611182913</v>
      </c>
      <c r="I16" s="43">
        <f t="shared" si="0"/>
        <v>0.90282397013018822</v>
      </c>
      <c r="J16" s="43">
        <f t="shared" si="0"/>
        <v>0.83161309561019925</v>
      </c>
      <c r="K16" s="44" t="s">
        <v>42</v>
      </c>
      <c r="L16" s="42" t="s">
        <v>42</v>
      </c>
      <c r="M16" s="45">
        <f t="shared" ref="M16:O16" si="1">M15/M14</f>
        <v>0.89353059114905997</v>
      </c>
      <c r="N16" s="43">
        <f t="shared" si="1"/>
        <v>0.87405258182674961</v>
      </c>
      <c r="O16" s="46">
        <f t="shared" si="1"/>
        <v>0.89402679352344239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0.25</v>
      </c>
      <c r="F17" s="48">
        <v>0.20833333333333334</v>
      </c>
      <c r="G17" s="48">
        <v>0.25</v>
      </c>
      <c r="H17" s="48">
        <v>0.20833333333333334</v>
      </c>
      <c r="I17" s="48">
        <v>0.25</v>
      </c>
      <c r="J17" s="48">
        <v>0.20833333333333334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0.56032407407407403</v>
      </c>
      <c r="F18" s="48">
        <v>0.57395833333333324</v>
      </c>
      <c r="G18" s="48">
        <v>0.60353009259259249</v>
      </c>
      <c r="H18" s="48">
        <v>0.51364583333333325</v>
      </c>
      <c r="I18" s="48">
        <v>0.44708333333333328</v>
      </c>
      <c r="J18" s="48">
        <v>0.39795138888888892</v>
      </c>
      <c r="K18" s="48" t="s">
        <v>42</v>
      </c>
      <c r="L18" s="47" t="s">
        <v>42</v>
      </c>
      <c r="M18" s="49">
        <v>0.75309027777777782</v>
      </c>
      <c r="N18" s="48">
        <v>0.84281249999999996</v>
      </c>
      <c r="O18" s="50">
        <v>0.83392361111111113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7</v>
      </c>
      <c r="F21" s="52">
        <v>8</v>
      </c>
      <c r="G21" s="52">
        <v>8</v>
      </c>
      <c r="H21" s="52">
        <v>9</v>
      </c>
      <c r="I21" s="52">
        <v>2</v>
      </c>
      <c r="J21" s="52">
        <v>4</v>
      </c>
      <c r="K21" s="53"/>
      <c r="L21" s="54"/>
      <c r="M21" s="55">
        <v>1</v>
      </c>
      <c r="N21" s="52">
        <v>3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23.666666666666668</v>
      </c>
      <c r="F23" s="58">
        <v>21.2</v>
      </c>
      <c r="G23" s="58">
        <v>21.5</v>
      </c>
      <c r="H23" s="58">
        <v>19.833333333333332</v>
      </c>
      <c r="I23" s="58">
        <v>6</v>
      </c>
      <c r="J23" s="58">
        <v>6</v>
      </c>
      <c r="K23" s="59" t="s">
        <v>42</v>
      </c>
      <c r="L23" s="57" t="s">
        <v>42</v>
      </c>
      <c r="M23" s="60">
        <v>21</v>
      </c>
      <c r="N23" s="58">
        <v>19</v>
      </c>
      <c r="O23" s="61">
        <v>23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941.66666666666663</v>
      </c>
      <c r="O32" s="28">
        <v>818.18181818181813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1005</v>
      </c>
      <c r="X32" s="31">
        <v>830.76923076923083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286.81561536875478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993.84617954496571</v>
      </c>
      <c r="N33" s="35">
        <v>828.7482485001126</v>
      </c>
      <c r="O33" s="35">
        <v>723.55139029526663</v>
      </c>
      <c r="P33" s="34">
        <v>260.74331688713244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698.668449757654</v>
      </c>
      <c r="W33" s="35">
        <v>896.87272784333481</v>
      </c>
      <c r="X33" s="38">
        <v>735.24828290017297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0.87638104696008412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0.90349652685905968</v>
      </c>
      <c r="N34" s="43">
        <f>N33/N32</f>
        <v>0.88008663557534084</v>
      </c>
      <c r="O34" s="43">
        <f>O33/O32</f>
        <v>0.88434058813865923</v>
      </c>
      <c r="P34" s="42">
        <f>P33/P32</f>
        <v>0.89328728933554635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0.90150767710665036</v>
      </c>
      <c r="W34" s="43">
        <f>W33/W32</f>
        <v>0.89241067447097988</v>
      </c>
      <c r="X34" s="46">
        <f>X33/X32</f>
        <v>0.88502108126872669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0.41666666666666669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0.44708333333333328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0.46121527777777782</v>
      </c>
      <c r="N36" s="48">
        <v>0.66094907407407411</v>
      </c>
      <c r="O36" s="48">
        <v>0.66962962962962969</v>
      </c>
      <c r="P36" s="47">
        <v>0.76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0.8050694444444445</v>
      </c>
      <c r="W36" s="48">
        <v>1.1882060185185179</v>
      </c>
      <c r="X36" s="50">
        <v>1.1708796296296295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3.6</v>
      </c>
      <c r="O37" s="58">
        <v>4.4000000000000004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3.3333333333333335</v>
      </c>
      <c r="X37" s="61">
        <v>4.333333333333333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EDF80-9E3C-4847-BC7E-15BF154AF0BB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125094</v>
      </c>
      <c r="E1" s="88" t="s">
        <v>3</v>
      </c>
      <c r="F1" s="89">
        <f>SUM(G5:G140)</f>
        <v>2508264.1400000006</v>
      </c>
      <c r="G1" s="90" t="s">
        <v>84</v>
      </c>
      <c r="H1" s="91">
        <f>L21+L38+L55+L72+L89+L106+L123+L140</f>
        <v>46.000000000000007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46155</v>
      </c>
      <c r="B2" s="335"/>
      <c r="C2" s="92" t="s">
        <v>40</v>
      </c>
      <c r="D2" s="93">
        <f>AVERAGE(N21,N38,N55,N72,N89,N106,N123,N140)</f>
        <v>678.06177638717418</v>
      </c>
      <c r="E2" s="93" t="s">
        <v>91</v>
      </c>
      <c r="F2" s="94">
        <f>F1/D1</f>
        <v>20.051034741874115</v>
      </c>
      <c r="G2" s="95" t="s">
        <v>92</v>
      </c>
      <c r="H2" s="96">
        <f>COUNT(H5:H140)</f>
        <v>18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1732</v>
      </c>
      <c r="G5" s="148">
        <f t="shared" ref="G5:G8" si="0">E5*F5</f>
        <v>44408.480000000003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3188.115745003096</v>
      </c>
      <c r="N5" s="152">
        <f>M5/L5</f>
        <v>318.81157450030958</v>
      </c>
      <c r="O5" s="154">
        <f>L5-I5</f>
        <v>0</v>
      </c>
      <c r="P5" s="155">
        <f>N5-K5</f>
        <v>-41.188425499690425</v>
      </c>
      <c r="Q5" s="156">
        <f>N5/K5</f>
        <v>0.88558770694530442</v>
      </c>
      <c r="R5" s="289">
        <f>Q21</f>
        <v>0.87638104696008412</v>
      </c>
      <c r="S5" s="157">
        <v>0.25</v>
      </c>
      <c r="T5" s="158">
        <v>0.27262731481481484</v>
      </c>
      <c r="U5" s="159"/>
      <c r="V5" s="160">
        <v>32.596056201183835</v>
      </c>
      <c r="W5" s="161"/>
      <c r="X5" s="162"/>
      <c r="Y5" s="292"/>
      <c r="Z5" s="293"/>
      <c r="AA5" s="115">
        <f>M5-J5</f>
        <v>-411.88425499690402</v>
      </c>
      <c r="AB5" s="156">
        <f>M5/J5</f>
        <v>0.88558770694530442</v>
      </c>
      <c r="AC5" s="294">
        <f>AB21</f>
        <v>0.87638104696008401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3364</v>
      </c>
      <c r="G6" s="103">
        <f t="shared" si="0"/>
        <v>99305.279999999999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3156.22173095058</v>
      </c>
      <c r="N6" s="106">
        <f>M6/L6</f>
        <v>286.92924826823452</v>
      </c>
      <c r="O6" s="108">
        <f>L6-I6</f>
        <v>0</v>
      </c>
      <c r="P6" s="109">
        <f>N6-K6</f>
        <v>-40.343479004492735</v>
      </c>
      <c r="Q6" s="110">
        <f>N6/K6</f>
        <v>0.87672825859738335</v>
      </c>
      <c r="R6" s="290"/>
      <c r="S6" s="47">
        <v>0.27569444444444441</v>
      </c>
      <c r="T6" s="48">
        <v>0.32009259259259254</v>
      </c>
      <c r="U6" s="111">
        <v>5</v>
      </c>
      <c r="V6" s="112">
        <v>63.949879699741665</v>
      </c>
      <c r="W6" s="113"/>
      <c r="X6" s="116"/>
      <c r="Y6" s="281"/>
      <c r="Z6" s="282"/>
      <c r="AA6" s="117">
        <f>M6-J6</f>
        <v>-443.77826904942003</v>
      </c>
      <c r="AB6" s="110">
        <f>M6/J6</f>
        <v>0.87672825859738335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3743</v>
      </c>
      <c r="G7" s="103">
        <f t="shared" si="0"/>
        <v>111728.55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3157.5860633087364</v>
      </c>
      <c r="N7" s="106">
        <f>M7/L7</f>
        <v>287.05327848261237</v>
      </c>
      <c r="O7" s="108">
        <f>L7-I7</f>
        <v>0</v>
      </c>
      <c r="P7" s="109">
        <f>N7-K7</f>
        <v>-40.219448790114882</v>
      </c>
      <c r="Q7" s="110">
        <f>N7/K7</f>
        <v>0.87710723980798233</v>
      </c>
      <c r="R7" s="290"/>
      <c r="S7" s="47">
        <v>0.32291666666666663</v>
      </c>
      <c r="T7" s="48">
        <v>0.37230324074074073</v>
      </c>
      <c r="U7" s="111">
        <v>5</v>
      </c>
      <c r="V7" s="112">
        <v>71.123952125843118</v>
      </c>
      <c r="W7" s="113"/>
      <c r="X7" s="116"/>
      <c r="Y7" s="281"/>
      <c r="Z7" s="282"/>
      <c r="AA7" s="117">
        <f>M7-J7</f>
        <v>-442.41393669126364</v>
      </c>
      <c r="AB7" s="110">
        <f>M7/J7</f>
        <v>0.87710723980798233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2471</v>
      </c>
      <c r="G8" s="103">
        <f t="shared" si="0"/>
        <v>70596.47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3117.9635369627977</v>
      </c>
      <c r="N8" s="106">
        <f>M8/L8</f>
        <v>259.83029474689982</v>
      </c>
      <c r="O8" s="108">
        <f>L8-I8</f>
        <v>0</v>
      </c>
      <c r="P8" s="109">
        <f>N8-K8</f>
        <v>-40.169705253100176</v>
      </c>
      <c r="Q8" s="110">
        <f>N8/K8</f>
        <v>0.86610098248966605</v>
      </c>
      <c r="R8" s="290"/>
      <c r="S8" s="47">
        <v>0.37638888888888883</v>
      </c>
      <c r="T8" s="48">
        <v>0.40940972222222216</v>
      </c>
      <c r="U8" s="111">
        <v>5.8833333333332671</v>
      </c>
      <c r="V8" s="112">
        <v>47.550267423723554</v>
      </c>
      <c r="W8" s="113"/>
      <c r="X8" s="116"/>
      <c r="Y8" s="281"/>
      <c r="Z8" s="282"/>
      <c r="AA8" s="117">
        <f>M8-J8</f>
        <v>-482.03646303720234</v>
      </c>
      <c r="AB8" s="110">
        <f>M8/J8</f>
        <v>0.86610098248966605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3154.9717690563025</v>
      </c>
      <c r="N21" s="138">
        <f>M21/L21</f>
        <v>286.81561536875478</v>
      </c>
      <c r="O21" s="139">
        <f>L21-I21</f>
        <v>0</v>
      </c>
      <c r="P21" s="140">
        <f>N21-K21</f>
        <v>-40.457111903972475</v>
      </c>
      <c r="Q21" s="141">
        <f>N21/K21</f>
        <v>0.87638104696008412</v>
      </c>
      <c r="R21" s="291"/>
      <c r="S21" s="142">
        <v>0.25</v>
      </c>
      <c r="T21" s="143">
        <v>0.44708333333333328</v>
      </c>
      <c r="U21" s="144"/>
      <c r="V21" s="166"/>
      <c r="W21" s="167"/>
      <c r="X21" s="138"/>
      <c r="Y21" s="277"/>
      <c r="Z21" s="278"/>
      <c r="AA21" s="168">
        <f>M21-J21</f>
        <v>-445.02823094369751</v>
      </c>
      <c r="AB21" s="141">
        <f>M21/J21</f>
        <v>0.87638104696008401</v>
      </c>
      <c r="AC21" s="296"/>
    </row>
    <row r="22" spans="1:29" ht="15.75" customHeight="1">
      <c r="A22" s="283" t="s">
        <v>123</v>
      </c>
      <c r="B22" s="114" t="s">
        <v>118</v>
      </c>
      <c r="C22" s="287" t="s">
        <v>191</v>
      </c>
      <c r="D22" s="288"/>
      <c r="E22" s="147">
        <v>18.53</v>
      </c>
      <c r="F22" s="97">
        <v>3188</v>
      </c>
      <c r="G22" s="148">
        <f t="shared" ref="G22" si="5">E22*F22</f>
        <v>59073.640000000007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2981.5385386348971</v>
      </c>
      <c r="N22" s="152">
        <f>M22/L22</f>
        <v>993.84617954496571</v>
      </c>
      <c r="O22" s="154">
        <f>L22-I22</f>
        <v>0</v>
      </c>
      <c r="P22" s="155">
        <f>N22-K22</f>
        <v>-106.15382045503429</v>
      </c>
      <c r="Q22" s="156">
        <f>N22/K22</f>
        <v>0.90349652685905968</v>
      </c>
      <c r="R22" s="289">
        <f>Q38</f>
        <v>0.90349652685905968</v>
      </c>
      <c r="S22" s="157">
        <v>0.41666666666666669</v>
      </c>
      <c r="T22" s="158">
        <v>0.46121527777777782</v>
      </c>
      <c r="U22" s="159"/>
      <c r="V22" s="112">
        <v>64.154797102699163</v>
      </c>
      <c r="W22" s="161"/>
      <c r="X22" s="162"/>
      <c r="Y22" s="292"/>
      <c r="Z22" s="293"/>
      <c r="AA22" s="115">
        <f>M22-J22</f>
        <v>-318.46146136510288</v>
      </c>
      <c r="AB22" s="156">
        <f>M22/J22</f>
        <v>0.90349652685905968</v>
      </c>
      <c r="AC22" s="294">
        <f>AB38</f>
        <v>0.90349652685905968</v>
      </c>
    </row>
    <row r="23" spans="1:29" ht="15.75" customHeight="1">
      <c r="A23" s="284"/>
      <c r="B23" s="100"/>
      <c r="C23" s="279"/>
      <c r="D23" s="280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290"/>
      <c r="S23" s="47"/>
      <c r="T23" s="48"/>
      <c r="U23" s="111"/>
      <c r="V23" s="112"/>
      <c r="W23" s="113"/>
      <c r="X23" s="116"/>
      <c r="Y23" s="281"/>
      <c r="Z23" s="282"/>
      <c r="AA23" s="117"/>
      <c r="AB23" s="110"/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16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13"/>
      <c r="X35" s="116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13"/>
      <c r="X36" s="116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2981.5385386348971</v>
      </c>
      <c r="N38" s="138">
        <f t="shared" ref="N38:N48" si="9">M38/L38</f>
        <v>993.84617954496571</v>
      </c>
      <c r="O38" s="139">
        <f t="shared" ref="O38:O48" si="10">L38-I38</f>
        <v>0</v>
      </c>
      <c r="P38" s="140">
        <f t="shared" ref="P38:P48" si="11">N38-K38</f>
        <v>-106.15382045503429</v>
      </c>
      <c r="Q38" s="141">
        <f t="shared" ref="Q38:Q48" si="12">N38/K38</f>
        <v>0.90349652685905968</v>
      </c>
      <c r="R38" s="291"/>
      <c r="S38" s="142">
        <v>0.41666666666666669</v>
      </c>
      <c r="T38" s="143">
        <v>0.46121527777777782</v>
      </c>
      <c r="U38" s="144"/>
      <c r="V38" s="166"/>
      <c r="W38" s="99"/>
      <c r="X38" s="69"/>
      <c r="Y38" s="277"/>
      <c r="Z38" s="278"/>
      <c r="AA38" s="168">
        <f t="shared" ref="AA38:AA48" si="13">M38-J38</f>
        <v>-318.46146136510288</v>
      </c>
      <c r="AB38" s="141">
        <f t="shared" ref="AB38:AB48" si="14">M38/J38</f>
        <v>0.90349652685905968</v>
      </c>
      <c r="AC38" s="296"/>
    </row>
    <row r="39" spans="1:29" ht="15.75" customHeight="1">
      <c r="A39" s="297" t="s">
        <v>71</v>
      </c>
      <c r="B39" s="114" t="s">
        <v>118</v>
      </c>
      <c r="C39" s="287" t="s">
        <v>236</v>
      </c>
      <c r="D39" s="288"/>
      <c r="E39" s="147">
        <v>17.07</v>
      </c>
      <c r="F39" s="97">
        <v>1356</v>
      </c>
      <c r="G39" s="148">
        <f t="shared" ref="G39:G48" si="15">E39*F39</f>
        <v>23146.920000000002</v>
      </c>
      <c r="H39" s="149">
        <v>2</v>
      </c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 t="shared" ref="M39:M48" si="16">F39/V39*60</f>
        <v>2765.6921392023601</v>
      </c>
      <c r="N39" s="152">
        <f t="shared" si="9"/>
        <v>921.89737973412002</v>
      </c>
      <c r="O39" s="154">
        <f t="shared" si="10"/>
        <v>0</v>
      </c>
      <c r="P39" s="155">
        <f t="shared" si="11"/>
        <v>-178.10262026587998</v>
      </c>
      <c r="Q39" s="156">
        <f t="shared" si="12"/>
        <v>0.83808852703101822</v>
      </c>
      <c r="R39" s="289">
        <f>Q55</f>
        <v>0.88008663557534084</v>
      </c>
      <c r="S39" s="157">
        <v>0.25</v>
      </c>
      <c r="T39" s="158">
        <v>0.27042824074074073</v>
      </c>
      <c r="U39" s="159"/>
      <c r="V39" s="160">
        <v>29.417590933842927</v>
      </c>
      <c r="W39" s="161"/>
      <c r="X39" s="162"/>
      <c r="Y39" s="292"/>
      <c r="Z39" s="293"/>
      <c r="AA39" s="115">
        <f t="shared" si="13"/>
        <v>-534.30786079763993</v>
      </c>
      <c r="AB39" s="156">
        <f t="shared" si="14"/>
        <v>0.83808852703101822</v>
      </c>
      <c r="AC39" s="294">
        <f>AB55</f>
        <v>0.88008663557534084</v>
      </c>
    </row>
    <row r="40" spans="1:29" ht="15.75" customHeight="1">
      <c r="A40" s="298"/>
      <c r="B40" s="100" t="s">
        <v>118</v>
      </c>
      <c r="C40" s="279" t="s">
        <v>128</v>
      </c>
      <c r="D40" s="280"/>
      <c r="E40" s="101">
        <v>14.03</v>
      </c>
      <c r="F40" s="102">
        <v>1520</v>
      </c>
      <c r="G40" s="103">
        <f t="shared" si="15"/>
        <v>21325.599999999999</v>
      </c>
      <c r="H40" s="26">
        <v>2</v>
      </c>
      <c r="I40" s="104">
        <v>3</v>
      </c>
      <c r="J40" s="105">
        <v>3000</v>
      </c>
      <c r="K40" s="106">
        <f t="shared" ref="K40:K75" si="17">J40/I40</f>
        <v>1000</v>
      </c>
      <c r="L40" s="107">
        <v>3</v>
      </c>
      <c r="M40" s="105">
        <f t="shared" si="16"/>
        <v>2706.1178845319655</v>
      </c>
      <c r="N40" s="106">
        <f t="shared" si="9"/>
        <v>902.0392948439885</v>
      </c>
      <c r="O40" s="108">
        <f t="shared" si="10"/>
        <v>0</v>
      </c>
      <c r="P40" s="109">
        <f t="shared" si="11"/>
        <v>-97.9607051560115</v>
      </c>
      <c r="Q40" s="110">
        <f t="shared" si="12"/>
        <v>0.90203929484398848</v>
      </c>
      <c r="R40" s="290"/>
      <c r="S40" s="47">
        <v>0.28055555555555556</v>
      </c>
      <c r="T40" s="48">
        <v>0.30395833333333333</v>
      </c>
      <c r="U40" s="111">
        <v>14.583333333333348</v>
      </c>
      <c r="V40" s="112">
        <v>33.701414310623584</v>
      </c>
      <c r="W40" s="113"/>
      <c r="X40" s="116"/>
      <c r="Y40" s="281"/>
      <c r="Z40" s="282"/>
      <c r="AA40" s="117">
        <f t="shared" si="13"/>
        <v>-293.8821154680345</v>
      </c>
      <c r="AB40" s="110">
        <f t="shared" si="14"/>
        <v>0.90203929484398848</v>
      </c>
      <c r="AC40" s="295"/>
    </row>
    <row r="41" spans="1:29" ht="15.75" customHeight="1">
      <c r="A41" s="298"/>
      <c r="B41" s="100" t="s">
        <v>118</v>
      </c>
      <c r="C41" s="279" t="s">
        <v>130</v>
      </c>
      <c r="D41" s="280"/>
      <c r="E41" s="101">
        <v>14.28</v>
      </c>
      <c r="F41" s="102">
        <v>2223</v>
      </c>
      <c r="G41" s="103">
        <f t="shared" si="15"/>
        <v>31744.44</v>
      </c>
      <c r="H41" s="26">
        <v>2</v>
      </c>
      <c r="I41" s="104">
        <v>3</v>
      </c>
      <c r="J41" s="105">
        <v>3600</v>
      </c>
      <c r="K41" s="106">
        <f t="shared" si="17"/>
        <v>1200</v>
      </c>
      <c r="L41" s="107">
        <v>3</v>
      </c>
      <c r="M41" s="105">
        <f t="shared" si="16"/>
        <v>3181.9253333603519</v>
      </c>
      <c r="N41" s="106">
        <f t="shared" si="9"/>
        <v>1060.6417777867839</v>
      </c>
      <c r="O41" s="108">
        <f t="shared" si="10"/>
        <v>0</v>
      </c>
      <c r="P41" s="109">
        <f t="shared" si="11"/>
        <v>-139.3582222132161</v>
      </c>
      <c r="Q41" s="110">
        <f t="shared" si="12"/>
        <v>0.88386814815565329</v>
      </c>
      <c r="R41" s="290"/>
      <c r="S41" s="47">
        <v>0.31388888888888888</v>
      </c>
      <c r="T41" s="48">
        <v>0.3429976851851852</v>
      </c>
      <c r="U41" s="111">
        <v>15</v>
      </c>
      <c r="V41" s="112">
        <v>41.918016931950035</v>
      </c>
      <c r="W41" s="113"/>
      <c r="X41" s="116"/>
      <c r="Y41" s="281"/>
      <c r="Z41" s="282"/>
      <c r="AA41" s="117">
        <f t="shared" si="13"/>
        <v>-418.07466663964806</v>
      </c>
      <c r="AB41" s="110">
        <f t="shared" si="14"/>
        <v>0.88386814815565329</v>
      </c>
      <c r="AC41" s="295"/>
    </row>
    <row r="42" spans="1:29" ht="15.75" customHeight="1">
      <c r="A42" s="298"/>
      <c r="B42" s="100" t="s">
        <v>118</v>
      </c>
      <c r="C42" s="279" t="s">
        <v>132</v>
      </c>
      <c r="D42" s="280"/>
      <c r="E42" s="101">
        <v>24.82</v>
      </c>
      <c r="F42" s="102">
        <v>2112</v>
      </c>
      <c r="G42" s="103">
        <f t="shared" si="15"/>
        <v>52419.840000000004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3187.4318373929468</v>
      </c>
      <c r="N42" s="106">
        <f t="shared" si="9"/>
        <v>637.48636747858939</v>
      </c>
      <c r="O42" s="108">
        <f t="shared" si="10"/>
        <v>0</v>
      </c>
      <c r="P42" s="109">
        <f t="shared" si="11"/>
        <v>-82.513632521410614</v>
      </c>
      <c r="Q42" s="110">
        <f t="shared" si="12"/>
        <v>0.88539773260915189</v>
      </c>
      <c r="R42" s="290"/>
      <c r="S42" s="47">
        <v>0.3527777777777778</v>
      </c>
      <c r="T42" s="48">
        <v>0.38038194444444445</v>
      </c>
      <c r="U42" s="111">
        <v>15</v>
      </c>
      <c r="V42" s="112">
        <v>39.756144276844012</v>
      </c>
      <c r="W42" s="113"/>
      <c r="X42" s="116"/>
      <c r="Y42" s="281"/>
      <c r="Z42" s="282"/>
      <c r="AA42" s="117">
        <f t="shared" si="13"/>
        <v>-412.56816260705318</v>
      </c>
      <c r="AB42" s="110">
        <f t="shared" si="14"/>
        <v>0.88539773260915189</v>
      </c>
      <c r="AC42" s="295"/>
    </row>
    <row r="43" spans="1:29" ht="15.75" customHeight="1">
      <c r="A43" s="298"/>
      <c r="B43" s="100" t="s">
        <v>118</v>
      </c>
      <c r="C43" s="279" t="s">
        <v>127</v>
      </c>
      <c r="D43" s="280"/>
      <c r="E43" s="101">
        <v>18.18</v>
      </c>
      <c r="F43" s="102">
        <v>1243</v>
      </c>
      <c r="G43" s="103">
        <f t="shared" si="15"/>
        <v>22597.739999999998</v>
      </c>
      <c r="H43" s="13"/>
      <c r="I43" s="104">
        <v>3</v>
      </c>
      <c r="J43" s="105">
        <v>3600</v>
      </c>
      <c r="K43" s="106">
        <f t="shared" si="17"/>
        <v>1200</v>
      </c>
      <c r="L43" s="107">
        <v>3</v>
      </c>
      <c r="M43" s="105">
        <f t="shared" si="16"/>
        <v>3184.8259073571753</v>
      </c>
      <c r="N43" s="106">
        <f t="shared" si="9"/>
        <v>1061.608635785725</v>
      </c>
      <c r="O43" s="108">
        <f t="shared" si="10"/>
        <v>0</v>
      </c>
      <c r="P43" s="109">
        <f t="shared" si="11"/>
        <v>-138.39136421427497</v>
      </c>
      <c r="Q43" s="110">
        <f t="shared" si="12"/>
        <v>0.88467386315477081</v>
      </c>
      <c r="R43" s="290"/>
      <c r="S43" s="47">
        <v>0.39027777777777783</v>
      </c>
      <c r="T43" s="48">
        <v>0.40653935185185192</v>
      </c>
      <c r="U43" s="111">
        <v>15</v>
      </c>
      <c r="V43" s="112">
        <v>23.417292552071643</v>
      </c>
      <c r="W43" s="113"/>
      <c r="X43" s="116"/>
      <c r="Y43" s="281"/>
      <c r="Z43" s="282"/>
      <c r="AA43" s="117">
        <f t="shared" si="13"/>
        <v>-415.17409264282469</v>
      </c>
      <c r="AB43" s="110">
        <f t="shared" si="14"/>
        <v>0.88467386315477092</v>
      </c>
      <c r="AC43" s="295"/>
    </row>
    <row r="44" spans="1:29" ht="15.75" customHeight="1">
      <c r="A44" s="298"/>
      <c r="B44" s="100" t="s">
        <v>118</v>
      </c>
      <c r="C44" s="279" t="s">
        <v>131</v>
      </c>
      <c r="D44" s="280"/>
      <c r="E44" s="101">
        <v>25.03</v>
      </c>
      <c r="F44" s="102">
        <v>1781</v>
      </c>
      <c r="G44" s="121">
        <f t="shared" si="15"/>
        <v>44578.43</v>
      </c>
      <c r="H44" s="122"/>
      <c r="I44" s="104">
        <v>5</v>
      </c>
      <c r="J44" s="105">
        <v>3600</v>
      </c>
      <c r="K44" s="106">
        <f t="shared" si="17"/>
        <v>720</v>
      </c>
      <c r="L44" s="107">
        <v>5</v>
      </c>
      <c r="M44" s="105">
        <f t="shared" si="16"/>
        <v>3185.2620141427142</v>
      </c>
      <c r="N44" s="106">
        <f t="shared" si="9"/>
        <v>637.05240282854288</v>
      </c>
      <c r="O44" s="108">
        <f t="shared" si="10"/>
        <v>0</v>
      </c>
      <c r="P44" s="109">
        <f t="shared" si="11"/>
        <v>-82.947597171457119</v>
      </c>
      <c r="Q44" s="110">
        <f t="shared" si="12"/>
        <v>0.88479500392853183</v>
      </c>
      <c r="R44" s="290"/>
      <c r="S44" s="47">
        <v>0.41666666666666674</v>
      </c>
      <c r="T44" s="120">
        <v>0.43995370370370379</v>
      </c>
      <c r="U44" s="111">
        <v>14.583333333333348</v>
      </c>
      <c r="V44" s="112">
        <v>33.548260559268449</v>
      </c>
      <c r="W44" s="113"/>
      <c r="X44" s="116"/>
      <c r="Y44" s="281"/>
      <c r="Z44" s="282"/>
      <c r="AA44" s="117">
        <f t="shared" si="13"/>
        <v>-414.73798585728582</v>
      </c>
      <c r="AB44" s="110">
        <f t="shared" si="14"/>
        <v>0.88479500392853172</v>
      </c>
      <c r="AC44" s="295"/>
    </row>
    <row r="45" spans="1:29" ht="15.75" customHeight="1">
      <c r="A45" s="298"/>
      <c r="B45" s="100" t="s">
        <v>118</v>
      </c>
      <c r="C45" s="279" t="s">
        <v>124</v>
      </c>
      <c r="D45" s="280"/>
      <c r="E45" s="101">
        <v>22.28</v>
      </c>
      <c r="F45" s="102">
        <v>1197</v>
      </c>
      <c r="G45" s="121">
        <f t="shared" si="15"/>
        <v>26669.16</v>
      </c>
      <c r="H45" s="62"/>
      <c r="I45" s="104">
        <v>5</v>
      </c>
      <c r="J45" s="105">
        <v>3300</v>
      </c>
      <c r="K45" s="106">
        <f t="shared" si="17"/>
        <v>660</v>
      </c>
      <c r="L45" s="107">
        <v>5</v>
      </c>
      <c r="M45" s="105">
        <f t="shared" si="16"/>
        <v>2965.0844806740292</v>
      </c>
      <c r="N45" s="106">
        <f t="shared" si="9"/>
        <v>593.01689613480585</v>
      </c>
      <c r="O45" s="123">
        <f t="shared" si="10"/>
        <v>0</v>
      </c>
      <c r="P45" s="124">
        <f t="shared" si="11"/>
        <v>-66.983103865194153</v>
      </c>
      <c r="Q45" s="125">
        <f t="shared" si="12"/>
        <v>0.89851044868909979</v>
      </c>
      <c r="R45" s="290"/>
      <c r="S45" s="47">
        <v>0.45000000000000007</v>
      </c>
      <c r="T45" s="120">
        <v>0.46681712962962968</v>
      </c>
      <c r="U45" s="111">
        <v>15</v>
      </c>
      <c r="V45" s="112">
        <v>24.221906818544923</v>
      </c>
      <c r="W45" s="113"/>
      <c r="X45" s="116"/>
      <c r="Y45" s="281"/>
      <c r="Z45" s="282"/>
      <c r="AA45" s="117">
        <f t="shared" si="13"/>
        <v>-334.91551932597076</v>
      </c>
      <c r="AB45" s="110">
        <f t="shared" si="14"/>
        <v>0.89851044868909979</v>
      </c>
      <c r="AC45" s="295"/>
    </row>
    <row r="46" spans="1:29" ht="15.75" customHeight="1">
      <c r="A46" s="298"/>
      <c r="B46" s="100" t="s">
        <v>118</v>
      </c>
      <c r="C46" s="279" t="s">
        <v>236</v>
      </c>
      <c r="D46" s="280"/>
      <c r="E46" s="101">
        <v>17.07</v>
      </c>
      <c r="F46" s="102">
        <v>3152</v>
      </c>
      <c r="G46" s="121">
        <f t="shared" si="15"/>
        <v>53804.639999999999</v>
      </c>
      <c r="H46" s="62"/>
      <c r="I46" s="104">
        <v>3</v>
      </c>
      <c r="J46" s="105">
        <v>3300</v>
      </c>
      <c r="K46" s="106">
        <f t="shared" si="17"/>
        <v>1100</v>
      </c>
      <c r="L46" s="118">
        <v>3</v>
      </c>
      <c r="M46" s="105">
        <f t="shared" si="16"/>
        <v>2770.5541314501947</v>
      </c>
      <c r="N46" s="106">
        <f t="shared" si="9"/>
        <v>923.51804381673162</v>
      </c>
      <c r="O46" s="123">
        <f t="shared" si="10"/>
        <v>0</v>
      </c>
      <c r="P46" s="124">
        <f t="shared" si="11"/>
        <v>-176.48195618326838</v>
      </c>
      <c r="Q46" s="125">
        <f t="shared" si="12"/>
        <v>0.83956185801521055</v>
      </c>
      <c r="R46" s="290"/>
      <c r="S46" s="47">
        <v>0.47708333333333341</v>
      </c>
      <c r="T46" s="120">
        <v>0.52447916666666672</v>
      </c>
      <c r="U46" s="111">
        <v>14.783333333333379</v>
      </c>
      <c r="V46" s="112">
        <v>68.260712849168797</v>
      </c>
      <c r="W46" s="113"/>
      <c r="X46" s="116"/>
      <c r="Y46" s="281"/>
      <c r="Z46" s="282"/>
      <c r="AA46" s="117">
        <f t="shared" si="13"/>
        <v>-529.44586854980525</v>
      </c>
      <c r="AB46" s="110">
        <f t="shared" si="14"/>
        <v>0.83956185801521055</v>
      </c>
      <c r="AC46" s="295"/>
    </row>
    <row r="47" spans="1:29" ht="15.75" customHeight="1">
      <c r="A47" s="298"/>
      <c r="B47" s="100" t="s">
        <v>118</v>
      </c>
      <c r="C47" s="279" t="s">
        <v>128</v>
      </c>
      <c r="D47" s="280"/>
      <c r="E47" s="101">
        <v>14.03</v>
      </c>
      <c r="F47" s="102">
        <v>3292</v>
      </c>
      <c r="G47" s="121">
        <f t="shared" si="15"/>
        <v>46186.759999999995</v>
      </c>
      <c r="H47" s="62"/>
      <c r="I47" s="104">
        <v>3</v>
      </c>
      <c r="J47" s="105">
        <v>3000</v>
      </c>
      <c r="K47" s="106">
        <f t="shared" si="17"/>
        <v>1000</v>
      </c>
      <c r="L47" s="118">
        <v>3</v>
      </c>
      <c r="M47" s="105">
        <f t="shared" si="16"/>
        <v>2706.117884531965</v>
      </c>
      <c r="N47" s="106">
        <f t="shared" si="9"/>
        <v>902.03929484398839</v>
      </c>
      <c r="O47" s="123">
        <f t="shared" si="10"/>
        <v>0</v>
      </c>
      <c r="P47" s="124">
        <f t="shared" si="11"/>
        <v>-97.960705156011613</v>
      </c>
      <c r="Q47" s="125">
        <f t="shared" si="12"/>
        <v>0.90203929484398837</v>
      </c>
      <c r="R47" s="290"/>
      <c r="S47" s="47">
        <v>0.53472222222222221</v>
      </c>
      <c r="T47" s="120">
        <v>0.58540509259259255</v>
      </c>
      <c r="U47" s="111">
        <v>14.749999999999908</v>
      </c>
      <c r="V47" s="112">
        <v>72.990168362218981</v>
      </c>
      <c r="W47" s="113"/>
      <c r="X47" s="116"/>
      <c r="Y47" s="281"/>
      <c r="Z47" s="282"/>
      <c r="AA47" s="117">
        <f t="shared" si="13"/>
        <v>-293.88211546803495</v>
      </c>
      <c r="AB47" s="110">
        <f t="shared" si="14"/>
        <v>0.90203929484398837</v>
      </c>
      <c r="AC47" s="295"/>
    </row>
    <row r="48" spans="1:29" ht="15.75" customHeight="1">
      <c r="A48" s="298"/>
      <c r="B48" s="100" t="s">
        <v>118</v>
      </c>
      <c r="C48" s="279" t="s">
        <v>130</v>
      </c>
      <c r="D48" s="280"/>
      <c r="E48" s="101">
        <v>14.28</v>
      </c>
      <c r="F48" s="102">
        <v>5026</v>
      </c>
      <c r="G48" s="121">
        <f t="shared" si="15"/>
        <v>71771.28</v>
      </c>
      <c r="H48" s="62"/>
      <c r="I48" s="104">
        <v>3</v>
      </c>
      <c r="J48" s="105">
        <v>3600</v>
      </c>
      <c r="K48" s="106">
        <f t="shared" si="17"/>
        <v>1200</v>
      </c>
      <c r="L48" s="118">
        <v>3</v>
      </c>
      <c r="M48" s="105">
        <f t="shared" si="16"/>
        <v>3181.9253333603519</v>
      </c>
      <c r="N48" s="106">
        <f t="shared" si="9"/>
        <v>1060.6417777867839</v>
      </c>
      <c r="O48" s="123">
        <f t="shared" si="10"/>
        <v>0</v>
      </c>
      <c r="P48" s="124">
        <f t="shared" si="11"/>
        <v>-139.3582222132161</v>
      </c>
      <c r="Q48" s="125">
        <f t="shared" si="12"/>
        <v>0.88386814815565329</v>
      </c>
      <c r="R48" s="290"/>
      <c r="S48" s="47">
        <v>0.59513888888888888</v>
      </c>
      <c r="T48" s="120">
        <v>0.66094907407407411</v>
      </c>
      <c r="U48" s="111">
        <v>15</v>
      </c>
      <c r="V48" s="112">
        <v>94.772808412047183</v>
      </c>
      <c r="W48" s="113"/>
      <c r="X48" s="116"/>
      <c r="Y48" s="281"/>
      <c r="Z48" s="282"/>
      <c r="AA48" s="117">
        <f t="shared" si="13"/>
        <v>-418.07466663964806</v>
      </c>
      <c r="AB48" s="110">
        <f t="shared" si="14"/>
        <v>0.88386814815565329</v>
      </c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26"/>
      <c r="X49" s="127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26"/>
      <c r="X50" s="127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26"/>
      <c r="X51" s="127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26"/>
      <c r="X52" s="127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26"/>
      <c r="X53" s="127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8">AVERAGE(I39:I54)</f>
        <v>3.6</v>
      </c>
      <c r="J55" s="137">
        <f t="shared" si="18"/>
        <v>3390</v>
      </c>
      <c r="K55" s="138">
        <f t="shared" ref="K55" si="19">J55/I55</f>
        <v>941.66666666666663</v>
      </c>
      <c r="L55" s="136">
        <f t="shared" ref="L55:M55" si="20">AVERAGE(L39:L54)</f>
        <v>3.6</v>
      </c>
      <c r="M55" s="137">
        <f t="shared" si="20"/>
        <v>2983.4936946004054</v>
      </c>
      <c r="N55" s="138">
        <f t="shared" ref="N55:N65" si="21">M55/L55</f>
        <v>828.7482485001126</v>
      </c>
      <c r="O55" s="139">
        <f t="shared" ref="O55:O65" si="22">L55-I55</f>
        <v>0</v>
      </c>
      <c r="P55" s="140">
        <f t="shared" ref="P55:P65" si="23">N55-K55</f>
        <v>-112.91841816655403</v>
      </c>
      <c r="Q55" s="141">
        <f t="shared" ref="Q55:Q65" si="24">N55/K55</f>
        <v>0.88008663557534084</v>
      </c>
      <c r="R55" s="291"/>
      <c r="S55" s="142">
        <v>0.25</v>
      </c>
      <c r="T55" s="143">
        <v>0.66094907407407411</v>
      </c>
      <c r="U55" s="144"/>
      <c r="V55" s="166"/>
      <c r="W55" s="99"/>
      <c r="X55" s="69"/>
      <c r="Y55" s="277"/>
      <c r="Z55" s="278"/>
      <c r="AA55" s="168">
        <f t="shared" ref="AA55:AA65" si="25">M55-J55</f>
        <v>-406.50630539959457</v>
      </c>
      <c r="AB55" s="141">
        <f t="shared" ref="AB55:AB65" si="26">M55/J55</f>
        <v>0.88008663557534084</v>
      </c>
      <c r="AC55" s="296"/>
    </row>
    <row r="56" spans="1:29" ht="15.75" customHeight="1">
      <c r="A56" s="283" t="s">
        <v>78</v>
      </c>
      <c r="B56" s="114" t="s">
        <v>118</v>
      </c>
      <c r="C56" s="287" t="s">
        <v>211</v>
      </c>
      <c r="D56" s="288"/>
      <c r="E56" s="147">
        <v>23.72</v>
      </c>
      <c r="F56" s="97">
        <v>945</v>
      </c>
      <c r="G56" s="148">
        <f t="shared" ref="G56:G65" si="27">E56*F56</f>
        <v>22415.399999999998</v>
      </c>
      <c r="H56" s="149">
        <v>2</v>
      </c>
      <c r="I56" s="150">
        <v>5</v>
      </c>
      <c r="J56" s="151">
        <v>3600</v>
      </c>
      <c r="K56" s="152">
        <f>J56/I56</f>
        <v>720</v>
      </c>
      <c r="L56" s="153">
        <v>5</v>
      </c>
      <c r="M56" s="151">
        <f t="shared" ref="M56:M65" si="28">F56/V56*60</f>
        <v>3180.9375423838151</v>
      </c>
      <c r="N56" s="152">
        <f t="shared" si="21"/>
        <v>636.18750847676301</v>
      </c>
      <c r="O56" s="154">
        <f t="shared" si="22"/>
        <v>0</v>
      </c>
      <c r="P56" s="155">
        <f t="shared" si="23"/>
        <v>-83.812491523236986</v>
      </c>
      <c r="Q56" s="156">
        <f t="shared" si="24"/>
        <v>0.88359376177328197</v>
      </c>
      <c r="R56" s="289">
        <f>Q72</f>
        <v>0.88434058813865923</v>
      </c>
      <c r="S56" s="157">
        <v>0.25</v>
      </c>
      <c r="T56" s="158">
        <v>0.26237268518518519</v>
      </c>
      <c r="U56" s="159"/>
      <c r="V56" s="160">
        <v>17.824933449497614</v>
      </c>
      <c r="W56" s="158"/>
      <c r="X56" s="169"/>
      <c r="Y56" s="292"/>
      <c r="Z56" s="293"/>
      <c r="AA56" s="115">
        <f t="shared" si="25"/>
        <v>-419.06245761618493</v>
      </c>
      <c r="AB56" s="156">
        <f t="shared" si="26"/>
        <v>0.88359376177328197</v>
      </c>
      <c r="AC56" s="294">
        <f>AB72</f>
        <v>0.88434058813865934</v>
      </c>
    </row>
    <row r="57" spans="1:29" ht="15.75" customHeight="1">
      <c r="A57" s="284"/>
      <c r="B57" s="100" t="s">
        <v>118</v>
      </c>
      <c r="C57" s="279" t="s">
        <v>210</v>
      </c>
      <c r="D57" s="280"/>
      <c r="E57" s="101">
        <v>27.48</v>
      </c>
      <c r="F57" s="102">
        <v>1253</v>
      </c>
      <c r="G57" s="103">
        <f t="shared" si="27"/>
        <v>34432.44</v>
      </c>
      <c r="H57" s="26">
        <v>2</v>
      </c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3183.5760533891989</v>
      </c>
      <c r="N57" s="106">
        <f t="shared" si="21"/>
        <v>636.71521067783976</v>
      </c>
      <c r="O57" s="108">
        <f t="shared" si="22"/>
        <v>0</v>
      </c>
      <c r="P57" s="109">
        <f t="shared" si="23"/>
        <v>-83.284789322160236</v>
      </c>
      <c r="Q57" s="110">
        <f t="shared" si="24"/>
        <v>0.88432668149699967</v>
      </c>
      <c r="R57" s="290"/>
      <c r="S57" s="47">
        <v>0.27222222222222225</v>
      </c>
      <c r="T57" s="48">
        <v>0.28861111111111115</v>
      </c>
      <c r="U57" s="111">
        <v>15</v>
      </c>
      <c r="V57" s="112">
        <v>23.614953354095068</v>
      </c>
      <c r="W57" s="113"/>
      <c r="X57" s="13"/>
      <c r="Y57" s="281"/>
      <c r="Z57" s="282"/>
      <c r="AA57" s="117">
        <f t="shared" si="25"/>
        <v>-416.42394661080107</v>
      </c>
      <c r="AB57" s="110">
        <f t="shared" si="26"/>
        <v>0.88432668149699967</v>
      </c>
      <c r="AC57" s="295"/>
    </row>
    <row r="58" spans="1:29" ht="15.75" customHeight="1">
      <c r="A58" s="284"/>
      <c r="B58" s="100" t="s">
        <v>118</v>
      </c>
      <c r="C58" s="279" t="s">
        <v>126</v>
      </c>
      <c r="D58" s="280"/>
      <c r="E58" s="101">
        <v>16.66</v>
      </c>
      <c r="F58" s="102">
        <v>1890</v>
      </c>
      <c r="G58" s="103">
        <f t="shared" si="27"/>
        <v>31487.4</v>
      </c>
      <c r="H58" s="26">
        <v>2</v>
      </c>
      <c r="I58" s="104">
        <v>5</v>
      </c>
      <c r="J58" s="105">
        <v>3600</v>
      </c>
      <c r="K58" s="106">
        <f t="shared" si="17"/>
        <v>720</v>
      </c>
      <c r="L58" s="107">
        <v>5</v>
      </c>
      <c r="M58" s="105">
        <f t="shared" si="28"/>
        <v>3189.7358276693367</v>
      </c>
      <c r="N58" s="106">
        <f t="shared" si="21"/>
        <v>637.94716553386729</v>
      </c>
      <c r="O58" s="108">
        <f t="shared" si="22"/>
        <v>0</v>
      </c>
      <c r="P58" s="109">
        <f t="shared" si="23"/>
        <v>-82.052834466132708</v>
      </c>
      <c r="Q58" s="110">
        <f t="shared" si="24"/>
        <v>0.886037729908149</v>
      </c>
      <c r="R58" s="290"/>
      <c r="S58" s="47">
        <v>0.29861111111111116</v>
      </c>
      <c r="T58" s="48">
        <v>0.32329861111111113</v>
      </c>
      <c r="U58" s="111">
        <v>15</v>
      </c>
      <c r="V58" s="112">
        <v>35.551533458135516</v>
      </c>
      <c r="W58" s="113"/>
      <c r="X58" s="13"/>
      <c r="Y58" s="281"/>
      <c r="Z58" s="282"/>
      <c r="AA58" s="117">
        <f t="shared" si="25"/>
        <v>-410.26417233066331</v>
      </c>
      <c r="AB58" s="110">
        <f t="shared" si="26"/>
        <v>0.88603772990814911</v>
      </c>
      <c r="AC58" s="295"/>
    </row>
    <row r="59" spans="1:29" ht="15.75" customHeight="1">
      <c r="A59" s="284"/>
      <c r="B59" s="100" t="s">
        <v>118</v>
      </c>
      <c r="C59" s="279" t="s">
        <v>129</v>
      </c>
      <c r="D59" s="280"/>
      <c r="E59" s="101">
        <v>18.18</v>
      </c>
      <c r="F59" s="102">
        <v>2411</v>
      </c>
      <c r="G59" s="103">
        <f t="shared" si="27"/>
        <v>43831.979999999996</v>
      </c>
      <c r="H59" s="26"/>
      <c r="I59" s="104">
        <v>3</v>
      </c>
      <c r="J59" s="105">
        <v>3600</v>
      </c>
      <c r="K59" s="106">
        <f t="shared" si="17"/>
        <v>1200</v>
      </c>
      <c r="L59" s="107">
        <v>3</v>
      </c>
      <c r="M59" s="105">
        <f t="shared" si="28"/>
        <v>3181.5582864459993</v>
      </c>
      <c r="N59" s="106">
        <f t="shared" si="21"/>
        <v>1060.5194288153332</v>
      </c>
      <c r="O59" s="108">
        <f t="shared" si="22"/>
        <v>0</v>
      </c>
      <c r="P59" s="109">
        <f t="shared" si="23"/>
        <v>-139.48057118466681</v>
      </c>
      <c r="Q59" s="110">
        <f t="shared" si="24"/>
        <v>0.88376619067944429</v>
      </c>
      <c r="R59" s="290"/>
      <c r="S59" s="47">
        <v>0.33333333333333343</v>
      </c>
      <c r="T59" s="48">
        <v>0.36490740740740751</v>
      </c>
      <c r="U59" s="111">
        <v>15</v>
      </c>
      <c r="V59" s="112">
        <v>45.468285341895879</v>
      </c>
      <c r="W59" s="113"/>
      <c r="X59" s="116"/>
      <c r="Y59" s="281"/>
      <c r="Z59" s="282"/>
      <c r="AA59" s="117">
        <f t="shared" si="25"/>
        <v>-418.44171355400067</v>
      </c>
      <c r="AB59" s="110">
        <f t="shared" si="26"/>
        <v>0.88376619067944429</v>
      </c>
      <c r="AC59" s="295"/>
    </row>
    <row r="60" spans="1:29" ht="15.75" customHeight="1">
      <c r="A60" s="285"/>
      <c r="B60" s="100" t="s">
        <v>118</v>
      </c>
      <c r="C60" s="279" t="s">
        <v>133</v>
      </c>
      <c r="D60" s="280"/>
      <c r="E60" s="101">
        <v>30</v>
      </c>
      <c r="F60" s="102">
        <v>2892</v>
      </c>
      <c r="G60" s="103">
        <f t="shared" si="27"/>
        <v>86760</v>
      </c>
      <c r="H60" s="13"/>
      <c r="I60" s="104">
        <v>4</v>
      </c>
      <c r="J60" s="105">
        <v>3600</v>
      </c>
      <c r="K60" s="106">
        <f t="shared" si="17"/>
        <v>900</v>
      </c>
      <c r="L60" s="107">
        <v>4</v>
      </c>
      <c r="M60" s="105">
        <f t="shared" si="28"/>
        <v>3182.4000000000024</v>
      </c>
      <c r="N60" s="106">
        <f t="shared" si="21"/>
        <v>795.60000000000059</v>
      </c>
      <c r="O60" s="108">
        <f t="shared" si="22"/>
        <v>0</v>
      </c>
      <c r="P60" s="109">
        <f t="shared" si="23"/>
        <v>-104.39999999999941</v>
      </c>
      <c r="Q60" s="110">
        <f t="shared" si="24"/>
        <v>0.88400000000000067</v>
      </c>
      <c r="R60" s="290"/>
      <c r="S60" s="47">
        <v>0.37500000000000011</v>
      </c>
      <c r="T60" s="48">
        <v>0.4128587962962964</v>
      </c>
      <c r="U60" s="111">
        <v>14.53333333333334</v>
      </c>
      <c r="V60" s="112">
        <v>54.52488687782801</v>
      </c>
      <c r="W60" s="113"/>
      <c r="X60" s="116"/>
      <c r="Y60" s="281"/>
      <c r="Z60" s="282"/>
      <c r="AA60" s="117">
        <f t="shared" si="25"/>
        <v>-417.59999999999764</v>
      </c>
      <c r="AB60" s="110">
        <f t="shared" si="26"/>
        <v>0.88400000000000067</v>
      </c>
      <c r="AC60" s="295"/>
    </row>
    <row r="61" spans="1:29" ht="15.75" customHeight="1">
      <c r="A61" s="285"/>
      <c r="B61" s="100" t="s">
        <v>118</v>
      </c>
      <c r="C61" s="279" t="s">
        <v>218</v>
      </c>
      <c r="D61" s="280"/>
      <c r="E61" s="101">
        <v>25.2</v>
      </c>
      <c r="F61" s="102">
        <v>3153</v>
      </c>
      <c r="G61" s="121">
        <f t="shared" si="27"/>
        <v>79455.599999999991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3179.1898787892396</v>
      </c>
      <c r="N61" s="106">
        <f t="shared" si="21"/>
        <v>1059.7299595964132</v>
      </c>
      <c r="O61" s="108">
        <f t="shared" si="22"/>
        <v>0</v>
      </c>
      <c r="P61" s="109">
        <f t="shared" si="23"/>
        <v>-140.27004040358679</v>
      </c>
      <c r="Q61" s="110">
        <f t="shared" si="24"/>
        <v>0.88310829966367765</v>
      </c>
      <c r="R61" s="290"/>
      <c r="S61" s="47">
        <v>0.42291666666666677</v>
      </c>
      <c r="T61" s="120">
        <v>0.46423611111111124</v>
      </c>
      <c r="U61" s="111">
        <v>15</v>
      </c>
      <c r="V61" s="112">
        <v>59.5057254246315</v>
      </c>
      <c r="W61" s="113"/>
      <c r="X61" s="50"/>
      <c r="Y61" s="281"/>
      <c r="Z61" s="282"/>
      <c r="AA61" s="117">
        <f t="shared" si="25"/>
        <v>-420.81012121076037</v>
      </c>
      <c r="AB61" s="110">
        <f t="shared" si="26"/>
        <v>0.88310829966367765</v>
      </c>
      <c r="AC61" s="295"/>
    </row>
    <row r="62" spans="1:29" ht="15.75" customHeight="1">
      <c r="A62" s="285"/>
      <c r="B62" s="100" t="s">
        <v>118</v>
      </c>
      <c r="C62" s="279" t="s">
        <v>125</v>
      </c>
      <c r="D62" s="280"/>
      <c r="E62" s="101">
        <v>17.89</v>
      </c>
      <c r="F62" s="102">
        <v>3354</v>
      </c>
      <c r="G62" s="121">
        <f t="shared" si="27"/>
        <v>60003.060000000005</v>
      </c>
      <c r="H62" s="62"/>
      <c r="I62" s="104">
        <v>4</v>
      </c>
      <c r="J62" s="105">
        <v>3600</v>
      </c>
      <c r="K62" s="106">
        <f t="shared" si="17"/>
        <v>900</v>
      </c>
      <c r="L62" s="107">
        <v>4</v>
      </c>
      <c r="M62" s="105">
        <f t="shared" si="28"/>
        <v>3184.614160871789</v>
      </c>
      <c r="N62" s="106">
        <f t="shared" si="21"/>
        <v>796.15354021794724</v>
      </c>
      <c r="O62" s="123">
        <f t="shared" si="22"/>
        <v>0</v>
      </c>
      <c r="P62" s="124">
        <f t="shared" si="23"/>
        <v>-103.84645978205276</v>
      </c>
      <c r="Q62" s="125">
        <f t="shared" si="24"/>
        <v>0.88461504468660801</v>
      </c>
      <c r="R62" s="290"/>
      <c r="S62" s="47">
        <v>0.4743055555555557</v>
      </c>
      <c r="T62" s="120">
        <v>0.51818287037037047</v>
      </c>
      <c r="U62" s="111">
        <v>14.500000000000028</v>
      </c>
      <c r="V62" s="112">
        <v>63.191328630188117</v>
      </c>
      <c r="W62" s="113"/>
      <c r="X62" s="116"/>
      <c r="Y62" s="281"/>
      <c r="Z62" s="282"/>
      <c r="AA62" s="117">
        <f t="shared" si="25"/>
        <v>-415.38583912821105</v>
      </c>
      <c r="AB62" s="110">
        <f t="shared" si="26"/>
        <v>0.88461504468660801</v>
      </c>
      <c r="AC62" s="295"/>
    </row>
    <row r="63" spans="1:29" ht="15.75" customHeight="1">
      <c r="A63" s="285"/>
      <c r="B63" s="100" t="s">
        <v>118</v>
      </c>
      <c r="C63" s="279" t="s">
        <v>211</v>
      </c>
      <c r="D63" s="280"/>
      <c r="E63" s="101">
        <v>23.72</v>
      </c>
      <c r="F63" s="102">
        <v>2252</v>
      </c>
      <c r="G63" s="121">
        <f t="shared" si="27"/>
        <v>53417.439999999995</v>
      </c>
      <c r="H63" s="62"/>
      <c r="I63" s="104">
        <v>5</v>
      </c>
      <c r="J63" s="105">
        <v>3600</v>
      </c>
      <c r="K63" s="106">
        <f t="shared" si="17"/>
        <v>720</v>
      </c>
      <c r="L63" s="118">
        <v>5</v>
      </c>
      <c r="M63" s="105">
        <f t="shared" si="28"/>
        <v>3180.9375423838155</v>
      </c>
      <c r="N63" s="106">
        <f t="shared" si="21"/>
        <v>636.18750847676313</v>
      </c>
      <c r="O63" s="123">
        <f t="shared" si="22"/>
        <v>0</v>
      </c>
      <c r="P63" s="124">
        <f t="shared" si="23"/>
        <v>-83.812491523236872</v>
      </c>
      <c r="Q63" s="125">
        <f t="shared" si="24"/>
        <v>0.88359376177328208</v>
      </c>
      <c r="R63" s="290"/>
      <c r="S63" s="47">
        <v>0.52847222222222234</v>
      </c>
      <c r="T63" s="120">
        <v>0.5579629629629631</v>
      </c>
      <c r="U63" s="111">
        <v>14.816666666666691</v>
      </c>
      <c r="V63" s="112">
        <v>42.478042463776319</v>
      </c>
      <c r="W63" s="113"/>
      <c r="X63" s="116"/>
      <c r="Y63" s="281"/>
      <c r="Z63" s="282"/>
      <c r="AA63" s="117">
        <f t="shared" si="25"/>
        <v>-419.06245761618447</v>
      </c>
      <c r="AB63" s="110">
        <f t="shared" si="26"/>
        <v>0.88359376177328208</v>
      </c>
      <c r="AC63" s="295"/>
    </row>
    <row r="64" spans="1:29" ht="15.75" customHeight="1">
      <c r="A64" s="285"/>
      <c r="B64" s="100" t="s">
        <v>118</v>
      </c>
      <c r="C64" s="279" t="s">
        <v>210</v>
      </c>
      <c r="D64" s="280"/>
      <c r="E64" s="101">
        <v>27.48</v>
      </c>
      <c r="F64" s="102">
        <v>2998</v>
      </c>
      <c r="G64" s="121">
        <f t="shared" si="27"/>
        <v>82385.040000000008</v>
      </c>
      <c r="H64" s="62"/>
      <c r="I64" s="104">
        <v>5</v>
      </c>
      <c r="J64" s="105">
        <v>3600</v>
      </c>
      <c r="K64" s="106">
        <f t="shared" si="17"/>
        <v>720</v>
      </c>
      <c r="L64" s="118">
        <v>5</v>
      </c>
      <c r="M64" s="105">
        <f t="shared" si="28"/>
        <v>3183.5760533891989</v>
      </c>
      <c r="N64" s="106">
        <f t="shared" si="21"/>
        <v>636.71521067783976</v>
      </c>
      <c r="O64" s="123">
        <f t="shared" si="22"/>
        <v>0</v>
      </c>
      <c r="P64" s="124">
        <f t="shared" si="23"/>
        <v>-83.284789322160236</v>
      </c>
      <c r="Q64" s="125">
        <f t="shared" si="24"/>
        <v>0.88432668149699967</v>
      </c>
      <c r="R64" s="290"/>
      <c r="S64" s="47">
        <v>0.56805555555555565</v>
      </c>
      <c r="T64" s="120">
        <v>0.60729166666666679</v>
      </c>
      <c r="U64" s="111">
        <v>14.53333333333326</v>
      </c>
      <c r="V64" s="112">
        <v>56.502498128952126</v>
      </c>
      <c r="W64" s="126"/>
      <c r="X64" s="127"/>
      <c r="Y64" s="281"/>
      <c r="Z64" s="282"/>
      <c r="AA64" s="117">
        <f t="shared" si="25"/>
        <v>-416.42394661080107</v>
      </c>
      <c r="AB64" s="110">
        <f t="shared" si="26"/>
        <v>0.88432668149699967</v>
      </c>
      <c r="AC64" s="295"/>
    </row>
    <row r="65" spans="1:29" ht="15.75" customHeight="1">
      <c r="A65" s="285"/>
      <c r="B65" s="100" t="s">
        <v>118</v>
      </c>
      <c r="C65" s="279" t="s">
        <v>126</v>
      </c>
      <c r="D65" s="280"/>
      <c r="E65" s="101">
        <v>16.66</v>
      </c>
      <c r="F65" s="102">
        <v>4002</v>
      </c>
      <c r="G65" s="121">
        <f t="shared" si="27"/>
        <v>66673.320000000007</v>
      </c>
      <c r="H65" s="62"/>
      <c r="I65" s="104">
        <v>5</v>
      </c>
      <c r="J65" s="105">
        <v>3600</v>
      </c>
      <c r="K65" s="106">
        <f t="shared" si="17"/>
        <v>720</v>
      </c>
      <c r="L65" s="118">
        <v>5</v>
      </c>
      <c r="M65" s="105">
        <f t="shared" si="28"/>
        <v>3189.7358276693367</v>
      </c>
      <c r="N65" s="106">
        <f t="shared" si="21"/>
        <v>637.94716553386729</v>
      </c>
      <c r="O65" s="123">
        <f t="shared" si="22"/>
        <v>0</v>
      </c>
      <c r="P65" s="124">
        <f t="shared" si="23"/>
        <v>-82.052834466132708</v>
      </c>
      <c r="Q65" s="125">
        <f t="shared" si="24"/>
        <v>0.886037729908149</v>
      </c>
      <c r="R65" s="290"/>
      <c r="S65" s="47">
        <v>0.61736111111111114</v>
      </c>
      <c r="T65" s="120">
        <v>0.66962962962962969</v>
      </c>
      <c r="U65" s="111">
        <v>15</v>
      </c>
      <c r="V65" s="112">
        <v>75.278961322464724</v>
      </c>
      <c r="W65" s="126"/>
      <c r="X65" s="127"/>
      <c r="Y65" s="281"/>
      <c r="Z65" s="282"/>
      <c r="AA65" s="117">
        <f t="shared" si="25"/>
        <v>-410.26417233066331</v>
      </c>
      <c r="AB65" s="110">
        <f t="shared" si="26"/>
        <v>0.88603772990814911</v>
      </c>
      <c r="AC65" s="295"/>
    </row>
    <row r="66" spans="1:29" ht="15.75" customHeight="1">
      <c r="A66" s="285"/>
      <c r="B66" s="100"/>
      <c r="C66" s="279"/>
      <c r="D66" s="280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26"/>
      <c r="X66" s="127"/>
      <c r="Y66" s="281"/>
      <c r="Z66" s="282"/>
      <c r="AA66" s="117"/>
      <c r="AB66" s="110"/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9">AVERAGE(I56:I71)</f>
        <v>4.4000000000000004</v>
      </c>
      <c r="J72" s="137">
        <f t="shared" si="29"/>
        <v>3600</v>
      </c>
      <c r="K72" s="138">
        <f t="shared" ref="K72" si="30">J72/I72</f>
        <v>818.18181818181813</v>
      </c>
      <c r="L72" s="136">
        <f t="shared" ref="L72:M72" si="31">AVERAGE(L56:L71)</f>
        <v>4.4000000000000004</v>
      </c>
      <c r="M72" s="137">
        <f t="shared" si="31"/>
        <v>3183.6261172991735</v>
      </c>
      <c r="N72" s="138">
        <f>M72/L72</f>
        <v>723.55139029526663</v>
      </c>
      <c r="O72" s="139">
        <f>L72-I72</f>
        <v>0</v>
      </c>
      <c r="P72" s="140">
        <f>N72-K72</f>
        <v>-94.630427886551502</v>
      </c>
      <c r="Q72" s="141">
        <f>N72/K72</f>
        <v>0.88434058813865923</v>
      </c>
      <c r="R72" s="291"/>
      <c r="S72" s="142">
        <v>0.25</v>
      </c>
      <c r="T72" s="143">
        <v>0.66962962962962969</v>
      </c>
      <c r="U72" s="144"/>
      <c r="V72" s="166"/>
      <c r="W72" s="167"/>
      <c r="X72" s="138"/>
      <c r="Y72" s="277"/>
      <c r="Z72" s="278"/>
      <c r="AA72" s="168">
        <f>M72-J72</f>
        <v>-416.37388270082647</v>
      </c>
      <c r="AB72" s="141">
        <f>M72/J72</f>
        <v>0.88434058813865934</v>
      </c>
      <c r="AC72" s="296"/>
    </row>
    <row r="73" spans="1:29" ht="15.75" customHeight="1">
      <c r="A73" s="297" t="s">
        <v>134</v>
      </c>
      <c r="B73" s="114" t="s">
        <v>118</v>
      </c>
      <c r="C73" s="287" t="s">
        <v>135</v>
      </c>
      <c r="D73" s="288"/>
      <c r="E73" s="147">
        <v>28.57</v>
      </c>
      <c r="F73" s="97">
        <v>2063</v>
      </c>
      <c r="G73" s="148">
        <f t="shared" ref="G73:G75" si="32">E73*F73</f>
        <v>58939.91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3117.1793559439138</v>
      </c>
      <c r="N73" s="152">
        <f>M73/L73</f>
        <v>259.76494632865951</v>
      </c>
      <c r="O73" s="154">
        <f>L73-I73</f>
        <v>0</v>
      </c>
      <c r="P73" s="155">
        <f>N73-K73</f>
        <v>-40.235053671340495</v>
      </c>
      <c r="Q73" s="156">
        <f>N73/K73</f>
        <v>0.86588315442886499</v>
      </c>
      <c r="R73" s="289">
        <f>Q89</f>
        <v>0.89328728933554635</v>
      </c>
      <c r="S73" s="157">
        <v>0.70833333333333337</v>
      </c>
      <c r="T73" s="158">
        <v>0.73590277777777779</v>
      </c>
      <c r="U73" s="159"/>
      <c r="V73" s="160">
        <v>39.708975925293899</v>
      </c>
      <c r="W73" s="158"/>
      <c r="X73" s="169"/>
      <c r="Y73" s="292"/>
      <c r="Z73" s="293"/>
      <c r="AA73" s="115">
        <f>M73-J73</f>
        <v>-482.82064405608617</v>
      </c>
      <c r="AB73" s="156">
        <f>M73/J73</f>
        <v>0.86588315442886499</v>
      </c>
      <c r="AC73" s="294">
        <f>AB89</f>
        <v>0.89328728933554646</v>
      </c>
    </row>
    <row r="74" spans="1:29" ht="15.75" customHeight="1">
      <c r="A74" s="298"/>
      <c r="B74" s="100" t="s">
        <v>118</v>
      </c>
      <c r="C74" s="279" t="s">
        <v>202</v>
      </c>
      <c r="D74" s="280"/>
      <c r="E74" s="101">
        <v>20.170000000000002</v>
      </c>
      <c r="F74" s="102">
        <v>145</v>
      </c>
      <c r="G74" s="103">
        <f t="shared" si="32"/>
        <v>2924.65</v>
      </c>
      <c r="H74" s="26"/>
      <c r="I74" s="104">
        <v>12</v>
      </c>
      <c r="J74" s="105">
        <v>3600</v>
      </c>
      <c r="K74" s="106">
        <f t="shared" si="17"/>
        <v>300</v>
      </c>
      <c r="L74" s="107">
        <v>12</v>
      </c>
      <c r="M74" s="105">
        <f>F74/V74*60</f>
        <v>3264.3928589773127</v>
      </c>
      <c r="N74" s="106">
        <f>M74/L74</f>
        <v>272.03273824810941</v>
      </c>
      <c r="O74" s="108">
        <f>L74-I74</f>
        <v>0</v>
      </c>
      <c r="P74" s="109">
        <f>N74-K74</f>
        <v>-27.967261751890589</v>
      </c>
      <c r="Q74" s="110">
        <f>N74/K74</f>
        <v>0.90677579416036469</v>
      </c>
      <c r="R74" s="290"/>
      <c r="S74" s="47">
        <v>0.73888888888888893</v>
      </c>
      <c r="T74" s="48">
        <v>0.74072916666666666</v>
      </c>
      <c r="U74" s="111">
        <v>5</v>
      </c>
      <c r="V74" s="112">
        <v>2.6651203993644272</v>
      </c>
      <c r="W74" s="113"/>
      <c r="X74" s="13"/>
      <c r="Y74" s="281"/>
      <c r="Z74" s="282"/>
      <c r="AA74" s="117">
        <f>M74-J74</f>
        <v>-335.6071410226873</v>
      </c>
      <c r="AB74" s="110">
        <f>M74/J74</f>
        <v>0.90677579416036469</v>
      </c>
      <c r="AC74" s="295"/>
    </row>
    <row r="75" spans="1:29" ht="15.75" customHeight="1">
      <c r="A75" s="298"/>
      <c r="B75" s="100" t="s">
        <v>118</v>
      </c>
      <c r="C75" s="279" t="s">
        <v>203</v>
      </c>
      <c r="D75" s="280"/>
      <c r="E75" s="101">
        <v>20.420000000000002</v>
      </c>
      <c r="F75" s="102">
        <v>1220</v>
      </c>
      <c r="G75" s="103">
        <f t="shared" si="32"/>
        <v>24912.400000000001</v>
      </c>
      <c r="H75" s="26"/>
      <c r="I75" s="104">
        <v>13</v>
      </c>
      <c r="J75" s="105">
        <v>3600</v>
      </c>
      <c r="K75" s="106">
        <f t="shared" si="17"/>
        <v>276.92307692307691</v>
      </c>
      <c r="L75" s="107">
        <v>13</v>
      </c>
      <c r="M75" s="105">
        <f>F75/V75*60</f>
        <v>3265.9305099026742</v>
      </c>
      <c r="N75" s="106">
        <f>M75/L75</f>
        <v>251.22542383866724</v>
      </c>
      <c r="O75" s="108">
        <f>L75-I75</f>
        <v>0</v>
      </c>
      <c r="P75" s="109">
        <f>N75-K75</f>
        <v>-25.697653084409666</v>
      </c>
      <c r="Q75" s="110">
        <f>N75/K75</f>
        <v>0.90720291941740949</v>
      </c>
      <c r="R75" s="290"/>
      <c r="S75" s="47">
        <v>0.74444444444444446</v>
      </c>
      <c r="T75" s="48">
        <v>0.76</v>
      </c>
      <c r="U75" s="111">
        <v>5.3500000000000369</v>
      </c>
      <c r="V75" s="112">
        <v>22.413214175270799</v>
      </c>
      <c r="W75" s="113"/>
      <c r="X75" s="13"/>
      <c r="Y75" s="281"/>
      <c r="Z75" s="282"/>
      <c r="AA75" s="117">
        <f>M75-J75</f>
        <v>-334.0694900973258</v>
      </c>
      <c r="AB75" s="110">
        <f>M75/J75</f>
        <v>0.90720291941740949</v>
      </c>
      <c r="AC75" s="295"/>
    </row>
    <row r="76" spans="1:29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81"/>
      <c r="Z76" s="282"/>
      <c r="AA76" s="117"/>
      <c r="AB76" s="110"/>
      <c r="AC76" s="295"/>
    </row>
    <row r="77" spans="1:29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81"/>
      <c r="Z77" s="282"/>
      <c r="AA77" s="117"/>
      <c r="AB77" s="110"/>
      <c r="AC77" s="295"/>
    </row>
    <row r="78" spans="1:29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50"/>
      <c r="Y78" s="281"/>
      <c r="Z78" s="282"/>
      <c r="AA78" s="117"/>
      <c r="AB78" s="110"/>
      <c r="AC78" s="295"/>
    </row>
    <row r="79" spans="1:29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281"/>
      <c r="Z79" s="282"/>
      <c r="AA79" s="117"/>
      <c r="AB79" s="110"/>
      <c r="AC79" s="295"/>
    </row>
    <row r="80" spans="1:29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281"/>
      <c r="Z80" s="282"/>
      <c r="AA80" s="117"/>
      <c r="AB80" s="110"/>
      <c r="AC80" s="295"/>
    </row>
    <row r="81" spans="1:29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26"/>
      <c r="X81" s="127"/>
      <c r="Y81" s="281"/>
      <c r="Z81" s="282"/>
      <c r="AA81" s="117"/>
      <c r="AB81" s="110"/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12.333333333333334</v>
      </c>
      <c r="J89" s="137">
        <f t="shared" si="33"/>
        <v>3600</v>
      </c>
      <c r="K89" s="138">
        <f t="shared" ref="K89" si="34">J89/I89</f>
        <v>291.89189189189187</v>
      </c>
      <c r="L89" s="136">
        <f t="shared" ref="L89:M89" si="35">AVERAGE(L73:L88)</f>
        <v>12.333333333333334</v>
      </c>
      <c r="M89" s="137">
        <f t="shared" si="35"/>
        <v>3215.8342416079672</v>
      </c>
      <c r="N89" s="138">
        <f>M89/L89</f>
        <v>260.74331688713244</v>
      </c>
      <c r="O89" s="139">
        <f>L89-I89</f>
        <v>0</v>
      </c>
      <c r="P89" s="140">
        <f>N89-K89</f>
        <v>-31.148575004759437</v>
      </c>
      <c r="Q89" s="141">
        <f>N89/K89</f>
        <v>0.89328728933554635</v>
      </c>
      <c r="R89" s="291"/>
      <c r="S89" s="142">
        <v>0.70833333333333337</v>
      </c>
      <c r="T89" s="143">
        <v>0.76</v>
      </c>
      <c r="U89" s="144"/>
      <c r="V89" s="166"/>
      <c r="W89" s="167"/>
      <c r="X89" s="138"/>
      <c r="Y89" s="277"/>
      <c r="Z89" s="278"/>
      <c r="AA89" s="168">
        <f>M89-J89</f>
        <v>-384.16575839203279</v>
      </c>
      <c r="AB89" s="141">
        <f>M89/J89</f>
        <v>0.89328728933554646</v>
      </c>
      <c r="AC89" s="296"/>
    </row>
    <row r="90" spans="1:29" ht="15.75" customHeight="1">
      <c r="A90" s="283" t="s">
        <v>139</v>
      </c>
      <c r="B90" s="114" t="s">
        <v>118</v>
      </c>
      <c r="C90" s="287" t="s">
        <v>208</v>
      </c>
      <c r="D90" s="288"/>
      <c r="E90" s="147">
        <v>17.22</v>
      </c>
      <c r="F90" s="97">
        <v>1989</v>
      </c>
      <c r="G90" s="148">
        <f t="shared" ref="G90:G92" si="36">E90*F90</f>
        <v>34250.579999999994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2979.9708047833392</v>
      </c>
      <c r="N90" s="152">
        <f>M90/L90</f>
        <v>993.32360159444636</v>
      </c>
      <c r="O90" s="154">
        <f>L90-I90</f>
        <v>0</v>
      </c>
      <c r="P90" s="155">
        <f>N90-K90</f>
        <v>-106.67639840555364</v>
      </c>
      <c r="Q90" s="156">
        <f>N90/K90</f>
        <v>0.90302145599495121</v>
      </c>
      <c r="R90" s="289">
        <f>Q106</f>
        <v>0.90150767710665036</v>
      </c>
      <c r="S90" s="157">
        <v>0.70833333333333337</v>
      </c>
      <c r="T90" s="158">
        <v>0.73613425925925935</v>
      </c>
      <c r="U90" s="159"/>
      <c r="V90" s="160">
        <v>40.047372211982697</v>
      </c>
      <c r="W90" s="161"/>
      <c r="X90" s="162"/>
      <c r="Y90" s="292"/>
      <c r="Z90" s="293"/>
      <c r="AA90" s="115">
        <f>M90-J90</f>
        <v>-320.02919521666081</v>
      </c>
      <c r="AB90" s="156">
        <f>M90/J90</f>
        <v>0.90302145599495132</v>
      </c>
      <c r="AC90" s="294">
        <f>AB106</f>
        <v>0.90150767710665036</v>
      </c>
    </row>
    <row r="91" spans="1:29" ht="15.75" customHeight="1">
      <c r="A91" s="284"/>
      <c r="B91" s="100" t="s">
        <v>118</v>
      </c>
      <c r="C91" s="279" t="s">
        <v>138</v>
      </c>
      <c r="D91" s="280"/>
      <c r="E91" s="101">
        <v>24.54</v>
      </c>
      <c r="F91" s="102">
        <v>1940</v>
      </c>
      <c r="G91" s="103">
        <f t="shared" si="36"/>
        <v>47607.6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2701.0588441258833</v>
      </c>
      <c r="N91" s="106">
        <f>M91/L91</f>
        <v>675.26471103147082</v>
      </c>
      <c r="O91" s="108">
        <f>L91-I91</f>
        <v>0</v>
      </c>
      <c r="P91" s="109">
        <f>N91-K91</f>
        <v>-74.735288968529176</v>
      </c>
      <c r="Q91" s="110">
        <f>N91/K91</f>
        <v>0.90035294804196109</v>
      </c>
      <c r="R91" s="290"/>
      <c r="S91" s="47">
        <v>0.73958333333333337</v>
      </c>
      <c r="T91" s="48">
        <v>0.7695023148148149</v>
      </c>
      <c r="U91" s="111">
        <v>4.9666666666665904</v>
      </c>
      <c r="V91" s="112">
        <v>43.094211091750338</v>
      </c>
      <c r="W91" s="113"/>
      <c r="X91" s="116"/>
      <c r="Y91" s="281"/>
      <c r="Z91" s="282"/>
      <c r="AA91" s="117">
        <f>M91-J91</f>
        <v>-298.9411558741167</v>
      </c>
      <c r="AB91" s="110">
        <f>M91/J91</f>
        <v>0.90035294804196109</v>
      </c>
      <c r="AC91" s="295"/>
    </row>
    <row r="92" spans="1:29" ht="15.75" customHeight="1">
      <c r="A92" s="284"/>
      <c r="B92" s="100" t="s">
        <v>118</v>
      </c>
      <c r="C92" s="279" t="s">
        <v>205</v>
      </c>
      <c r="D92" s="280"/>
      <c r="E92" s="101">
        <v>23.27</v>
      </c>
      <c r="F92" s="102">
        <v>2041</v>
      </c>
      <c r="G92" s="103">
        <f t="shared" si="36"/>
        <v>47494.07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2702.9917481826265</v>
      </c>
      <c r="N92" s="106">
        <f>M92/L92</f>
        <v>540.59834963652531</v>
      </c>
      <c r="O92" s="108">
        <f>L92-I92</f>
        <v>0</v>
      </c>
      <c r="P92" s="109">
        <f>N92-K92</f>
        <v>-59.401650363474687</v>
      </c>
      <c r="Q92" s="110">
        <f>N92/K92</f>
        <v>0.90099724939420889</v>
      </c>
      <c r="R92" s="290"/>
      <c r="S92" s="47">
        <v>0.77361111111111114</v>
      </c>
      <c r="T92" s="48">
        <v>0.8050694444444445</v>
      </c>
      <c r="U92" s="111">
        <v>5.916666666666579</v>
      </c>
      <c r="V92" s="112">
        <v>45.305354736038964</v>
      </c>
      <c r="W92" s="113"/>
      <c r="X92" s="116"/>
      <c r="Y92" s="281"/>
      <c r="Z92" s="282"/>
      <c r="AA92" s="117">
        <f>M92-J92</f>
        <v>-297.00825181737355</v>
      </c>
      <c r="AB92" s="110">
        <f>M92/J92</f>
        <v>0.90099724939420878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13"/>
      <c r="X98" s="116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13"/>
      <c r="X99" s="116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2794.673799030616</v>
      </c>
      <c r="N106" s="138">
        <f t="shared" ref="N106:N118" si="41">M106/L106</f>
        <v>698.668449757654</v>
      </c>
      <c r="O106" s="139">
        <f t="shared" ref="O106:O118" si="42">L106-I106</f>
        <v>0</v>
      </c>
      <c r="P106" s="140">
        <f t="shared" ref="P106:P118" si="43">N106-K106</f>
        <v>-76.331550242345998</v>
      </c>
      <c r="Q106" s="141">
        <f t="shared" ref="Q106:Q118" si="44">N106/K106</f>
        <v>0.90150767710665036</v>
      </c>
      <c r="R106" s="291"/>
      <c r="S106" s="142">
        <v>0.70833333333333337</v>
      </c>
      <c r="T106" s="143">
        <v>0.8050694444444445</v>
      </c>
      <c r="U106" s="144"/>
      <c r="V106" s="166"/>
      <c r="W106" s="99"/>
      <c r="X106" s="69"/>
      <c r="Y106" s="277"/>
      <c r="Z106" s="278"/>
      <c r="AA106" s="168">
        <f t="shared" ref="AA106:AA118" si="45">M106-J106</f>
        <v>-305.32620096938399</v>
      </c>
      <c r="AB106" s="141">
        <f t="shared" ref="AB106:AB118" si="46">M106/J106</f>
        <v>0.90150767710665036</v>
      </c>
      <c r="AC106" s="296"/>
    </row>
    <row r="107" spans="1:29" ht="15.75" customHeight="1">
      <c r="A107" s="297" t="s">
        <v>142</v>
      </c>
      <c r="B107" s="114" t="s">
        <v>118</v>
      </c>
      <c r="C107" s="287" t="s">
        <v>137</v>
      </c>
      <c r="D107" s="288"/>
      <c r="E107" s="147">
        <v>22.28</v>
      </c>
      <c r="F107" s="97">
        <v>478</v>
      </c>
      <c r="G107" s="148">
        <f t="shared" ref="G107:G118" si="47">E107*F107</f>
        <v>10649.84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2964.6097679275281</v>
      </c>
      <c r="N107" s="152">
        <f t="shared" si="41"/>
        <v>592.92195358550566</v>
      </c>
      <c r="O107" s="154">
        <f t="shared" si="42"/>
        <v>0</v>
      </c>
      <c r="P107" s="155">
        <f t="shared" si="43"/>
        <v>-67.078046414494338</v>
      </c>
      <c r="Q107" s="156">
        <f t="shared" si="44"/>
        <v>0.89836659634167526</v>
      </c>
      <c r="R107" s="289">
        <f>Q123</f>
        <v>0.89241067447097988</v>
      </c>
      <c r="S107" s="157">
        <v>0.70833333333333337</v>
      </c>
      <c r="T107" s="158">
        <v>0.71504629629629635</v>
      </c>
      <c r="U107" s="159"/>
      <c r="V107" s="160">
        <v>9.6741231545119497</v>
      </c>
      <c r="W107" s="161"/>
      <c r="X107" s="162"/>
      <c r="Y107" s="292"/>
      <c r="Z107" s="293"/>
      <c r="AA107" s="115">
        <f t="shared" si="45"/>
        <v>-335.39023207247192</v>
      </c>
      <c r="AB107" s="156">
        <f t="shared" si="46"/>
        <v>0.89836659634167515</v>
      </c>
      <c r="AC107" s="294">
        <f>AB123</f>
        <v>0.89241067447097999</v>
      </c>
    </row>
    <row r="108" spans="1:29" ht="15.75" customHeight="1">
      <c r="A108" s="298"/>
      <c r="B108" s="100" t="s">
        <v>118</v>
      </c>
      <c r="C108" s="279" t="s">
        <v>136</v>
      </c>
      <c r="D108" s="280"/>
      <c r="E108" s="101">
        <v>16.7</v>
      </c>
      <c r="F108" s="102">
        <v>432</v>
      </c>
      <c r="G108" s="103">
        <f t="shared" si="47"/>
        <v>7214.4</v>
      </c>
      <c r="H108" s="26">
        <v>2</v>
      </c>
      <c r="I108" s="104">
        <v>3</v>
      </c>
      <c r="J108" s="105">
        <v>3600</v>
      </c>
      <c r="K108" s="106">
        <f t="shared" si="37"/>
        <v>1200</v>
      </c>
      <c r="L108" s="107">
        <v>3</v>
      </c>
      <c r="M108" s="105">
        <f t="shared" si="48"/>
        <v>3188.6023507222026</v>
      </c>
      <c r="N108" s="106">
        <f t="shared" si="41"/>
        <v>1062.8674502407341</v>
      </c>
      <c r="O108" s="108">
        <f t="shared" si="42"/>
        <v>0</v>
      </c>
      <c r="P108" s="109">
        <f t="shared" si="43"/>
        <v>-137.13254975926588</v>
      </c>
      <c r="Q108" s="110">
        <f t="shared" si="44"/>
        <v>0.88572287520061177</v>
      </c>
      <c r="R108" s="290"/>
      <c r="S108" s="47">
        <v>0.72499999999999998</v>
      </c>
      <c r="T108" s="48">
        <v>0.73063657407407401</v>
      </c>
      <c r="U108" s="111">
        <v>15</v>
      </c>
      <c r="V108" s="112">
        <v>8.1289534250419315</v>
      </c>
      <c r="W108" s="113"/>
      <c r="X108" s="116"/>
      <c r="Y108" s="281"/>
      <c r="Z108" s="282"/>
      <c r="AA108" s="117">
        <f t="shared" si="45"/>
        <v>-411.39764927779743</v>
      </c>
      <c r="AB108" s="110">
        <f t="shared" si="46"/>
        <v>0.88572287520061188</v>
      </c>
      <c r="AC108" s="295"/>
    </row>
    <row r="109" spans="1:29" ht="15.75" customHeight="1">
      <c r="A109" s="298"/>
      <c r="B109" s="100" t="s">
        <v>118</v>
      </c>
      <c r="C109" s="279" t="s">
        <v>148</v>
      </c>
      <c r="D109" s="280"/>
      <c r="E109" s="101">
        <v>18.18</v>
      </c>
      <c r="F109" s="102">
        <v>416</v>
      </c>
      <c r="G109" s="103">
        <f t="shared" si="47"/>
        <v>7562.88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3187.6760598015239</v>
      </c>
      <c r="N109" s="106">
        <f t="shared" si="41"/>
        <v>1062.5586866005081</v>
      </c>
      <c r="O109" s="108">
        <f t="shared" si="42"/>
        <v>0</v>
      </c>
      <c r="P109" s="109">
        <f t="shared" si="43"/>
        <v>-137.44131339949195</v>
      </c>
      <c r="Q109" s="110">
        <f t="shared" si="44"/>
        <v>0.8854655721670901</v>
      </c>
      <c r="R109" s="290"/>
      <c r="S109" s="47">
        <v>0.74097222222222214</v>
      </c>
      <c r="T109" s="48">
        <v>0.74640046296296292</v>
      </c>
      <c r="U109" s="111">
        <v>14.883333333333315</v>
      </c>
      <c r="V109" s="112">
        <v>7.8301557409676379</v>
      </c>
      <c r="W109" s="113"/>
      <c r="X109" s="116"/>
      <c r="Y109" s="281"/>
      <c r="Z109" s="282"/>
      <c r="AA109" s="117">
        <f t="shared" si="45"/>
        <v>-412.32394019847607</v>
      </c>
      <c r="AB109" s="110">
        <f t="shared" si="46"/>
        <v>0.88546557216708999</v>
      </c>
      <c r="AC109" s="295"/>
    </row>
    <row r="110" spans="1:29" ht="15.75" customHeight="1">
      <c r="A110" s="298"/>
      <c r="B110" s="100" t="s">
        <v>118</v>
      </c>
      <c r="C110" s="279" t="s">
        <v>144</v>
      </c>
      <c r="D110" s="280"/>
      <c r="E110" s="101">
        <v>18.18</v>
      </c>
      <c r="F110" s="102">
        <v>632</v>
      </c>
      <c r="G110" s="103">
        <f t="shared" si="47"/>
        <v>11489.76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2706.3417673468293</v>
      </c>
      <c r="N110" s="106">
        <f t="shared" si="41"/>
        <v>902.11392244894307</v>
      </c>
      <c r="O110" s="108">
        <f t="shared" si="42"/>
        <v>0</v>
      </c>
      <c r="P110" s="109">
        <f t="shared" si="43"/>
        <v>-97.886077551056928</v>
      </c>
      <c r="Q110" s="110">
        <f t="shared" si="44"/>
        <v>0.90211392244894306</v>
      </c>
      <c r="R110" s="290"/>
      <c r="S110" s="47">
        <v>0.75624999999999987</v>
      </c>
      <c r="T110" s="48">
        <v>0.76597222222222205</v>
      </c>
      <c r="U110" s="111">
        <v>15</v>
      </c>
      <c r="V110" s="112">
        <v>14.011534114989102</v>
      </c>
      <c r="W110" s="113"/>
      <c r="X110" s="116"/>
      <c r="Y110" s="281"/>
      <c r="Z110" s="282"/>
      <c r="AA110" s="117">
        <f t="shared" si="45"/>
        <v>-293.65823265317067</v>
      </c>
      <c r="AB110" s="110">
        <f t="shared" si="46"/>
        <v>0.90211392244894306</v>
      </c>
      <c r="AC110" s="295"/>
    </row>
    <row r="111" spans="1:29" ht="15.75" customHeight="1">
      <c r="A111" s="298"/>
      <c r="B111" s="100" t="s">
        <v>118</v>
      </c>
      <c r="C111" s="279" t="s">
        <v>143</v>
      </c>
      <c r="D111" s="280"/>
      <c r="E111" s="101">
        <v>14.03</v>
      </c>
      <c r="F111" s="102">
        <v>2313</v>
      </c>
      <c r="G111" s="103">
        <f t="shared" si="47"/>
        <v>32451.39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2706.1801264234477</v>
      </c>
      <c r="N111" s="106">
        <f t="shared" si="41"/>
        <v>902.06004214114921</v>
      </c>
      <c r="O111" s="108">
        <f t="shared" si="42"/>
        <v>0</v>
      </c>
      <c r="P111" s="109">
        <f t="shared" si="43"/>
        <v>-97.939957858850789</v>
      </c>
      <c r="Q111" s="110">
        <f t="shared" si="44"/>
        <v>0.90206004214114921</v>
      </c>
      <c r="R111" s="290"/>
      <c r="S111" s="47">
        <v>0.77638888888888868</v>
      </c>
      <c r="T111" s="48">
        <v>0.81199074074074051</v>
      </c>
      <c r="U111" s="111">
        <v>14.999999999999947</v>
      </c>
      <c r="V111" s="112">
        <v>51.282617385641274</v>
      </c>
      <c r="W111" s="113"/>
      <c r="X111" s="116"/>
      <c r="Y111" s="281"/>
      <c r="Z111" s="282"/>
      <c r="AA111" s="117">
        <f t="shared" si="45"/>
        <v>-293.81987357655225</v>
      </c>
      <c r="AB111" s="110">
        <f t="shared" si="46"/>
        <v>0.90206004214114921</v>
      </c>
      <c r="AC111" s="295"/>
    </row>
    <row r="112" spans="1:29" ht="15.75" customHeight="1">
      <c r="A112" s="298"/>
      <c r="B112" s="100" t="s">
        <v>118</v>
      </c>
      <c r="C112" s="279" t="s">
        <v>145</v>
      </c>
      <c r="D112" s="280"/>
      <c r="E112" s="101">
        <v>14.28</v>
      </c>
      <c r="F112" s="102">
        <v>3098</v>
      </c>
      <c r="G112" s="121">
        <f t="shared" si="47"/>
        <v>44239.439999999995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3184.0444846451674</v>
      </c>
      <c r="N112" s="106">
        <f t="shared" si="41"/>
        <v>1061.348161548389</v>
      </c>
      <c r="O112" s="108">
        <f t="shared" si="42"/>
        <v>0</v>
      </c>
      <c r="P112" s="109">
        <f t="shared" si="43"/>
        <v>-138.65183845161096</v>
      </c>
      <c r="Q112" s="110">
        <f t="shared" si="44"/>
        <v>0.88445680129032422</v>
      </c>
      <c r="R112" s="290"/>
      <c r="S112" s="47">
        <v>0.82222222222222197</v>
      </c>
      <c r="T112" s="120">
        <v>0.86275462962962934</v>
      </c>
      <c r="U112" s="111">
        <v>14.733333333333292</v>
      </c>
      <c r="V112" s="112">
        <v>58.378581359774756</v>
      </c>
      <c r="W112" s="113"/>
      <c r="X112" s="116"/>
      <c r="Y112" s="281"/>
      <c r="Z112" s="282"/>
      <c r="AA112" s="117">
        <f t="shared" si="45"/>
        <v>-415.95551535483264</v>
      </c>
      <c r="AB112" s="110">
        <f t="shared" si="46"/>
        <v>0.88445680129032422</v>
      </c>
      <c r="AC112" s="295"/>
    </row>
    <row r="113" spans="1:29" ht="15.75" customHeight="1">
      <c r="A113" s="298"/>
      <c r="B113" s="100" t="s">
        <v>118</v>
      </c>
      <c r="C113" s="279" t="s">
        <v>137</v>
      </c>
      <c r="D113" s="280"/>
      <c r="E113" s="101">
        <v>22.28</v>
      </c>
      <c r="F113" s="102">
        <v>1458</v>
      </c>
      <c r="G113" s="121">
        <f t="shared" si="47"/>
        <v>32484.240000000002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2964.6097679275285</v>
      </c>
      <c r="N113" s="106">
        <f t="shared" si="41"/>
        <v>592.92195358550566</v>
      </c>
      <c r="O113" s="123">
        <f t="shared" si="42"/>
        <v>0</v>
      </c>
      <c r="P113" s="124">
        <f t="shared" si="43"/>
        <v>-67.078046414494338</v>
      </c>
      <c r="Q113" s="125">
        <f t="shared" si="44"/>
        <v>0.89836659634167526</v>
      </c>
      <c r="R113" s="290"/>
      <c r="S113" s="47">
        <v>0.87291666666666634</v>
      </c>
      <c r="T113" s="120">
        <v>0.89340277777777743</v>
      </c>
      <c r="U113" s="111">
        <v>14.633333333333276</v>
      </c>
      <c r="V113" s="112">
        <v>29.508099496398373</v>
      </c>
      <c r="W113" s="113"/>
      <c r="X113" s="116"/>
      <c r="Y113" s="281"/>
      <c r="Z113" s="282"/>
      <c r="AA113" s="117">
        <f t="shared" si="45"/>
        <v>-335.39023207247146</v>
      </c>
      <c r="AB113" s="110">
        <f t="shared" si="46"/>
        <v>0.89836659634167526</v>
      </c>
      <c r="AC113" s="295"/>
    </row>
    <row r="114" spans="1:29" ht="15.75" customHeight="1">
      <c r="A114" s="298"/>
      <c r="B114" s="100" t="s">
        <v>118</v>
      </c>
      <c r="C114" s="279" t="s">
        <v>136</v>
      </c>
      <c r="D114" s="280"/>
      <c r="E114" s="101">
        <v>16.7</v>
      </c>
      <c r="F114" s="102">
        <v>996</v>
      </c>
      <c r="G114" s="121">
        <f t="shared" si="47"/>
        <v>16633.2</v>
      </c>
      <c r="H114" s="26"/>
      <c r="I114" s="104">
        <v>3</v>
      </c>
      <c r="J114" s="105">
        <v>3600</v>
      </c>
      <c r="K114" s="106">
        <f t="shared" si="37"/>
        <v>1200</v>
      </c>
      <c r="L114" s="118">
        <v>3</v>
      </c>
      <c r="M114" s="105">
        <f t="shared" si="48"/>
        <v>3188.6023507222021</v>
      </c>
      <c r="N114" s="106">
        <f t="shared" si="41"/>
        <v>1062.8674502407341</v>
      </c>
      <c r="O114" s="123">
        <f t="shared" si="42"/>
        <v>0</v>
      </c>
      <c r="P114" s="124">
        <f t="shared" si="43"/>
        <v>-137.13254975926588</v>
      </c>
      <c r="Q114" s="125">
        <f t="shared" si="44"/>
        <v>0.88572287520061177</v>
      </c>
      <c r="R114" s="290"/>
      <c r="S114" s="47">
        <v>0.9034722222222219</v>
      </c>
      <c r="T114" s="120">
        <v>0.91648148148148112</v>
      </c>
      <c r="U114" s="111">
        <v>14.500000000000028</v>
      </c>
      <c r="V114" s="112">
        <v>18.741753729957789</v>
      </c>
      <c r="W114" s="113"/>
      <c r="X114" s="116"/>
      <c r="Y114" s="281"/>
      <c r="Z114" s="282"/>
      <c r="AA114" s="117">
        <f t="shared" si="45"/>
        <v>-411.39764927779788</v>
      </c>
      <c r="AB114" s="110">
        <f t="shared" si="46"/>
        <v>0.88572287520061166</v>
      </c>
      <c r="AC114" s="295"/>
    </row>
    <row r="115" spans="1:29" ht="15.75" customHeight="1">
      <c r="A115" s="298"/>
      <c r="B115" s="100" t="s">
        <v>118</v>
      </c>
      <c r="C115" s="279" t="s">
        <v>148</v>
      </c>
      <c r="D115" s="280"/>
      <c r="E115" s="101">
        <v>18.18</v>
      </c>
      <c r="F115" s="102">
        <v>902</v>
      </c>
      <c r="G115" s="121">
        <f t="shared" si="47"/>
        <v>16398.36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3187.6760598015235</v>
      </c>
      <c r="N115" s="106">
        <f t="shared" si="41"/>
        <v>1062.5586866005078</v>
      </c>
      <c r="O115" s="123">
        <f t="shared" si="42"/>
        <v>0</v>
      </c>
      <c r="P115" s="124">
        <f t="shared" si="43"/>
        <v>-137.44131339949217</v>
      </c>
      <c r="Q115" s="125">
        <f t="shared" si="44"/>
        <v>0.88546557216708988</v>
      </c>
      <c r="R115" s="290"/>
      <c r="S115" s="47">
        <v>0.92638888888888848</v>
      </c>
      <c r="T115" s="120">
        <v>0.93817129629629592</v>
      </c>
      <c r="U115" s="111">
        <v>15</v>
      </c>
      <c r="V115" s="112">
        <v>16.977885765271179</v>
      </c>
      <c r="W115" s="113"/>
      <c r="X115" s="116"/>
      <c r="Y115" s="281"/>
      <c r="Z115" s="282"/>
      <c r="AA115" s="117">
        <f t="shared" si="45"/>
        <v>-412.32394019847652</v>
      </c>
      <c r="AB115" s="110">
        <f t="shared" si="46"/>
        <v>0.88546557216708988</v>
      </c>
      <c r="AC115" s="295"/>
    </row>
    <row r="116" spans="1:29" ht="15.75" customHeight="1">
      <c r="A116" s="298"/>
      <c r="B116" s="100" t="s">
        <v>118</v>
      </c>
      <c r="C116" s="279" t="s">
        <v>144</v>
      </c>
      <c r="D116" s="280"/>
      <c r="E116" s="101">
        <v>18.18</v>
      </c>
      <c r="F116" s="102">
        <v>1311</v>
      </c>
      <c r="G116" s="121">
        <f t="shared" si="47"/>
        <v>23833.98</v>
      </c>
      <c r="H116" s="26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2706.3417673468293</v>
      </c>
      <c r="N116" s="106">
        <f t="shared" si="41"/>
        <v>902.11392244894307</v>
      </c>
      <c r="O116" s="123">
        <f t="shared" si="42"/>
        <v>0</v>
      </c>
      <c r="P116" s="124">
        <f t="shared" si="43"/>
        <v>-97.886077551056928</v>
      </c>
      <c r="Q116" s="125">
        <f t="shared" si="44"/>
        <v>0.90211392244894306</v>
      </c>
      <c r="R116" s="290"/>
      <c r="S116" s="47">
        <v>0.94791666666666619</v>
      </c>
      <c r="T116" s="120">
        <v>0.96809027777777734</v>
      </c>
      <c r="U116" s="111">
        <v>15</v>
      </c>
      <c r="V116" s="112">
        <v>29.065065229035937</v>
      </c>
      <c r="W116" s="113"/>
      <c r="X116" s="116"/>
      <c r="Y116" s="281"/>
      <c r="Z116" s="282"/>
      <c r="AA116" s="117">
        <f t="shared" si="45"/>
        <v>-293.65823265317067</v>
      </c>
      <c r="AB116" s="110">
        <f t="shared" si="46"/>
        <v>0.90211392244894306</v>
      </c>
      <c r="AC116" s="295"/>
    </row>
    <row r="117" spans="1:29" ht="15.75" customHeight="1">
      <c r="A117" s="298"/>
      <c r="B117" s="100" t="s">
        <v>118</v>
      </c>
      <c r="C117" s="279" t="s">
        <v>143</v>
      </c>
      <c r="D117" s="280"/>
      <c r="E117" s="101">
        <v>14.03</v>
      </c>
      <c r="F117" s="102">
        <v>5886</v>
      </c>
      <c r="G117" s="121">
        <f t="shared" si="47"/>
        <v>82580.58</v>
      </c>
      <c r="H117" s="26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2706.1801264234482</v>
      </c>
      <c r="N117" s="106">
        <f t="shared" si="41"/>
        <v>902.06004214114944</v>
      </c>
      <c r="O117" s="123">
        <f t="shared" si="42"/>
        <v>0</v>
      </c>
      <c r="P117" s="124">
        <f t="shared" si="43"/>
        <v>-97.939957858850562</v>
      </c>
      <c r="Q117" s="125">
        <f t="shared" si="44"/>
        <v>0.90206004214114943</v>
      </c>
      <c r="R117" s="290"/>
      <c r="S117" s="47">
        <v>0.97847222222222174</v>
      </c>
      <c r="T117" s="120">
        <v>1.0690972222222217</v>
      </c>
      <c r="U117" s="111">
        <v>14.949999999999939</v>
      </c>
      <c r="V117" s="112">
        <v>130.50129093466688</v>
      </c>
      <c r="W117" s="126"/>
      <c r="X117" s="127"/>
      <c r="Y117" s="281"/>
      <c r="Z117" s="282"/>
      <c r="AA117" s="117">
        <f t="shared" si="45"/>
        <v>-293.8198735765518</v>
      </c>
      <c r="AB117" s="110">
        <f t="shared" si="46"/>
        <v>0.90206004214114943</v>
      </c>
      <c r="AC117" s="295"/>
    </row>
    <row r="118" spans="1:29" ht="15.75" customHeight="1">
      <c r="A118" s="298"/>
      <c r="B118" s="100" t="s">
        <v>118</v>
      </c>
      <c r="C118" s="279" t="s">
        <v>145</v>
      </c>
      <c r="D118" s="280"/>
      <c r="E118" s="101">
        <v>14.28</v>
      </c>
      <c r="F118" s="102">
        <v>8333</v>
      </c>
      <c r="G118" s="121">
        <f t="shared" si="47"/>
        <v>118995.23999999999</v>
      </c>
      <c r="H118" s="26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3184.0444846451678</v>
      </c>
      <c r="N118" s="106">
        <f t="shared" si="41"/>
        <v>1061.3481615483893</v>
      </c>
      <c r="O118" s="123">
        <f t="shared" si="42"/>
        <v>0</v>
      </c>
      <c r="P118" s="124">
        <f t="shared" si="43"/>
        <v>-138.65183845161073</v>
      </c>
      <c r="Q118" s="125">
        <f t="shared" si="44"/>
        <v>0.88445680129032445</v>
      </c>
      <c r="R118" s="290"/>
      <c r="S118" s="47">
        <v>1.0791666666666662</v>
      </c>
      <c r="T118" s="120">
        <v>1.1882060185185179</v>
      </c>
      <c r="U118" s="111">
        <v>14.500000000000028</v>
      </c>
      <c r="V118" s="112">
        <v>157.02670060393899</v>
      </c>
      <c r="W118" s="126"/>
      <c r="X118" s="127"/>
      <c r="Y118" s="281"/>
      <c r="Z118" s="282"/>
      <c r="AA118" s="117">
        <f t="shared" si="45"/>
        <v>-415.95551535483219</v>
      </c>
      <c r="AB118" s="110">
        <f t="shared" si="46"/>
        <v>0.88445680129032445</v>
      </c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9">AVERAGE(I107:I122)</f>
        <v>3.3333333333333335</v>
      </c>
      <c r="J123" s="137">
        <f t="shared" si="49"/>
        <v>3350</v>
      </c>
      <c r="K123" s="138">
        <f t="shared" ref="K123" si="50">J123/I123</f>
        <v>1005</v>
      </c>
      <c r="L123" s="136">
        <f t="shared" ref="L123:M123" si="51">AVERAGE(L107:L122)</f>
        <v>3.3333333333333335</v>
      </c>
      <c r="M123" s="137">
        <f t="shared" si="51"/>
        <v>2989.5757594777829</v>
      </c>
      <c r="N123" s="138">
        <f t="shared" ref="N123:N135" si="52">M123/L123</f>
        <v>896.87272784333481</v>
      </c>
      <c r="O123" s="139">
        <f t="shared" ref="O123:O135" si="53">L123-I123</f>
        <v>0</v>
      </c>
      <c r="P123" s="140">
        <f t="shared" ref="P123:P135" si="54">N123-K123</f>
        <v>-108.12727215666519</v>
      </c>
      <c r="Q123" s="141">
        <f t="shared" ref="Q123:Q135" si="55">N123/K123</f>
        <v>0.89241067447097988</v>
      </c>
      <c r="R123" s="291"/>
      <c r="S123" s="142">
        <v>0.70833333333333337</v>
      </c>
      <c r="T123" s="143">
        <v>1.1882060185185179</v>
      </c>
      <c r="U123" s="144"/>
      <c r="V123" s="166"/>
      <c r="W123" s="99"/>
      <c r="X123" s="69"/>
      <c r="Y123" s="277"/>
      <c r="Z123" s="278"/>
      <c r="AA123" s="168">
        <f t="shared" ref="AA123:AA135" si="56">M123-J123</f>
        <v>-360.42424052221713</v>
      </c>
      <c r="AB123" s="141">
        <f t="shared" ref="AB123:AB135" si="57">M123/J123</f>
        <v>0.89241067447097999</v>
      </c>
      <c r="AC123" s="296"/>
    </row>
    <row r="124" spans="1:29" ht="15.75" customHeight="1">
      <c r="A124" s="283" t="s">
        <v>146</v>
      </c>
      <c r="B124" s="114" t="s">
        <v>118</v>
      </c>
      <c r="C124" s="287" t="s">
        <v>209</v>
      </c>
      <c r="D124" s="288"/>
      <c r="E124" s="147">
        <v>30</v>
      </c>
      <c r="F124" s="97">
        <v>931</v>
      </c>
      <c r="G124" s="148">
        <f t="shared" ref="G124:G135" si="58">E124*F124</f>
        <v>27930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3189.5999999999995</v>
      </c>
      <c r="N124" s="152">
        <f t="shared" si="52"/>
        <v>797.39999999999986</v>
      </c>
      <c r="O124" s="154">
        <f t="shared" si="53"/>
        <v>0</v>
      </c>
      <c r="P124" s="155">
        <f t="shared" si="54"/>
        <v>-102.60000000000014</v>
      </c>
      <c r="Q124" s="156">
        <f t="shared" si="55"/>
        <v>0.8859999999999999</v>
      </c>
      <c r="R124" s="289">
        <f>Q140</f>
        <v>0.88502108126872669</v>
      </c>
      <c r="S124" s="157">
        <v>0.70833333333333337</v>
      </c>
      <c r="T124" s="158">
        <v>0.72048611111111116</v>
      </c>
      <c r="U124" s="159"/>
      <c r="V124" s="160">
        <v>17.513167795334841</v>
      </c>
      <c r="W124" s="158"/>
      <c r="X124" s="169"/>
      <c r="Y124" s="292"/>
      <c r="Z124" s="293"/>
      <c r="AA124" s="171">
        <f t="shared" si="56"/>
        <v>-410.40000000000055</v>
      </c>
      <c r="AB124" s="156">
        <f t="shared" si="57"/>
        <v>0.8859999999999999</v>
      </c>
      <c r="AC124" s="294">
        <f>AB140</f>
        <v>0.88502108126872658</v>
      </c>
    </row>
    <row r="125" spans="1:29" ht="15.75" customHeight="1">
      <c r="A125" s="284"/>
      <c r="B125" s="100" t="s">
        <v>118</v>
      </c>
      <c r="C125" s="279" t="s">
        <v>147</v>
      </c>
      <c r="D125" s="280"/>
      <c r="E125" s="101">
        <v>18.18</v>
      </c>
      <c r="F125" s="102">
        <v>1060</v>
      </c>
      <c r="G125" s="103">
        <f t="shared" si="58"/>
        <v>19270.8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3180.8816922346741</v>
      </c>
      <c r="N125" s="106">
        <f t="shared" si="52"/>
        <v>1060.293897411558</v>
      </c>
      <c r="O125" s="108">
        <f t="shared" si="53"/>
        <v>0</v>
      </c>
      <c r="P125" s="109">
        <f t="shared" si="54"/>
        <v>-139.70610258844204</v>
      </c>
      <c r="Q125" s="110">
        <f t="shared" si="55"/>
        <v>0.88357824784296501</v>
      </c>
      <c r="R125" s="290"/>
      <c r="S125" s="47">
        <v>0.73055555555555551</v>
      </c>
      <c r="T125" s="48">
        <v>0.74443287037037031</v>
      </c>
      <c r="U125" s="111">
        <v>15</v>
      </c>
      <c r="V125" s="112">
        <v>19.9944563028746</v>
      </c>
      <c r="W125" s="113"/>
      <c r="X125" s="13"/>
      <c r="Y125" s="281"/>
      <c r="Z125" s="282"/>
      <c r="AA125" s="172">
        <f t="shared" si="56"/>
        <v>-419.11830776532588</v>
      </c>
      <c r="AB125" s="110">
        <f t="shared" si="57"/>
        <v>0.88357824784296501</v>
      </c>
      <c r="AC125" s="295"/>
    </row>
    <row r="126" spans="1:29" ht="15.75" customHeight="1">
      <c r="A126" s="284"/>
      <c r="B126" s="100" t="s">
        <v>118</v>
      </c>
      <c r="C126" s="279" t="s">
        <v>150</v>
      </c>
      <c r="D126" s="280"/>
      <c r="E126" s="101">
        <v>25.03</v>
      </c>
      <c r="F126" s="102">
        <v>695</v>
      </c>
      <c r="G126" s="103">
        <f t="shared" si="58"/>
        <v>17395.850000000002</v>
      </c>
      <c r="H126" s="26">
        <v>2</v>
      </c>
      <c r="I126" s="104">
        <v>5</v>
      </c>
      <c r="J126" s="105">
        <v>3600</v>
      </c>
      <c r="K126" s="106">
        <f t="shared" si="37"/>
        <v>720</v>
      </c>
      <c r="L126" s="107">
        <v>5</v>
      </c>
      <c r="M126" s="105">
        <f t="shared" si="59"/>
        <v>3188.6974918322207</v>
      </c>
      <c r="N126" s="106">
        <f t="shared" si="52"/>
        <v>637.7394983664442</v>
      </c>
      <c r="O126" s="108">
        <f t="shared" si="53"/>
        <v>0</v>
      </c>
      <c r="P126" s="109">
        <f t="shared" si="54"/>
        <v>-82.260501633555805</v>
      </c>
      <c r="Q126" s="110">
        <f t="shared" si="55"/>
        <v>0.88574930328672807</v>
      </c>
      <c r="R126" s="290"/>
      <c r="S126" s="47">
        <v>0.75416666666666654</v>
      </c>
      <c r="T126" s="48">
        <v>0.76324074074074066</v>
      </c>
      <c r="U126" s="111">
        <v>15</v>
      </c>
      <c r="V126" s="112">
        <v>13.07743995998794</v>
      </c>
      <c r="W126" s="113"/>
      <c r="X126" s="13"/>
      <c r="Y126" s="281"/>
      <c r="Z126" s="282"/>
      <c r="AA126" s="172">
        <f t="shared" si="56"/>
        <v>-411.30250816777925</v>
      </c>
      <c r="AB126" s="110">
        <f t="shared" si="57"/>
        <v>0.88574930328672796</v>
      </c>
      <c r="AC126" s="295"/>
    </row>
    <row r="127" spans="1:29" ht="15.75" customHeight="1">
      <c r="A127" s="284"/>
      <c r="B127" s="100" t="s">
        <v>118</v>
      </c>
      <c r="C127" s="279" t="s">
        <v>149</v>
      </c>
      <c r="D127" s="280"/>
      <c r="E127" s="101">
        <v>24.82</v>
      </c>
      <c r="F127" s="102">
        <v>893</v>
      </c>
      <c r="G127" s="103">
        <f t="shared" si="58"/>
        <v>22164.260000000002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3185.0717796373824</v>
      </c>
      <c r="N127" s="106">
        <f t="shared" si="52"/>
        <v>637.01435592747646</v>
      </c>
      <c r="O127" s="108">
        <f t="shared" si="53"/>
        <v>0</v>
      </c>
      <c r="P127" s="109">
        <f t="shared" si="54"/>
        <v>-82.985644072523542</v>
      </c>
      <c r="Q127" s="110">
        <f t="shared" si="55"/>
        <v>0.88474216101038394</v>
      </c>
      <c r="R127" s="290"/>
      <c r="S127" s="47">
        <v>0.77361111111111092</v>
      </c>
      <c r="T127" s="48">
        <v>0.78528935185185167</v>
      </c>
      <c r="U127" s="111">
        <v>14.933333333333163</v>
      </c>
      <c r="V127" s="112">
        <v>16.822226846674091</v>
      </c>
      <c r="W127" s="113"/>
      <c r="X127" s="13"/>
      <c r="Y127" s="281"/>
      <c r="Z127" s="282"/>
      <c r="AA127" s="172">
        <f t="shared" si="56"/>
        <v>-414.92822036261759</v>
      </c>
      <c r="AB127" s="110">
        <f t="shared" si="57"/>
        <v>0.88474216101038405</v>
      </c>
      <c r="AC127" s="295"/>
    </row>
    <row r="128" spans="1:29" ht="15.75" customHeight="1">
      <c r="A128" s="285"/>
      <c r="B128" s="100" t="s">
        <v>118</v>
      </c>
      <c r="C128" s="279" t="s">
        <v>140</v>
      </c>
      <c r="D128" s="280"/>
      <c r="E128" s="101">
        <v>17.89</v>
      </c>
      <c r="F128" s="102">
        <v>1531</v>
      </c>
      <c r="G128" s="103">
        <f t="shared" si="58"/>
        <v>27389.59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3181.5764943287591</v>
      </c>
      <c r="N128" s="106">
        <f t="shared" si="52"/>
        <v>795.39412358218976</v>
      </c>
      <c r="O128" s="108">
        <f t="shared" si="53"/>
        <v>0</v>
      </c>
      <c r="P128" s="109">
        <f t="shared" si="54"/>
        <v>-104.60587641781024</v>
      </c>
      <c r="Q128" s="110">
        <f t="shared" si="55"/>
        <v>0.88377124842465526</v>
      </c>
      <c r="R128" s="290"/>
      <c r="S128" s="47">
        <v>0.79513888888888862</v>
      </c>
      <c r="T128" s="48">
        <v>0.8151851851851849</v>
      </c>
      <c r="U128" s="111">
        <v>15</v>
      </c>
      <c r="V128" s="112">
        <v>28.872478836747373</v>
      </c>
      <c r="W128" s="113"/>
      <c r="X128" s="116"/>
      <c r="Y128" s="281"/>
      <c r="Z128" s="282"/>
      <c r="AA128" s="172">
        <f t="shared" si="56"/>
        <v>-418.42350567124095</v>
      </c>
      <c r="AB128" s="110">
        <f t="shared" si="57"/>
        <v>0.88377124842465526</v>
      </c>
      <c r="AC128" s="295"/>
    </row>
    <row r="129" spans="1:29" ht="15.75" customHeight="1">
      <c r="A129" s="285"/>
      <c r="B129" s="100" t="s">
        <v>118</v>
      </c>
      <c r="C129" s="279" t="s">
        <v>141</v>
      </c>
      <c r="D129" s="280"/>
      <c r="E129" s="101">
        <v>16.66</v>
      </c>
      <c r="F129" s="102">
        <v>2503</v>
      </c>
      <c r="G129" s="121">
        <f t="shared" si="58"/>
        <v>41699.980000000003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3190.6278973714566</v>
      </c>
      <c r="N129" s="106">
        <f t="shared" si="52"/>
        <v>638.12557947429127</v>
      </c>
      <c r="O129" s="108">
        <f t="shared" si="53"/>
        <v>0</v>
      </c>
      <c r="P129" s="109">
        <f t="shared" si="54"/>
        <v>-81.874420525708729</v>
      </c>
      <c r="Q129" s="110">
        <f t="shared" si="55"/>
        <v>0.88628552704762675</v>
      </c>
      <c r="R129" s="290"/>
      <c r="S129" s="47">
        <v>0.82499999999999973</v>
      </c>
      <c r="T129" s="120">
        <v>0.85768518518518488</v>
      </c>
      <c r="U129" s="111">
        <v>15</v>
      </c>
      <c r="V129" s="112">
        <v>47.069105151284859</v>
      </c>
      <c r="W129" s="113"/>
      <c r="X129" s="50"/>
      <c r="Y129" s="281"/>
      <c r="Z129" s="282"/>
      <c r="AA129" s="172">
        <f t="shared" si="56"/>
        <v>-409.37210262854342</v>
      </c>
      <c r="AB129" s="110">
        <f t="shared" si="57"/>
        <v>0.88628552704762686</v>
      </c>
      <c r="AC129" s="295"/>
    </row>
    <row r="130" spans="1:29" ht="15.75" customHeight="1">
      <c r="A130" s="285"/>
      <c r="B130" s="100" t="s">
        <v>118</v>
      </c>
      <c r="C130" s="279" t="s">
        <v>209</v>
      </c>
      <c r="D130" s="280"/>
      <c r="E130" s="101">
        <v>30</v>
      </c>
      <c r="F130" s="102">
        <v>2300</v>
      </c>
      <c r="G130" s="121">
        <f t="shared" si="58"/>
        <v>69000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3189.5999999999995</v>
      </c>
      <c r="N130" s="106">
        <f t="shared" si="52"/>
        <v>797.39999999999986</v>
      </c>
      <c r="O130" s="123">
        <f t="shared" si="53"/>
        <v>0</v>
      </c>
      <c r="P130" s="124">
        <f t="shared" si="54"/>
        <v>-102.60000000000014</v>
      </c>
      <c r="Q130" s="125">
        <f t="shared" si="55"/>
        <v>0.8859999999999999</v>
      </c>
      <c r="R130" s="290"/>
      <c r="S130" s="47">
        <v>0.86805555555555525</v>
      </c>
      <c r="T130" s="120">
        <v>0.8980902777777775</v>
      </c>
      <c r="U130" s="111">
        <v>14.933333333333323</v>
      </c>
      <c r="V130" s="112">
        <v>43.265613243039887</v>
      </c>
      <c r="W130" s="113"/>
      <c r="X130" s="116"/>
      <c r="Y130" s="281"/>
      <c r="Z130" s="282"/>
      <c r="AA130" s="172">
        <f t="shared" si="56"/>
        <v>-410.40000000000055</v>
      </c>
      <c r="AB130" s="110">
        <f t="shared" si="57"/>
        <v>0.8859999999999999</v>
      </c>
      <c r="AC130" s="295"/>
    </row>
    <row r="131" spans="1:29" ht="15.75" customHeight="1">
      <c r="A131" s="285"/>
      <c r="B131" s="100" t="s">
        <v>118</v>
      </c>
      <c r="C131" s="279" t="s">
        <v>147</v>
      </c>
      <c r="D131" s="280"/>
      <c r="E131" s="101">
        <v>18.18</v>
      </c>
      <c r="F131" s="102">
        <v>2691</v>
      </c>
      <c r="G131" s="121">
        <f t="shared" si="58"/>
        <v>48922.38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3180.8816922346741</v>
      </c>
      <c r="N131" s="106">
        <f t="shared" si="52"/>
        <v>1060.293897411558</v>
      </c>
      <c r="O131" s="123">
        <f t="shared" si="53"/>
        <v>0</v>
      </c>
      <c r="P131" s="124">
        <f t="shared" si="54"/>
        <v>-139.70610258844204</v>
      </c>
      <c r="Q131" s="125">
        <f t="shared" si="55"/>
        <v>0.88357824784296501</v>
      </c>
      <c r="R131" s="290"/>
      <c r="S131" s="47">
        <v>0.90833333333333299</v>
      </c>
      <c r="T131" s="120">
        <v>0.94357638888888851</v>
      </c>
      <c r="U131" s="111">
        <v>14.749999999999908</v>
      </c>
      <c r="V131" s="112">
        <v>50.759511236825986</v>
      </c>
      <c r="W131" s="113"/>
      <c r="X131" s="116"/>
      <c r="Y131" s="281"/>
      <c r="Z131" s="282"/>
      <c r="AA131" s="172">
        <f t="shared" si="56"/>
        <v>-419.11830776532588</v>
      </c>
      <c r="AB131" s="110">
        <f t="shared" si="57"/>
        <v>0.88357824784296501</v>
      </c>
      <c r="AC131" s="295"/>
    </row>
    <row r="132" spans="1:29" ht="15.75" customHeight="1">
      <c r="A132" s="285"/>
      <c r="B132" s="100" t="s">
        <v>118</v>
      </c>
      <c r="C132" s="279" t="s">
        <v>150</v>
      </c>
      <c r="D132" s="280"/>
      <c r="E132" s="101">
        <v>25.03</v>
      </c>
      <c r="F132" s="102">
        <v>1561</v>
      </c>
      <c r="G132" s="121">
        <f t="shared" si="58"/>
        <v>39071.83</v>
      </c>
      <c r="H132" s="26"/>
      <c r="I132" s="104">
        <v>5</v>
      </c>
      <c r="J132" s="105">
        <v>3600</v>
      </c>
      <c r="K132" s="106">
        <f t="shared" si="37"/>
        <v>720</v>
      </c>
      <c r="L132" s="118">
        <v>5</v>
      </c>
      <c r="M132" s="105">
        <f t="shared" si="59"/>
        <v>3188.6974918322207</v>
      </c>
      <c r="N132" s="106">
        <f t="shared" si="52"/>
        <v>637.7394983664442</v>
      </c>
      <c r="O132" s="123">
        <f t="shared" si="53"/>
        <v>0</v>
      </c>
      <c r="P132" s="124">
        <f t="shared" si="54"/>
        <v>-82.260501633555805</v>
      </c>
      <c r="Q132" s="125">
        <f t="shared" si="55"/>
        <v>0.88574930328672807</v>
      </c>
      <c r="R132" s="290"/>
      <c r="S132" s="47">
        <v>0.95347222222222183</v>
      </c>
      <c r="T132" s="120">
        <v>0.97386574074074039</v>
      </c>
      <c r="U132" s="111">
        <v>15</v>
      </c>
      <c r="V132" s="112">
        <v>29.372494643944133</v>
      </c>
      <c r="W132" s="126"/>
      <c r="X132" s="127"/>
      <c r="Y132" s="281"/>
      <c r="Z132" s="282"/>
      <c r="AA132" s="172">
        <f t="shared" si="56"/>
        <v>-411.30250816777925</v>
      </c>
      <c r="AB132" s="110">
        <f t="shared" si="57"/>
        <v>0.88574930328672796</v>
      </c>
      <c r="AC132" s="295"/>
    </row>
    <row r="133" spans="1:29" ht="15.75" customHeight="1">
      <c r="A133" s="285"/>
      <c r="B133" s="100" t="s">
        <v>118</v>
      </c>
      <c r="C133" s="279" t="s">
        <v>149</v>
      </c>
      <c r="D133" s="280"/>
      <c r="E133" s="101">
        <v>24.82</v>
      </c>
      <c r="F133" s="102">
        <v>2134</v>
      </c>
      <c r="G133" s="121">
        <f t="shared" si="58"/>
        <v>52965.88</v>
      </c>
      <c r="H133" s="62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3185.0717796373824</v>
      </c>
      <c r="N133" s="106">
        <f t="shared" si="52"/>
        <v>637.01435592747646</v>
      </c>
      <c r="O133" s="123">
        <f t="shared" si="53"/>
        <v>0</v>
      </c>
      <c r="P133" s="124">
        <f t="shared" si="54"/>
        <v>-82.985644072523542</v>
      </c>
      <c r="Q133" s="125">
        <f t="shared" si="55"/>
        <v>0.88474216101038394</v>
      </c>
      <c r="R133" s="290"/>
      <c r="S133" s="47">
        <v>0.98402777777777739</v>
      </c>
      <c r="T133" s="120">
        <v>1.0119444444444441</v>
      </c>
      <c r="U133" s="111">
        <v>14.633333333333276</v>
      </c>
      <c r="V133" s="112">
        <v>40.20003593594906</v>
      </c>
      <c r="W133" s="126"/>
      <c r="X133" s="127"/>
      <c r="Y133" s="281"/>
      <c r="Z133" s="282"/>
      <c r="AA133" s="172">
        <f t="shared" si="56"/>
        <v>-414.92822036261759</v>
      </c>
      <c r="AB133" s="110">
        <f t="shared" si="57"/>
        <v>0.88474216101038405</v>
      </c>
      <c r="AC133" s="295"/>
    </row>
    <row r="134" spans="1:29" ht="15.75" customHeight="1">
      <c r="A134" s="285"/>
      <c r="B134" s="100" t="s">
        <v>118</v>
      </c>
      <c r="C134" s="279" t="s">
        <v>140</v>
      </c>
      <c r="D134" s="280"/>
      <c r="E134" s="101">
        <v>17.89</v>
      </c>
      <c r="F134" s="102">
        <v>4154</v>
      </c>
      <c r="G134" s="121">
        <f t="shared" si="58"/>
        <v>74315.06</v>
      </c>
      <c r="H134" s="62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3181.5764943287586</v>
      </c>
      <c r="N134" s="106">
        <f t="shared" si="52"/>
        <v>795.39412358218965</v>
      </c>
      <c r="O134" s="123">
        <f t="shared" si="53"/>
        <v>0</v>
      </c>
      <c r="P134" s="124">
        <f t="shared" si="54"/>
        <v>-104.60587641781035</v>
      </c>
      <c r="Q134" s="125">
        <f t="shared" si="55"/>
        <v>0.88377124842465515</v>
      </c>
      <c r="R134" s="290"/>
      <c r="S134" s="47">
        <v>1.0222222222222219</v>
      </c>
      <c r="T134" s="120">
        <v>1.0766203703703701</v>
      </c>
      <c r="U134" s="111">
        <v>14.800000000000075</v>
      </c>
      <c r="V134" s="112">
        <v>78.338521938503334</v>
      </c>
      <c r="W134" s="126"/>
      <c r="X134" s="127"/>
      <c r="Y134" s="281"/>
      <c r="Z134" s="282"/>
      <c r="AA134" s="172">
        <f t="shared" si="56"/>
        <v>-418.4235056712414</v>
      </c>
      <c r="AB134" s="110">
        <f t="shared" si="57"/>
        <v>0.88377124842465515</v>
      </c>
      <c r="AC134" s="295"/>
    </row>
    <row r="135" spans="1:29" ht="15.75" customHeight="1">
      <c r="A135" s="285"/>
      <c r="B135" s="100" t="s">
        <v>118</v>
      </c>
      <c r="C135" s="279" t="s">
        <v>141</v>
      </c>
      <c r="D135" s="280"/>
      <c r="E135" s="101">
        <v>16.66</v>
      </c>
      <c r="F135" s="102">
        <v>6438</v>
      </c>
      <c r="G135" s="121">
        <f t="shared" si="58"/>
        <v>107257.08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3190.6278973714566</v>
      </c>
      <c r="N135" s="106">
        <f t="shared" si="52"/>
        <v>638.12557947429127</v>
      </c>
      <c r="O135" s="123">
        <f t="shared" si="53"/>
        <v>0</v>
      </c>
      <c r="P135" s="124">
        <f t="shared" si="54"/>
        <v>-81.874420525708729</v>
      </c>
      <c r="Q135" s="125">
        <f t="shared" si="55"/>
        <v>0.88628552704762675</v>
      </c>
      <c r="R135" s="290"/>
      <c r="S135" s="47">
        <v>1.0868055555555554</v>
      </c>
      <c r="T135" s="120">
        <v>1.1708796296296295</v>
      </c>
      <c r="U135" s="111">
        <v>14.666666666666828</v>
      </c>
      <c r="V135" s="112">
        <v>121.06707909067995</v>
      </c>
      <c r="W135" s="126"/>
      <c r="X135" s="127"/>
      <c r="Y135" s="281"/>
      <c r="Z135" s="282"/>
      <c r="AA135" s="172">
        <f t="shared" si="56"/>
        <v>-409.37210262854342</v>
      </c>
      <c r="AB135" s="110">
        <f t="shared" si="57"/>
        <v>0.88628552704762686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72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13"/>
      <c r="X137" s="116"/>
      <c r="Y137" s="281"/>
      <c r="Z137" s="282"/>
      <c r="AA137" s="172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72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73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60">AVERAGE(I124:I139)</f>
        <v>4.333333333333333</v>
      </c>
      <c r="J140" s="137">
        <f t="shared" si="60"/>
        <v>3600</v>
      </c>
      <c r="K140" s="138">
        <f t="shared" ref="K140" si="61">J140/I140</f>
        <v>830.76923076923083</v>
      </c>
      <c r="L140" s="136">
        <f t="shared" ref="L140:M140" si="62">AVERAGE(L124:L139)</f>
        <v>4.333333333333333</v>
      </c>
      <c r="M140" s="137">
        <f t="shared" si="62"/>
        <v>3186.0758925674158</v>
      </c>
      <c r="N140" s="138">
        <f>M140/L140</f>
        <v>735.24828290017297</v>
      </c>
      <c r="O140" s="139">
        <f>L140-I140</f>
        <v>0</v>
      </c>
      <c r="P140" s="140">
        <f>N140-K140</f>
        <v>-95.520947869057863</v>
      </c>
      <c r="Q140" s="141">
        <f>N140/K140</f>
        <v>0.88502108126872669</v>
      </c>
      <c r="R140" s="291"/>
      <c r="S140" s="142">
        <v>0.70833333333333337</v>
      </c>
      <c r="T140" s="143">
        <v>1.1708796296296295</v>
      </c>
      <c r="U140" s="144"/>
      <c r="V140" s="166"/>
      <c r="W140" s="167"/>
      <c r="X140" s="138"/>
      <c r="Y140" s="277"/>
      <c r="Z140" s="278"/>
      <c r="AA140" s="174">
        <f>M140-J140</f>
        <v>-413.92410743258415</v>
      </c>
      <c r="AB140" s="141">
        <f>M140/J140</f>
        <v>0.88502108126872658</v>
      </c>
      <c r="AC140" s="296"/>
    </row>
    <row r="142" spans="1:29">
      <c r="Y142" s="275" t="s">
        <v>151</v>
      </c>
      <c r="Z142" s="275"/>
    </row>
    <row r="143" spans="1:29">
      <c r="Y143" s="275" t="s">
        <v>152</v>
      </c>
      <c r="Z143" s="275"/>
    </row>
    <row r="144" spans="1:29">
      <c r="Y144" s="275" t="s">
        <v>153</v>
      </c>
      <c r="Z144" s="275"/>
    </row>
    <row r="145" spans="25:26">
      <c r="Y145" s="275" t="s">
        <v>154</v>
      </c>
      <c r="Z145" s="275"/>
    </row>
    <row r="146" spans="25:26">
      <c r="Y146" s="275" t="s">
        <v>155</v>
      </c>
      <c r="Z146" s="275"/>
    </row>
    <row r="147" spans="25:26">
      <c r="Y147" s="275" t="s">
        <v>156</v>
      </c>
      <c r="Z147" s="275"/>
    </row>
    <row r="148" spans="25:26">
      <c r="Y148" s="275" t="s">
        <v>157</v>
      </c>
      <c r="Z148" s="275"/>
    </row>
    <row r="149" spans="25:26">
      <c r="Y149" s="275" t="s">
        <v>158</v>
      </c>
      <c r="Z149" s="275"/>
    </row>
    <row r="150" spans="25:26">
      <c r="Y150" s="275" t="s">
        <v>159</v>
      </c>
      <c r="Z150" s="275"/>
    </row>
    <row r="151" spans="25:26">
      <c r="Y151" s="275" t="s">
        <v>160</v>
      </c>
      <c r="Z151" s="275"/>
    </row>
    <row r="152" spans="25:26">
      <c r="Y152" s="275" t="s">
        <v>161</v>
      </c>
      <c r="Z152" s="275"/>
    </row>
    <row r="153" spans="25:26">
      <c r="Y153" s="275" t="s">
        <v>162</v>
      </c>
      <c r="Z153" s="275"/>
    </row>
    <row r="154" spans="25:26">
      <c r="Y154" s="275" t="s">
        <v>163</v>
      </c>
      <c r="Z154" s="275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307" priority="1" operator="greaterThan">
      <formula>0</formula>
    </cfRule>
  </conditionalFormatting>
  <conditionalFormatting sqref="P5:P140 AA5:AA140">
    <cfRule type="cellIs" dxfId="306" priority="4" operator="lessThan">
      <formula>0</formula>
    </cfRule>
  </conditionalFormatting>
  <conditionalFormatting sqref="Q5:Q140 AB5:AB140">
    <cfRule type="cellIs" dxfId="305" priority="2" operator="greaterThan">
      <formula>1</formula>
    </cfRule>
    <cfRule type="cellIs" dxfId="304" priority="3" operator="lessThan">
      <formula>0.8</formula>
    </cfRule>
  </conditionalFormatting>
  <conditionalFormatting sqref="AC5:AC6 R5:R140 AC73:AC78">
    <cfRule type="cellIs" dxfId="303" priority="5" operator="lessThan">
      <formula>0.8</formula>
    </cfRule>
  </conditionalFormatting>
  <conditionalFormatting sqref="AC12:AC20">
    <cfRule type="cellIs" dxfId="302" priority="12" operator="lessThan">
      <formula>0.8</formula>
    </cfRule>
  </conditionalFormatting>
  <conditionalFormatting sqref="AC22">
    <cfRule type="cellIs" dxfId="301" priority="11" operator="lessThan">
      <formula>0.8</formula>
    </cfRule>
  </conditionalFormatting>
  <conditionalFormatting sqref="AC39">
    <cfRule type="cellIs" dxfId="300" priority="7" operator="lessThan">
      <formula>0.8</formula>
    </cfRule>
  </conditionalFormatting>
  <conditionalFormatting sqref="AC56:AC61">
    <cfRule type="cellIs" dxfId="299" priority="6" operator="lessThan">
      <formula>0.8</formula>
    </cfRule>
  </conditionalFormatting>
  <conditionalFormatting sqref="AC90">
    <cfRule type="cellIs" dxfId="298" priority="10" operator="lessThan">
      <formula>0.8</formula>
    </cfRule>
  </conditionalFormatting>
  <conditionalFormatting sqref="AC107">
    <cfRule type="cellIs" dxfId="297" priority="9" operator="lessThan">
      <formula>0.8</formula>
    </cfRule>
  </conditionalFormatting>
  <conditionalFormatting sqref="AC124:AC129">
    <cfRule type="cellIs" dxfId="296" priority="8" operator="lessThan">
      <formula>0.8</formula>
    </cfRule>
  </conditionalFormatting>
  <dataValidations count="1">
    <dataValidation type="list" allowBlank="1" showInputMessage="1" showErrorMessage="1" sqref="Y5:Z140" xr:uid="{4CEE6688-5C4E-44FB-AC09-9646FD497E9D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66B4-3D5C-4884-9127-74965B2E9C28}">
  <sheetPr>
    <tabColor theme="8" tint="0.59999389629810485"/>
    <pageSetUpPr fitToPage="1"/>
  </sheetPr>
  <dimension ref="A1:AG171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SUM(F5:F157)</f>
        <v>78176</v>
      </c>
      <c r="E1" s="88" t="s">
        <v>3</v>
      </c>
      <c r="F1" s="89">
        <f>SUM(G5:G157)</f>
        <v>3550447.3099999996</v>
      </c>
      <c r="G1" s="90" t="s">
        <v>84</v>
      </c>
      <c r="H1" s="91">
        <f>L21+L38+L55+L72+L89+L106+L123+L140+L157</f>
        <v>161.19999999999999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46155</v>
      </c>
      <c r="B2" s="335"/>
      <c r="C2" s="92" t="s">
        <v>40</v>
      </c>
      <c r="D2" s="93">
        <f>AVERAGE(N21,N38,N55,N72,N89,N106,N123,N140,N157)</f>
        <v>152.47749550951585</v>
      </c>
      <c r="E2" s="93" t="s">
        <v>91</v>
      </c>
      <c r="F2" s="94">
        <f>F1/D1</f>
        <v>45.416077952312726</v>
      </c>
      <c r="G2" s="95" t="s">
        <v>92</v>
      </c>
      <c r="H2" s="96">
        <f>COUNT(H5:H157)</f>
        <v>0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SUM(Y21,Y38,Y55,Y72,Y89,Y106,Y123,Y140,Y157)</f>
        <v>0</v>
      </c>
      <c r="Z2" s="193">
        <f>SUM(Z21,Z38,Z55,Z72,Z89,Z106,Z123,Z140,Z157)</f>
        <v>0</v>
      </c>
      <c r="AA2" s="375"/>
      <c r="AB2" s="376"/>
      <c r="AC2" s="201">
        <f>SUM(AC21,AC38,AC55,AC72,AC89,AC106,AC123,AC140,AC157)</f>
        <v>45</v>
      </c>
      <c r="AD2" s="202">
        <f>SUM(AD21,AD38,AD55,AD72,AD89,AD106,AD123,AD140,AD157)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173</v>
      </c>
      <c r="C5" s="365" t="s">
        <v>174</v>
      </c>
      <c r="D5" s="365"/>
      <c r="E5" s="147">
        <v>56.77</v>
      </c>
      <c r="F5" s="151">
        <v>3441</v>
      </c>
      <c r="G5" s="148">
        <f t="shared" ref="G5:G7" si="0">E5*F5</f>
        <v>195345.57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1789.7700157358695</v>
      </c>
      <c r="N5" s="152">
        <f>M5/L5</f>
        <v>74.573750655661229</v>
      </c>
      <c r="O5" s="154">
        <f>L5-I5</f>
        <v>0</v>
      </c>
      <c r="P5" s="155">
        <f>N5-K5</f>
        <v>-8.7595826776720997</v>
      </c>
      <c r="Q5" s="156">
        <f>N5/K5</f>
        <v>0.89488500786793479</v>
      </c>
      <c r="R5" s="289">
        <f>Q21</f>
        <v>0.89510403092941637</v>
      </c>
      <c r="S5" s="157">
        <v>0.25</v>
      </c>
      <c r="T5" s="158">
        <v>0.33010416666666664</v>
      </c>
      <c r="U5" s="159"/>
      <c r="V5" s="160">
        <v>115.355603337177</v>
      </c>
      <c r="W5" s="181"/>
      <c r="X5" s="152"/>
      <c r="Y5" s="12"/>
      <c r="Z5" s="198"/>
      <c r="AA5" s="292"/>
      <c r="AB5" s="293"/>
      <c r="AC5" s="12">
        <v>2</v>
      </c>
      <c r="AD5" s="198"/>
      <c r="AE5" s="178">
        <f>M5-J5</f>
        <v>-210.22998426413051</v>
      </c>
      <c r="AF5" s="132">
        <f>M5/J5</f>
        <v>0.89488500786793479</v>
      </c>
      <c r="AG5" s="368">
        <f>AF21</f>
        <v>0.89510403092941637</v>
      </c>
    </row>
    <row r="6" spans="1:33" ht="15.75" customHeight="1">
      <c r="A6" s="298"/>
      <c r="B6" s="100" t="s">
        <v>175</v>
      </c>
      <c r="C6" s="364" t="s">
        <v>178</v>
      </c>
      <c r="D6" s="364"/>
      <c r="E6" s="101">
        <v>59.52</v>
      </c>
      <c r="F6" s="102">
        <v>5542</v>
      </c>
      <c r="G6" s="103">
        <f t="shared" si="0"/>
        <v>329859.84000000003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1791.3997644980898</v>
      </c>
      <c r="N6" s="106">
        <f>M6/L6</f>
        <v>74.641656854087074</v>
      </c>
      <c r="O6" s="108">
        <f>L6-I6</f>
        <v>0</v>
      </c>
      <c r="P6" s="109">
        <f>N6-K6</f>
        <v>-8.6916764792462544</v>
      </c>
      <c r="Q6" s="110">
        <f>N6/K6</f>
        <v>0.89569988224904495</v>
      </c>
      <c r="R6" s="290"/>
      <c r="S6" s="47">
        <v>0.33333333333333331</v>
      </c>
      <c r="T6" s="48">
        <v>0.46223379629629624</v>
      </c>
      <c r="U6" s="111">
        <v>4.6500000000000075</v>
      </c>
      <c r="V6" s="112">
        <v>185.62020973200512</v>
      </c>
      <c r="W6" s="113">
        <v>0.46223379629629624</v>
      </c>
      <c r="X6" s="116">
        <v>0.50069444444444444</v>
      </c>
      <c r="Y6" s="12"/>
      <c r="Z6" s="198"/>
      <c r="AA6" s="281"/>
      <c r="AB6" s="282"/>
      <c r="AC6" s="12">
        <v>3</v>
      </c>
      <c r="AD6" s="198"/>
      <c r="AE6" s="117">
        <f>M6-J6</f>
        <v>-208.60023550191022</v>
      </c>
      <c r="AF6" s="110">
        <f>M6/J6</f>
        <v>0.89569988224904484</v>
      </c>
      <c r="AG6" s="362"/>
    </row>
    <row r="7" spans="1:33" ht="15.75" customHeight="1">
      <c r="A7" s="298"/>
      <c r="B7" s="100" t="s">
        <v>175</v>
      </c>
      <c r="C7" s="364" t="s">
        <v>176</v>
      </c>
      <c r="D7" s="364"/>
      <c r="E7" s="101">
        <v>77.34</v>
      </c>
      <c r="F7" s="102">
        <v>2561</v>
      </c>
      <c r="G7" s="103">
        <f t="shared" si="0"/>
        <v>198067.74000000002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1789.4544053425393</v>
      </c>
      <c r="N7" s="106">
        <f>M7/L7</f>
        <v>77.802365449675619</v>
      </c>
      <c r="O7" s="108">
        <f>L7-I7</f>
        <v>0</v>
      </c>
      <c r="P7" s="109">
        <f>N7-K7</f>
        <v>-9.1541562894548179</v>
      </c>
      <c r="Q7" s="110">
        <f>N7/K7</f>
        <v>0.89472720267126959</v>
      </c>
      <c r="R7" s="290"/>
      <c r="S7" s="47">
        <v>0.50069444444444444</v>
      </c>
      <c r="T7" s="48">
        <v>0.56032407407407403</v>
      </c>
      <c r="U7" s="111">
        <v>55.383333333333411</v>
      </c>
      <c r="V7" s="112">
        <v>85.869748645865187</v>
      </c>
      <c r="W7" s="113"/>
      <c r="X7" s="116"/>
      <c r="Y7" s="12"/>
      <c r="Z7" s="198"/>
      <c r="AA7" s="281"/>
      <c r="AB7" s="282"/>
      <c r="AC7" s="12">
        <v>2</v>
      </c>
      <c r="AD7" s="198"/>
      <c r="AE7" s="117">
        <f>M7-J7</f>
        <v>-210.5455946574607</v>
      </c>
      <c r="AF7" s="110">
        <f>M7/J7</f>
        <v>0.89472720267126971</v>
      </c>
      <c r="AG7" s="362"/>
    </row>
    <row r="8" spans="1:33" ht="15.75" customHeight="1">
      <c r="A8" s="298"/>
      <c r="B8" s="100"/>
      <c r="C8" s="364"/>
      <c r="D8" s="364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81"/>
      <c r="AB8" s="282"/>
      <c r="AC8" s="12"/>
      <c r="AD8" s="198"/>
      <c r="AE8" s="117"/>
      <c r="AF8" s="110"/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1790.2080618588327</v>
      </c>
      <c r="N21" s="138">
        <f t="shared" ref="N21:N26" si="5">M21/L21</f>
        <v>75.642594163049267</v>
      </c>
      <c r="O21" s="139">
        <f t="shared" ref="O21:O26" si="6">L21-I21</f>
        <v>0</v>
      </c>
      <c r="P21" s="140">
        <f t="shared" ref="P21:P26" si="7">N21-K21</f>
        <v>-8.8644480904718534</v>
      </c>
      <c r="Q21" s="141">
        <f t="shared" ref="Q21:Q26" si="8">N21/K21</f>
        <v>0.89510403092941637</v>
      </c>
      <c r="R21" s="291"/>
      <c r="S21" s="142">
        <v>0.25</v>
      </c>
      <c r="T21" s="143">
        <v>0.56032407407407403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7</v>
      </c>
      <c r="AD21" s="180">
        <f>SUM(AD5:AD20)</f>
        <v>0</v>
      </c>
      <c r="AE21" s="168">
        <f t="shared" ref="AE21:AE26" si="9">M21-J21</f>
        <v>-209.79193814116729</v>
      </c>
      <c r="AF21" s="141">
        <f t="shared" ref="AF21:AF26" si="10">M21/J21</f>
        <v>0.89510403092941637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2773</v>
      </c>
      <c r="G22" s="148">
        <f t="shared" ref="G22:G26" si="11">E22*F22</f>
        <v>149076.47999999998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1787.7466606172175</v>
      </c>
      <c r="N22" s="152">
        <f t="shared" si="5"/>
        <v>89.387333030860873</v>
      </c>
      <c r="O22" s="154">
        <f t="shared" si="6"/>
        <v>0</v>
      </c>
      <c r="P22" s="155">
        <f t="shared" si="7"/>
        <v>-10.612666969139127</v>
      </c>
      <c r="Q22" s="156">
        <f t="shared" si="8"/>
        <v>0.89387333030860872</v>
      </c>
      <c r="R22" s="289">
        <f>Q38</f>
        <v>0.88182430801973921</v>
      </c>
      <c r="S22" s="157">
        <v>0.20833333333333334</v>
      </c>
      <c r="T22" s="158">
        <v>0.27296296296296296</v>
      </c>
      <c r="U22" s="159"/>
      <c r="V22" s="160">
        <v>93.066877799429093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 t="shared" si="9"/>
        <v>-212.25333938278254</v>
      </c>
      <c r="AF22" s="156">
        <f t="shared" si="10"/>
        <v>0.89387333030860872</v>
      </c>
      <c r="AG22" s="361">
        <f>AF38</f>
        <v>0.88182430801973932</v>
      </c>
    </row>
    <row r="23" spans="1:33" ht="15.75" customHeight="1">
      <c r="A23" s="284"/>
      <c r="B23" s="163" t="s">
        <v>175</v>
      </c>
      <c r="C23" s="279" t="s">
        <v>182</v>
      </c>
      <c r="D23" s="280"/>
      <c r="E23" s="101">
        <v>47.37</v>
      </c>
      <c r="F23" s="111">
        <v>1576</v>
      </c>
      <c r="G23" s="103">
        <f t="shared" si="11"/>
        <v>74655.12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1788.1535184783622</v>
      </c>
      <c r="N23" s="106">
        <f t="shared" si="5"/>
        <v>85.150167546588676</v>
      </c>
      <c r="O23" s="108">
        <f t="shared" si="6"/>
        <v>0</v>
      </c>
      <c r="P23" s="109">
        <f t="shared" si="7"/>
        <v>-10.087927691506565</v>
      </c>
      <c r="Q23" s="110">
        <f t="shared" si="8"/>
        <v>0.89407675923918106</v>
      </c>
      <c r="R23" s="290"/>
      <c r="S23" s="47">
        <v>0.27638888888888891</v>
      </c>
      <c r="T23" s="48">
        <v>0.31310185185185185</v>
      </c>
      <c r="U23" s="111">
        <v>4.9333333333333584</v>
      </c>
      <c r="V23" s="112">
        <v>52.881365622603965</v>
      </c>
      <c r="W23" s="113"/>
      <c r="X23" s="116"/>
      <c r="Y23" s="12"/>
      <c r="Z23" s="198"/>
      <c r="AA23" s="281"/>
      <c r="AB23" s="282"/>
      <c r="AC23" s="12">
        <v>1</v>
      </c>
      <c r="AD23" s="198"/>
      <c r="AE23" s="117">
        <f t="shared" si="9"/>
        <v>-211.84648152163777</v>
      </c>
      <c r="AF23" s="110">
        <f t="shared" si="10"/>
        <v>0.89407675923918106</v>
      </c>
      <c r="AG23" s="362"/>
    </row>
    <row r="24" spans="1:33" ht="15.75" customHeight="1">
      <c r="A24" s="284"/>
      <c r="B24" s="163" t="s">
        <v>175</v>
      </c>
      <c r="C24" s="279" t="s">
        <v>185</v>
      </c>
      <c r="D24" s="280"/>
      <c r="E24" s="101">
        <v>71.55</v>
      </c>
      <c r="F24" s="111">
        <v>2307</v>
      </c>
      <c r="G24" s="103">
        <f t="shared" si="11"/>
        <v>165065.85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1787.0462102904894</v>
      </c>
      <c r="N24" s="106">
        <f t="shared" si="5"/>
        <v>81.229373195022248</v>
      </c>
      <c r="O24" s="108">
        <f t="shared" si="6"/>
        <v>0</v>
      </c>
      <c r="P24" s="109">
        <f t="shared" si="7"/>
        <v>-9.6797177140686586</v>
      </c>
      <c r="Q24" s="110">
        <f t="shared" si="8"/>
        <v>0.8935231051452448</v>
      </c>
      <c r="R24" s="290"/>
      <c r="S24" s="47">
        <v>0.31666666666666665</v>
      </c>
      <c r="T24" s="48">
        <v>0.37045138888888884</v>
      </c>
      <c r="U24" s="111">
        <v>5.1333333333333098</v>
      </c>
      <c r="V24" s="112">
        <v>77.457426228222403</v>
      </c>
      <c r="W24" s="113"/>
      <c r="X24" s="116"/>
      <c r="Y24" s="12"/>
      <c r="Z24" s="198"/>
      <c r="AA24" s="281"/>
      <c r="AB24" s="282"/>
      <c r="AC24" s="12">
        <v>1</v>
      </c>
      <c r="AD24" s="198"/>
      <c r="AE24" s="117">
        <f t="shared" si="9"/>
        <v>-212.9537897095106</v>
      </c>
      <c r="AF24" s="110">
        <f t="shared" si="10"/>
        <v>0.89352310514524469</v>
      </c>
      <c r="AG24" s="362"/>
    </row>
    <row r="25" spans="1:33" ht="15.75" customHeight="1">
      <c r="A25" s="284"/>
      <c r="B25" s="163" t="s">
        <v>175</v>
      </c>
      <c r="C25" s="279" t="s">
        <v>183</v>
      </c>
      <c r="D25" s="280"/>
      <c r="E25" s="101">
        <v>59.54</v>
      </c>
      <c r="F25" s="111">
        <v>3035</v>
      </c>
      <c r="G25" s="103">
        <f t="shared" si="11"/>
        <v>180703.9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1791.281596452473</v>
      </c>
      <c r="N25" s="106">
        <f t="shared" si="5"/>
        <v>77.881808541411871</v>
      </c>
      <c r="O25" s="108">
        <f t="shared" si="6"/>
        <v>0</v>
      </c>
      <c r="P25" s="109">
        <f t="shared" si="7"/>
        <v>-9.074713197718566</v>
      </c>
      <c r="Q25" s="110">
        <f t="shared" si="8"/>
        <v>0.89564079822623655</v>
      </c>
      <c r="R25" s="290"/>
      <c r="S25" s="47">
        <v>0.37361111111111106</v>
      </c>
      <c r="T25" s="48">
        <v>0.44420138888888883</v>
      </c>
      <c r="U25" s="111">
        <v>4.5499999999999918</v>
      </c>
      <c r="V25" s="112">
        <v>101.659058162959</v>
      </c>
      <c r="W25" s="113">
        <v>0.44420138888888883</v>
      </c>
      <c r="X25" s="116">
        <v>0.48263888888888884</v>
      </c>
      <c r="Y25" s="12"/>
      <c r="Z25" s="198"/>
      <c r="AA25" s="281"/>
      <c r="AB25" s="282"/>
      <c r="AC25" s="12">
        <v>2</v>
      </c>
      <c r="AD25" s="198"/>
      <c r="AE25" s="117">
        <f t="shared" si="9"/>
        <v>-208.71840354752703</v>
      </c>
      <c r="AF25" s="110">
        <f t="shared" si="10"/>
        <v>0.89564079822623643</v>
      </c>
      <c r="AG25" s="362"/>
    </row>
    <row r="26" spans="1:33" ht="15.75" customHeight="1">
      <c r="A26" s="285"/>
      <c r="B26" s="163" t="s">
        <v>175</v>
      </c>
      <c r="C26" s="279" t="s">
        <v>237</v>
      </c>
      <c r="D26" s="280"/>
      <c r="E26" s="101">
        <v>61.09</v>
      </c>
      <c r="F26" s="111">
        <v>3647</v>
      </c>
      <c r="G26" s="103">
        <f t="shared" si="11"/>
        <v>222795.23</v>
      </c>
      <c r="H26" s="13"/>
      <c r="I26" s="118">
        <v>20</v>
      </c>
      <c r="J26" s="105">
        <v>2000</v>
      </c>
      <c r="K26" s="106">
        <f t="shared" si="1"/>
        <v>100</v>
      </c>
      <c r="L26" s="107">
        <v>20</v>
      </c>
      <c r="M26" s="105">
        <f>F26/V26*60</f>
        <v>1664.0150943588505</v>
      </c>
      <c r="N26" s="106">
        <f t="shared" si="5"/>
        <v>83.20075471794253</v>
      </c>
      <c r="O26" s="108">
        <f t="shared" si="6"/>
        <v>0</v>
      </c>
      <c r="P26" s="109">
        <f t="shared" si="7"/>
        <v>-16.79924528205747</v>
      </c>
      <c r="Q26" s="110">
        <f t="shared" si="8"/>
        <v>0.83200754717942527</v>
      </c>
      <c r="R26" s="290"/>
      <c r="S26" s="47">
        <v>0.48263888888888884</v>
      </c>
      <c r="T26" s="48">
        <v>0.57395833333333324</v>
      </c>
      <c r="U26" s="111">
        <v>55.350000000000023</v>
      </c>
      <c r="V26" s="112">
        <v>131.50121098169001</v>
      </c>
      <c r="W26" s="113"/>
      <c r="X26" s="116"/>
      <c r="Y26" s="12"/>
      <c r="Z26" s="198"/>
      <c r="AA26" s="281"/>
      <c r="AB26" s="282"/>
      <c r="AC26" s="12">
        <v>2</v>
      </c>
      <c r="AD26" s="198"/>
      <c r="AE26" s="117">
        <f t="shared" si="9"/>
        <v>-335.98490564114945</v>
      </c>
      <c r="AF26" s="110">
        <f t="shared" si="10"/>
        <v>0.83200754717942527</v>
      </c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12">AVERAGE(I22:I37)</f>
        <v>21.2</v>
      </c>
      <c r="J38" s="137">
        <f t="shared" si="12"/>
        <v>2000</v>
      </c>
      <c r="K38" s="138">
        <f t="shared" ref="K38" si="13">J38/I38</f>
        <v>94.339622641509436</v>
      </c>
      <c r="L38" s="136">
        <f t="shared" ref="L38:M38" si="14">AVERAGE(L22:L37)</f>
        <v>21.2</v>
      </c>
      <c r="M38" s="137">
        <f t="shared" si="14"/>
        <v>1763.6486160394786</v>
      </c>
      <c r="N38" s="138">
        <f>M38/L38</f>
        <v>83.190972454692385</v>
      </c>
      <c r="O38" s="139">
        <f>L38-I38</f>
        <v>0</v>
      </c>
      <c r="P38" s="140">
        <f>N38-K38</f>
        <v>-11.148650186817051</v>
      </c>
      <c r="Q38" s="141">
        <f>N38/K38</f>
        <v>0.88182430801973921</v>
      </c>
      <c r="R38" s="291"/>
      <c r="S38" s="142">
        <v>0.20833333333333334</v>
      </c>
      <c r="T38" s="143">
        <v>0.57395833333333324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8</v>
      </c>
      <c r="AD38" s="180">
        <f>SUM(AD22:AD37)</f>
        <v>0</v>
      </c>
      <c r="AE38" s="168">
        <f>M38-J38</f>
        <v>-236.35138396052139</v>
      </c>
      <c r="AF38" s="141">
        <f>M38/J38</f>
        <v>0.88182430801973932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3501</v>
      </c>
      <c r="G39" s="148">
        <f t="shared" ref="G39:G42" si="15">E39*F39</f>
        <v>68969.7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1078.9335220323712</v>
      </c>
      <c r="N39" s="152">
        <f>M39/L39</f>
        <v>82.994886310182409</v>
      </c>
      <c r="O39" s="154">
        <f>L39-I39</f>
        <v>0</v>
      </c>
      <c r="P39" s="155">
        <f>N39-K39</f>
        <v>-9.3128059975098978</v>
      </c>
      <c r="Q39" s="156">
        <f>N39/K39</f>
        <v>0.89911126836030941</v>
      </c>
      <c r="R39" s="289">
        <f>Q55</f>
        <v>0.89569930016665344</v>
      </c>
      <c r="S39" s="157">
        <v>0.25</v>
      </c>
      <c r="T39" s="158">
        <v>0.38519675925925922</v>
      </c>
      <c r="U39" s="159"/>
      <c r="V39" s="160">
        <v>194.69225462965787</v>
      </c>
      <c r="W39" s="158"/>
      <c r="X39" s="169"/>
      <c r="Y39" s="12"/>
      <c r="Z39" s="198"/>
      <c r="AA39" s="292"/>
      <c r="AB39" s="293"/>
      <c r="AC39" s="12">
        <v>4</v>
      </c>
      <c r="AD39" s="198"/>
      <c r="AE39" s="115">
        <f>M39-J39</f>
        <v>-121.06647796762877</v>
      </c>
      <c r="AF39" s="156">
        <f>M39/J39</f>
        <v>0.89911126836030941</v>
      </c>
      <c r="AG39" s="294">
        <f>AF55</f>
        <v>0.89569930016665344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1639</v>
      </c>
      <c r="G40" s="103">
        <f t="shared" si="15"/>
        <v>126776.65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1791.1662025924159</v>
      </c>
      <c r="N40" s="106">
        <f>M40/L40</f>
        <v>68.891007792015998</v>
      </c>
      <c r="O40" s="108">
        <f>L40-I40</f>
        <v>0</v>
      </c>
      <c r="P40" s="109">
        <f>N40-K40</f>
        <v>-8.032069131060922</v>
      </c>
      <c r="Q40" s="110">
        <f>N40/K40</f>
        <v>0.895583101296208</v>
      </c>
      <c r="R40" s="290"/>
      <c r="S40" s="47">
        <v>0.3881944444444444</v>
      </c>
      <c r="T40" s="48">
        <v>0.42631944444444442</v>
      </c>
      <c r="U40" s="111">
        <v>5</v>
      </c>
      <c r="V40" s="112">
        <v>54.902777786711901</v>
      </c>
      <c r="W40" s="113"/>
      <c r="X40" s="116"/>
      <c r="Y40" s="12"/>
      <c r="Z40" s="198"/>
      <c r="AA40" s="281"/>
      <c r="AB40" s="282"/>
      <c r="AC40" s="12">
        <v>1</v>
      </c>
      <c r="AD40" s="198"/>
      <c r="AE40" s="117">
        <f>M40-J40</f>
        <v>-208.83379740758414</v>
      </c>
      <c r="AF40" s="110">
        <f>M40/J40</f>
        <v>0.89558310129620788</v>
      </c>
      <c r="AG40" s="295"/>
    </row>
    <row r="41" spans="1:33" ht="15.75" customHeight="1">
      <c r="A41" s="298"/>
      <c r="B41" s="163" t="s">
        <v>175</v>
      </c>
      <c r="C41" s="279" t="s">
        <v>180</v>
      </c>
      <c r="D41" s="280"/>
      <c r="E41" s="101">
        <v>59.34</v>
      </c>
      <c r="F41" s="102">
        <v>1654</v>
      </c>
      <c r="G41" s="103">
        <f t="shared" si="15"/>
        <v>98148.36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1790.2082313195071</v>
      </c>
      <c r="N41" s="106">
        <f>M41/L41</f>
        <v>74.592009638312803</v>
      </c>
      <c r="O41" s="108">
        <f>L41-I41</f>
        <v>0</v>
      </c>
      <c r="P41" s="109">
        <f>N41-K41</f>
        <v>-8.741323695020526</v>
      </c>
      <c r="Q41" s="110">
        <f>N41/K41</f>
        <v>0.89510411565975367</v>
      </c>
      <c r="R41" s="290"/>
      <c r="S41" s="47">
        <v>0.42986111111111103</v>
      </c>
      <c r="T41" s="48">
        <v>0.4683564814814814</v>
      </c>
      <c r="U41" s="111">
        <v>5.0999999999999179</v>
      </c>
      <c r="V41" s="112">
        <v>55.434892021948343</v>
      </c>
      <c r="W41" s="113">
        <v>0.4683564814814814</v>
      </c>
      <c r="X41" s="116">
        <v>0.50763888888888875</v>
      </c>
      <c r="Y41" s="12"/>
      <c r="Z41" s="198"/>
      <c r="AA41" s="281"/>
      <c r="AB41" s="282"/>
      <c r="AC41" s="12">
        <v>1</v>
      </c>
      <c r="AD41" s="198"/>
      <c r="AE41" s="117">
        <f>M41-J41</f>
        <v>-209.79176868049285</v>
      </c>
      <c r="AF41" s="110">
        <f>M41/J41</f>
        <v>0.89510411565975356</v>
      </c>
      <c r="AG41" s="295"/>
    </row>
    <row r="42" spans="1:33" ht="15.75" customHeight="1">
      <c r="A42" s="298"/>
      <c r="B42" s="163" t="s">
        <v>175</v>
      </c>
      <c r="C42" s="279" t="s">
        <v>177</v>
      </c>
      <c r="D42" s="280"/>
      <c r="E42" s="101">
        <v>58.67</v>
      </c>
      <c r="F42" s="102">
        <v>4117</v>
      </c>
      <c r="G42" s="103">
        <f t="shared" si="15"/>
        <v>241544.39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1788.7270052556109</v>
      </c>
      <c r="N42" s="106">
        <f>M42/L42</f>
        <v>77.770739358939608</v>
      </c>
      <c r="O42" s="108">
        <f>L42-I42</f>
        <v>0</v>
      </c>
      <c r="P42" s="109">
        <f>N42-K42</f>
        <v>-9.1857823801908296</v>
      </c>
      <c r="Q42" s="110">
        <f>N42/K42</f>
        <v>0.89436350262780551</v>
      </c>
      <c r="R42" s="290"/>
      <c r="S42" s="47">
        <v>0.50763888888888875</v>
      </c>
      <c r="T42" s="48">
        <v>0.60353009259259249</v>
      </c>
      <c r="U42" s="111">
        <v>56.566666666666585</v>
      </c>
      <c r="V42" s="112">
        <v>138.09821133924268</v>
      </c>
      <c r="W42" s="113"/>
      <c r="X42" s="116"/>
      <c r="Y42" s="12"/>
      <c r="Z42" s="198"/>
      <c r="AA42" s="281"/>
      <c r="AB42" s="282"/>
      <c r="AC42" s="12">
        <v>2</v>
      </c>
      <c r="AD42" s="198"/>
      <c r="AE42" s="117">
        <f>M42-J42</f>
        <v>-211.27299474438905</v>
      </c>
      <c r="AF42" s="110">
        <f>M42/J42</f>
        <v>0.89436350262780551</v>
      </c>
      <c r="AG42" s="295"/>
    </row>
    <row r="43" spans="1:33" ht="15.75" customHeight="1">
      <c r="A43" s="298"/>
      <c r="B43" s="163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81"/>
      <c r="AB43" s="282"/>
      <c r="AC43" s="12"/>
      <c r="AD43" s="198"/>
      <c r="AE43" s="117"/>
      <c r="AF43" s="110"/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6">AVERAGE(I39:I54)</f>
        <v>21.5</v>
      </c>
      <c r="J55" s="137">
        <f t="shared" si="16"/>
        <v>1800</v>
      </c>
      <c r="K55" s="138">
        <f t="shared" ref="K55" si="17">J55/I55</f>
        <v>83.720930232558146</v>
      </c>
      <c r="L55" s="136">
        <f t="shared" ref="L55:M55" si="18">AVERAGE(L39:L54)</f>
        <v>21.5</v>
      </c>
      <c r="M55" s="137">
        <f t="shared" si="18"/>
        <v>1612.2587402999761</v>
      </c>
      <c r="N55" s="138">
        <f t="shared" ref="N55:N61" si="19">M55/L55</f>
        <v>74.988778618603547</v>
      </c>
      <c r="O55" s="139">
        <f t="shared" ref="O55:O61" si="20">L55-I55</f>
        <v>0</v>
      </c>
      <c r="P55" s="140">
        <f t="shared" ref="P55:P61" si="21">N55-K55</f>
        <v>-8.7321516139545992</v>
      </c>
      <c r="Q55" s="141">
        <f t="shared" ref="Q55:Q61" si="22">N55/K55</f>
        <v>0.89569930016665344</v>
      </c>
      <c r="R55" s="291"/>
      <c r="S55" s="142">
        <v>0.25</v>
      </c>
      <c r="T55" s="143">
        <v>0.60353009259259249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8</v>
      </c>
      <c r="AD55" s="191">
        <f>SUM(AD39:AD54)</f>
        <v>0</v>
      </c>
      <c r="AE55" s="168">
        <f t="shared" ref="AE55:AE61" si="23">M55-J55</f>
        <v>-187.74125970002387</v>
      </c>
      <c r="AF55" s="141">
        <f t="shared" ref="AF55:AF61" si="24">M55/J55</f>
        <v>0.89569930016665344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2108</v>
      </c>
      <c r="G56" s="148">
        <f t="shared" ref="G56:G61" si="25">E56*F56</f>
        <v>60836.88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1" si="26">F56/V56*60</f>
        <v>3175.4116599125146</v>
      </c>
      <c r="N56" s="152">
        <f t="shared" si="19"/>
        <v>167.12692946907973</v>
      </c>
      <c r="O56" s="154">
        <f t="shared" si="20"/>
        <v>0</v>
      </c>
      <c r="P56" s="155">
        <f t="shared" si="21"/>
        <v>-22.346754741446603</v>
      </c>
      <c r="Q56" s="156">
        <f t="shared" si="22"/>
        <v>0.8820587944201429</v>
      </c>
      <c r="R56" s="289">
        <f>Q72</f>
        <v>0.89062515611182913</v>
      </c>
      <c r="S56" s="157">
        <v>0.20833333333333334</v>
      </c>
      <c r="T56" s="158">
        <v>0.23598379629629632</v>
      </c>
      <c r="U56" s="159"/>
      <c r="V56" s="160">
        <v>39.831056110527932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23"/>
        <v>-424.58834008748545</v>
      </c>
      <c r="AF56" s="156">
        <f t="shared" si="24"/>
        <v>0.8820587944201429</v>
      </c>
      <c r="AG56" s="294">
        <f>AF72</f>
        <v>0.89062515611182902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2635</v>
      </c>
      <c r="G57" s="103">
        <f t="shared" si="25"/>
        <v>81974.849999999991</v>
      </c>
      <c r="H57" s="26"/>
      <c r="I57" s="104">
        <v>19</v>
      </c>
      <c r="J57" s="105">
        <v>3600</v>
      </c>
      <c r="K57" s="106">
        <f t="shared" ref="K57:K91" si="27">J57/I57</f>
        <v>189.47368421052633</v>
      </c>
      <c r="L57" s="107">
        <v>19</v>
      </c>
      <c r="M57" s="105">
        <f t="shared" si="26"/>
        <v>3173.7976900040271</v>
      </c>
      <c r="N57" s="106">
        <f t="shared" si="19"/>
        <v>167.04198368442249</v>
      </c>
      <c r="O57" s="108">
        <f t="shared" si="20"/>
        <v>0</v>
      </c>
      <c r="P57" s="109">
        <f t="shared" si="21"/>
        <v>-22.431700526103839</v>
      </c>
      <c r="Q57" s="110">
        <f t="shared" si="22"/>
        <v>0.88161046944556309</v>
      </c>
      <c r="R57" s="290"/>
      <c r="S57" s="47">
        <v>0.23888888888888887</v>
      </c>
      <c r="T57" s="48">
        <v>0.27347222222222223</v>
      </c>
      <c r="U57" s="111">
        <v>5</v>
      </c>
      <c r="V57" s="112">
        <v>49.814139224418994</v>
      </c>
      <c r="W57" s="113"/>
      <c r="X57" s="116"/>
      <c r="Y57" s="12"/>
      <c r="Z57" s="198"/>
      <c r="AA57" s="281"/>
      <c r="AB57" s="282"/>
      <c r="AC57" s="12">
        <v>1</v>
      </c>
      <c r="AD57" s="198"/>
      <c r="AE57" s="117">
        <f t="shared" si="23"/>
        <v>-426.20230999597288</v>
      </c>
      <c r="AF57" s="110">
        <f t="shared" si="24"/>
        <v>0.88161046944556309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1981</v>
      </c>
      <c r="G58" s="103">
        <f t="shared" si="25"/>
        <v>77239.19</v>
      </c>
      <c r="H58" s="26"/>
      <c r="I58" s="104">
        <v>19</v>
      </c>
      <c r="J58" s="105">
        <v>3600</v>
      </c>
      <c r="K58" s="106">
        <f t="shared" si="27"/>
        <v>189.47368421052633</v>
      </c>
      <c r="L58" s="107">
        <v>19</v>
      </c>
      <c r="M58" s="105">
        <f t="shared" si="26"/>
        <v>3174.2977467832748</v>
      </c>
      <c r="N58" s="106">
        <f t="shared" si="19"/>
        <v>167.06830246227761</v>
      </c>
      <c r="O58" s="108">
        <f t="shared" si="20"/>
        <v>0</v>
      </c>
      <c r="P58" s="109">
        <f t="shared" si="21"/>
        <v>-22.405381748248715</v>
      </c>
      <c r="Q58" s="110">
        <f t="shared" si="22"/>
        <v>0.88174937410646514</v>
      </c>
      <c r="R58" s="290"/>
      <c r="S58" s="47">
        <v>0.27708333333333329</v>
      </c>
      <c r="T58" s="48">
        <v>0.30307870370370366</v>
      </c>
      <c r="U58" s="111">
        <v>5.1999999999999336</v>
      </c>
      <c r="V58" s="112">
        <v>37.444502526723802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23"/>
        <v>-425.70225321672524</v>
      </c>
      <c r="AF58" s="110">
        <f t="shared" si="24"/>
        <v>0.88174937410646526</v>
      </c>
      <c r="AG58" s="295"/>
    </row>
    <row r="59" spans="1:33" ht="15.75" customHeight="1">
      <c r="A59" s="284"/>
      <c r="B59" s="100" t="s">
        <v>212</v>
      </c>
      <c r="C59" s="364" t="s">
        <v>214</v>
      </c>
      <c r="D59" s="364"/>
      <c r="E59" s="101">
        <v>38.479999999999997</v>
      </c>
      <c r="F59" s="102">
        <v>4237</v>
      </c>
      <c r="G59" s="103">
        <f t="shared" si="25"/>
        <v>163039.75999999998</v>
      </c>
      <c r="H59" s="26"/>
      <c r="I59" s="104">
        <v>20</v>
      </c>
      <c r="J59" s="105">
        <v>3600</v>
      </c>
      <c r="K59" s="106">
        <f t="shared" si="27"/>
        <v>180</v>
      </c>
      <c r="L59" s="107">
        <v>20</v>
      </c>
      <c r="M59" s="105">
        <f t="shared" si="26"/>
        <v>3253.6894722802763</v>
      </c>
      <c r="N59" s="106">
        <f t="shared" si="19"/>
        <v>162.68447361401383</v>
      </c>
      <c r="O59" s="108">
        <f t="shared" si="20"/>
        <v>0</v>
      </c>
      <c r="P59" s="109">
        <f t="shared" si="21"/>
        <v>-17.315526385986175</v>
      </c>
      <c r="Q59" s="110">
        <f t="shared" si="22"/>
        <v>0.90380263118896564</v>
      </c>
      <c r="R59" s="290"/>
      <c r="S59" s="47">
        <v>0.30694444444444441</v>
      </c>
      <c r="T59" s="48">
        <v>0.3611921296296296</v>
      </c>
      <c r="U59" s="111">
        <v>5.5666666666666842</v>
      </c>
      <c r="V59" s="112">
        <v>78.132840323522188</v>
      </c>
      <c r="W59" s="113"/>
      <c r="X59" s="116"/>
      <c r="Y59" s="12"/>
      <c r="Z59" s="198"/>
      <c r="AA59" s="281"/>
      <c r="AB59" s="282"/>
      <c r="AC59" s="12">
        <v>2</v>
      </c>
      <c r="AD59" s="198"/>
      <c r="AE59" s="199">
        <f t="shared" si="23"/>
        <v>-346.31052771972372</v>
      </c>
      <c r="AF59" s="200">
        <f t="shared" si="24"/>
        <v>0.90380263118896564</v>
      </c>
      <c r="AG59" s="295"/>
    </row>
    <row r="60" spans="1:33" ht="15.75" customHeight="1">
      <c r="A60" s="285"/>
      <c r="B60" s="100" t="s">
        <v>212</v>
      </c>
      <c r="C60" s="364" t="s">
        <v>215</v>
      </c>
      <c r="D60" s="364"/>
      <c r="E60" s="101">
        <v>37.799999999999997</v>
      </c>
      <c r="F60" s="105">
        <v>5238</v>
      </c>
      <c r="G60" s="103">
        <f t="shared" si="25"/>
        <v>197996.4</v>
      </c>
      <c r="H60" s="13"/>
      <c r="I60" s="104">
        <v>21</v>
      </c>
      <c r="J60" s="105">
        <v>3600</v>
      </c>
      <c r="K60" s="106">
        <f t="shared" si="27"/>
        <v>171.42857142857142</v>
      </c>
      <c r="L60" s="107">
        <v>21</v>
      </c>
      <c r="M60" s="105">
        <f t="shared" si="26"/>
        <v>3254.7273496617563</v>
      </c>
      <c r="N60" s="106">
        <f t="shared" si="19"/>
        <v>154.98701665055984</v>
      </c>
      <c r="O60" s="108">
        <f t="shared" si="20"/>
        <v>0</v>
      </c>
      <c r="P60" s="109">
        <f t="shared" si="21"/>
        <v>-16.441554778011579</v>
      </c>
      <c r="Q60" s="110">
        <f t="shared" si="22"/>
        <v>0.90409093046159916</v>
      </c>
      <c r="R60" s="290"/>
      <c r="S60" s="47">
        <v>0.36458333333333326</v>
      </c>
      <c r="T60" s="48">
        <v>0.43163194444444436</v>
      </c>
      <c r="U60" s="111">
        <v>4.8833333333332707</v>
      </c>
      <c r="V60" s="112">
        <v>96.561083690362324</v>
      </c>
      <c r="W60" s="113">
        <v>0.43163194444444436</v>
      </c>
      <c r="X60" s="116">
        <v>0.47083333333333321</v>
      </c>
      <c r="Y60" s="12"/>
      <c r="Z60" s="198"/>
      <c r="AA60" s="281"/>
      <c r="AB60" s="282"/>
      <c r="AC60" s="12">
        <v>2</v>
      </c>
      <c r="AD60" s="198"/>
      <c r="AE60" s="199">
        <f t="shared" si="23"/>
        <v>-345.27265033824369</v>
      </c>
      <c r="AF60" s="200">
        <f t="shared" si="24"/>
        <v>0.90409093046159894</v>
      </c>
      <c r="AG60" s="295"/>
    </row>
    <row r="61" spans="1:33" ht="15.75" customHeight="1">
      <c r="A61" s="285"/>
      <c r="B61" s="100" t="s">
        <v>170</v>
      </c>
      <c r="C61" s="364" t="s">
        <v>171</v>
      </c>
      <c r="D61" s="364"/>
      <c r="E61" s="101">
        <v>29.97</v>
      </c>
      <c r="F61" s="105">
        <v>2553</v>
      </c>
      <c r="G61" s="121">
        <f t="shared" si="25"/>
        <v>76513.41</v>
      </c>
      <c r="H61" s="122"/>
      <c r="I61" s="104">
        <v>21</v>
      </c>
      <c r="J61" s="105">
        <v>2790</v>
      </c>
      <c r="K61" s="106">
        <f t="shared" si="27"/>
        <v>132.85714285714286</v>
      </c>
      <c r="L61" s="107">
        <v>21</v>
      </c>
      <c r="M61" s="105">
        <f t="shared" si="26"/>
        <v>2484.1730769230767</v>
      </c>
      <c r="N61" s="106">
        <f t="shared" si="19"/>
        <v>118.29395604395603</v>
      </c>
      <c r="O61" s="108">
        <f t="shared" si="20"/>
        <v>0</v>
      </c>
      <c r="P61" s="109">
        <f t="shared" si="21"/>
        <v>-14.563186813186832</v>
      </c>
      <c r="Q61" s="110">
        <f t="shared" si="22"/>
        <v>0.89038461538461522</v>
      </c>
      <c r="R61" s="290"/>
      <c r="S61" s="47">
        <v>0.47083333333333321</v>
      </c>
      <c r="T61" s="120">
        <v>0.51364583333333325</v>
      </c>
      <c r="U61" s="111">
        <v>56.449999999999953</v>
      </c>
      <c r="V61" s="112">
        <v>61.662370236187563</v>
      </c>
      <c r="W61" s="113"/>
      <c r="X61" s="116"/>
      <c r="Y61" s="12"/>
      <c r="Z61" s="198"/>
      <c r="AA61" s="281"/>
      <c r="AB61" s="282"/>
      <c r="AC61" s="12">
        <v>2</v>
      </c>
      <c r="AD61" s="198"/>
      <c r="AE61" s="199">
        <f t="shared" si="23"/>
        <v>-305.82692307692332</v>
      </c>
      <c r="AF61" s="200">
        <f t="shared" si="24"/>
        <v>0.89038461538461533</v>
      </c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8">AVERAGE(I56:I71)</f>
        <v>19.833333333333332</v>
      </c>
      <c r="J72" s="137">
        <f t="shared" si="28"/>
        <v>3465</v>
      </c>
      <c r="K72" s="138">
        <f t="shared" ref="K72:K74" si="29">J72/I72</f>
        <v>174.70588235294119</v>
      </c>
      <c r="L72" s="136">
        <f t="shared" ref="L72:M72" si="30">AVERAGE(L56:L71)</f>
        <v>19.833333333333332</v>
      </c>
      <c r="M72" s="137">
        <f t="shared" si="30"/>
        <v>3086.0161659274877</v>
      </c>
      <c r="N72" s="138">
        <f>M72/L72</f>
        <v>155.5974537442431</v>
      </c>
      <c r="O72" s="139">
        <f>L72-I72</f>
        <v>0</v>
      </c>
      <c r="P72" s="140">
        <f>N72-K72</f>
        <v>-19.108428608698091</v>
      </c>
      <c r="Q72" s="141">
        <f>N72/K72</f>
        <v>0.89062515611182913</v>
      </c>
      <c r="R72" s="291"/>
      <c r="S72" s="142">
        <v>0.20833333333333334</v>
      </c>
      <c r="T72" s="143">
        <v>0.51364583333333325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9</v>
      </c>
      <c r="AD72" s="191">
        <f>SUM(AD56:AD71)</f>
        <v>0</v>
      </c>
      <c r="AE72" s="168">
        <f>M72-J72</f>
        <v>-378.98383407251231</v>
      </c>
      <c r="AF72" s="141">
        <f>M72/J72</f>
        <v>0.89062515611182902</v>
      </c>
      <c r="AG72" s="296"/>
    </row>
    <row r="73" spans="1:33" ht="15.75" customHeight="1">
      <c r="A73" s="297" t="s">
        <v>116</v>
      </c>
      <c r="B73" s="100" t="s">
        <v>197</v>
      </c>
      <c r="C73" s="279" t="s">
        <v>216</v>
      </c>
      <c r="D73" s="280"/>
      <c r="E73" s="101">
        <v>23.19</v>
      </c>
      <c r="F73" s="102">
        <v>653</v>
      </c>
      <c r="G73" s="103">
        <f t="shared" ref="G73:G74" si="31">E73*F73</f>
        <v>15143.070000000002</v>
      </c>
      <c r="H73" s="13"/>
      <c r="I73" s="104">
        <v>6</v>
      </c>
      <c r="J73" s="105">
        <v>2500</v>
      </c>
      <c r="K73" s="106">
        <f t="shared" si="29"/>
        <v>416.66666666666669</v>
      </c>
      <c r="L73" s="107">
        <v>6</v>
      </c>
      <c r="M73" s="105">
        <f>F73/V73*60</f>
        <v>2257.6711667444888</v>
      </c>
      <c r="N73" s="106">
        <f>M73/L73</f>
        <v>376.27852779074811</v>
      </c>
      <c r="O73" s="108">
        <f>L73-I73</f>
        <v>0</v>
      </c>
      <c r="P73" s="109">
        <f>N73-K73</f>
        <v>-40.388138875918571</v>
      </c>
      <c r="Q73" s="110">
        <f>N73/K73</f>
        <v>0.90306846669779539</v>
      </c>
      <c r="R73" s="289">
        <f>Q89</f>
        <v>0.90282397013018822</v>
      </c>
      <c r="S73" s="47">
        <v>0.41319444444444436</v>
      </c>
      <c r="T73" s="48">
        <v>0.42524305555555547</v>
      </c>
      <c r="U73" s="111">
        <v>5.4499999999999726</v>
      </c>
      <c r="V73" s="112">
        <v>17.354165910927001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-242.3288332555112</v>
      </c>
      <c r="AF73" s="156">
        <f>M73/J73</f>
        <v>0.9030684666977955</v>
      </c>
      <c r="AG73" s="294">
        <f>AF89</f>
        <v>0.90282397013018822</v>
      </c>
    </row>
    <row r="74" spans="1:33" ht="15.75" customHeight="1">
      <c r="A74" s="298"/>
      <c r="B74" s="100" t="s">
        <v>197</v>
      </c>
      <c r="C74" s="279" t="s">
        <v>220</v>
      </c>
      <c r="D74" s="280"/>
      <c r="E74" s="101">
        <v>23.55</v>
      </c>
      <c r="F74" s="102">
        <v>1008</v>
      </c>
      <c r="G74" s="121">
        <f t="shared" si="31"/>
        <v>23738.400000000001</v>
      </c>
      <c r="H74" s="122"/>
      <c r="I74" s="104">
        <v>6</v>
      </c>
      <c r="J74" s="105">
        <v>2500</v>
      </c>
      <c r="K74" s="106">
        <f t="shared" si="29"/>
        <v>416.66666666666669</v>
      </c>
      <c r="L74" s="107">
        <v>6</v>
      </c>
      <c r="M74" s="105">
        <f>F74/V74*60</f>
        <v>2256.4486839064521</v>
      </c>
      <c r="N74" s="106">
        <f>M74/L74</f>
        <v>376.07478065107534</v>
      </c>
      <c r="O74" s="108">
        <f>L74-I74</f>
        <v>0</v>
      </c>
      <c r="P74" s="109">
        <f>N74-K74</f>
        <v>-40.591886015591342</v>
      </c>
      <c r="Q74" s="110">
        <f>N74/K74</f>
        <v>0.90257947356258084</v>
      </c>
      <c r="R74" s="290"/>
      <c r="S74" s="47">
        <v>0.42847222222222214</v>
      </c>
      <c r="T74" s="120">
        <v>0.44708333333333328</v>
      </c>
      <c r="U74" s="111">
        <v>4.6500000000000075</v>
      </c>
      <c r="V74" s="112">
        <v>26.803179895629029</v>
      </c>
      <c r="W74" s="113"/>
      <c r="X74" s="116"/>
      <c r="Y74" s="12"/>
      <c r="Z74" s="198"/>
      <c r="AA74" s="281"/>
      <c r="AB74" s="282"/>
      <c r="AC74" s="12">
        <v>1</v>
      </c>
      <c r="AD74" s="198"/>
      <c r="AE74" s="117">
        <f>M74-J74</f>
        <v>-243.55131609354794</v>
      </c>
      <c r="AF74" s="110">
        <f>M74/J74</f>
        <v>0.90257947356258084</v>
      </c>
      <c r="AG74" s="295"/>
    </row>
    <row r="75" spans="1:33" ht="15.75" customHeight="1">
      <c r="A75" s="298"/>
      <c r="B75" s="100"/>
      <c r="C75" s="279"/>
      <c r="D75" s="280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81"/>
      <c r="AB75" s="282"/>
      <c r="AC75" s="12"/>
      <c r="AD75" s="198"/>
      <c r="AE75" s="117"/>
      <c r="AF75" s="110"/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2500</v>
      </c>
      <c r="K89" s="138">
        <f t="shared" ref="K89" si="33">J89/I89</f>
        <v>416.66666666666669</v>
      </c>
      <c r="L89" s="136">
        <f t="shared" ref="L89:M89" si="34">AVERAGE(L73:L88)</f>
        <v>6</v>
      </c>
      <c r="M89" s="137">
        <f t="shared" si="34"/>
        <v>2257.0599253254704</v>
      </c>
      <c r="N89" s="138">
        <f>M89/L89</f>
        <v>376.17665422091176</v>
      </c>
      <c r="O89" s="139">
        <f>L89-I89</f>
        <v>0</v>
      </c>
      <c r="P89" s="140">
        <f>N89-K89</f>
        <v>-40.490012445754928</v>
      </c>
      <c r="Q89" s="141">
        <f>N89/K89</f>
        <v>0.90282397013018822</v>
      </c>
      <c r="R89" s="291"/>
      <c r="S89" s="142">
        <v>0.25</v>
      </c>
      <c r="T89" s="143">
        <v>0.44708333333333328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2</v>
      </c>
      <c r="AD89" s="191">
        <f>SUM(AD73:AD88)</f>
        <v>0</v>
      </c>
      <c r="AE89" s="168">
        <f>M89-J89</f>
        <v>-242.94007467452957</v>
      </c>
      <c r="AF89" s="141">
        <f>M89/J89</f>
        <v>0.90282397013018822</v>
      </c>
      <c r="AG89" s="296"/>
    </row>
    <row r="90" spans="1:33" ht="15.75" customHeight="1">
      <c r="A90" s="283" t="s">
        <v>120</v>
      </c>
      <c r="B90" s="114" t="s">
        <v>197</v>
      </c>
      <c r="C90" s="287" t="s">
        <v>238</v>
      </c>
      <c r="D90" s="288"/>
      <c r="E90" s="147">
        <v>15.51</v>
      </c>
      <c r="F90" s="97">
        <v>4841</v>
      </c>
      <c r="G90" s="148">
        <f t="shared" ref="G90:G91" si="35">E90*F90</f>
        <v>75083.91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2162.3052478619425</v>
      </c>
      <c r="N90" s="152">
        <f>M90/L90</f>
        <v>360.38420797699041</v>
      </c>
      <c r="O90" s="154">
        <f>L90-I90</f>
        <v>0</v>
      </c>
      <c r="P90" s="155">
        <f>N90-K90</f>
        <v>-72.949125356342904</v>
      </c>
      <c r="Q90" s="156">
        <f>N90/K90</f>
        <v>0.83165586456228557</v>
      </c>
      <c r="R90" s="289">
        <f>Q106</f>
        <v>0.83161309561019925</v>
      </c>
      <c r="S90" s="157">
        <v>0.20833333333333334</v>
      </c>
      <c r="T90" s="158">
        <v>0.30160879629629633</v>
      </c>
      <c r="U90" s="159"/>
      <c r="V90" s="160">
        <v>134.32886050070999</v>
      </c>
      <c r="W90" s="158"/>
      <c r="X90" s="169"/>
      <c r="Y90" s="12"/>
      <c r="Z90" s="198"/>
      <c r="AA90" s="292"/>
      <c r="AB90" s="293"/>
      <c r="AC90" s="12">
        <v>2</v>
      </c>
      <c r="AD90" s="198"/>
      <c r="AE90" s="115">
        <f>M90-J90</f>
        <v>-437.69475213805754</v>
      </c>
      <c r="AF90" s="156">
        <f>M90/J90</f>
        <v>0.83165586456228557</v>
      </c>
      <c r="AG90" s="294">
        <f>AF106</f>
        <v>0.83161309561019925</v>
      </c>
    </row>
    <row r="91" spans="1:33" ht="15.75" customHeight="1">
      <c r="A91" s="284"/>
      <c r="B91" s="100" t="s">
        <v>197</v>
      </c>
      <c r="C91" s="279" t="s">
        <v>239</v>
      </c>
      <c r="D91" s="280"/>
      <c r="E91" s="101">
        <v>15.01</v>
      </c>
      <c r="F91" s="102">
        <v>4831</v>
      </c>
      <c r="G91" s="103">
        <f t="shared" si="35"/>
        <v>72513.31</v>
      </c>
      <c r="H91" s="26"/>
      <c r="I91" s="104">
        <v>6</v>
      </c>
      <c r="J91" s="105">
        <v>2600</v>
      </c>
      <c r="K91" s="106">
        <f t="shared" si="27"/>
        <v>433.33333333333331</v>
      </c>
      <c r="L91" s="107">
        <v>6</v>
      </c>
      <c r="M91" s="105">
        <f>F91/V91*60</f>
        <v>2162.0828493110939</v>
      </c>
      <c r="N91" s="106">
        <f>M91/L91</f>
        <v>360.34714155184901</v>
      </c>
      <c r="O91" s="108">
        <f>L91-I91</f>
        <v>0</v>
      </c>
      <c r="P91" s="109">
        <f>N91-K91</f>
        <v>-72.986191781484308</v>
      </c>
      <c r="Q91" s="110">
        <f>N91/K91</f>
        <v>0.83157032665811315</v>
      </c>
      <c r="R91" s="290"/>
      <c r="S91" s="47">
        <v>0.30486111111111114</v>
      </c>
      <c r="T91" s="48">
        <v>0.39795138888888892</v>
      </c>
      <c r="U91" s="111">
        <v>4.6833333333333194</v>
      </c>
      <c r="V91" s="112">
        <v>134.06516780444298</v>
      </c>
      <c r="W91" s="113"/>
      <c r="X91" s="13"/>
      <c r="Y91" s="12"/>
      <c r="Z91" s="198"/>
      <c r="AA91" s="281"/>
      <c r="AB91" s="282"/>
      <c r="AC91" s="12">
        <v>2</v>
      </c>
      <c r="AD91" s="198"/>
      <c r="AE91" s="117">
        <f>M91-J91</f>
        <v>-437.91715068890608</v>
      </c>
      <c r="AF91" s="110">
        <f>M91/J91</f>
        <v>0.83157032665811303</v>
      </c>
      <c r="AG91" s="295"/>
    </row>
    <row r="92" spans="1:33" ht="15.75" customHeight="1">
      <c r="A92" s="284"/>
      <c r="B92" s="100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3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3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31"/>
      <c r="W98" s="113"/>
      <c r="X98" s="116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31"/>
      <c r="W99" s="126"/>
      <c r="X99" s="127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31"/>
      <c r="W100" s="126"/>
      <c r="X100" s="127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31"/>
      <c r="W101" s="126"/>
      <c r="X101" s="127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31"/>
      <c r="W102" s="126"/>
      <c r="X102" s="127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31"/>
      <c r="W103" s="126"/>
      <c r="X103" s="127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31"/>
      <c r="W104" s="126"/>
      <c r="X104" s="127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6">AVERAGE(I90:I105)</f>
        <v>6</v>
      </c>
      <c r="J106" s="137">
        <f t="shared" si="36"/>
        <v>2600</v>
      </c>
      <c r="K106" s="138">
        <f t="shared" ref="K106" si="37">J106/I106</f>
        <v>433.33333333333331</v>
      </c>
      <c r="L106" s="136">
        <f t="shared" ref="L106:M106" si="38">AVERAGE(L90:L105)</f>
        <v>6</v>
      </c>
      <c r="M106" s="137">
        <f t="shared" si="38"/>
        <v>2162.194048586518</v>
      </c>
      <c r="N106" s="138">
        <f>M106/L106</f>
        <v>360.36567476441968</v>
      </c>
      <c r="O106" s="139">
        <f>L106-I106</f>
        <v>0</v>
      </c>
      <c r="P106" s="140">
        <f>N106-K106</f>
        <v>-72.967658568913635</v>
      </c>
      <c r="Q106" s="141">
        <f>N106/K106</f>
        <v>0.83161309561019925</v>
      </c>
      <c r="R106" s="291"/>
      <c r="S106" s="142">
        <v>0.20833333333333334</v>
      </c>
      <c r="T106" s="143">
        <v>0.39795138888888892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277"/>
      <c r="AB106" s="278"/>
      <c r="AC106" s="179">
        <f>SUM(AC90:AC105)</f>
        <v>4</v>
      </c>
      <c r="AD106" s="191">
        <f>SUM(AD90:AD105)</f>
        <v>0</v>
      </c>
      <c r="AE106" s="168">
        <f>M106-J106</f>
        <v>-437.80595141348203</v>
      </c>
      <c r="AF106" s="141">
        <f>M106/J106</f>
        <v>0.83161309561019925</v>
      </c>
      <c r="AG106" s="296"/>
    </row>
    <row r="107" spans="1:33" ht="15.75" customHeight="1">
      <c r="A107" s="297" t="s">
        <v>199</v>
      </c>
      <c r="B107" s="146" t="s">
        <v>173</v>
      </c>
      <c r="C107" s="287" t="s">
        <v>200</v>
      </c>
      <c r="D107" s="288"/>
      <c r="E107" s="147">
        <v>44.98</v>
      </c>
      <c r="F107" s="97">
        <v>1728</v>
      </c>
      <c r="G107" s="148">
        <f t="shared" ref="G107" si="39">E107*F107</f>
        <v>77725.439999999988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1608.3550640683079</v>
      </c>
      <c r="N107" s="152">
        <f>M107/L107</f>
        <v>76.588336384205135</v>
      </c>
      <c r="O107" s="154">
        <f>L107-I107</f>
        <v>0</v>
      </c>
      <c r="P107" s="155">
        <f>N107-K107</f>
        <v>-9.125949330080573</v>
      </c>
      <c r="Q107" s="156">
        <f>N107/K107</f>
        <v>0.89353059114905997</v>
      </c>
      <c r="R107" s="289">
        <f>Q123</f>
        <v>0.89353059114905997</v>
      </c>
      <c r="S107" s="157">
        <v>0.70833333333333337</v>
      </c>
      <c r="T107" s="158">
        <v>0.75309027777777782</v>
      </c>
      <c r="U107" s="159"/>
      <c r="V107" s="160">
        <v>64.463377718190614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-191.64493593169209</v>
      </c>
      <c r="AF107" s="156">
        <f>M107/J107</f>
        <v>0.89353059114905997</v>
      </c>
      <c r="AG107" s="294">
        <f>AF123</f>
        <v>0.89353059114905997</v>
      </c>
    </row>
    <row r="108" spans="1:33" ht="15.75" customHeight="1">
      <c r="A108" s="298"/>
      <c r="B108" s="163"/>
      <c r="C108" s="279"/>
      <c r="D108" s="280"/>
      <c r="E108" s="101"/>
      <c r="F108" s="102"/>
      <c r="G108" s="103"/>
      <c r="H108" s="26"/>
      <c r="I108" s="104"/>
      <c r="J108" s="105"/>
      <c r="K108" s="106"/>
      <c r="L108" s="107"/>
      <c r="M108" s="105"/>
      <c r="N108" s="106"/>
      <c r="O108" s="108"/>
      <c r="P108" s="109"/>
      <c r="Q108" s="110"/>
      <c r="R108" s="290"/>
      <c r="S108" s="47"/>
      <c r="T108" s="48"/>
      <c r="U108" s="111"/>
      <c r="V108" s="112"/>
      <c r="W108" s="113"/>
      <c r="X108" s="116"/>
      <c r="Y108" s="12"/>
      <c r="Z108" s="198"/>
      <c r="AA108" s="281"/>
      <c r="AB108" s="282"/>
      <c r="AC108" s="12"/>
      <c r="AD108" s="198"/>
      <c r="AE108" s="117"/>
      <c r="AF108" s="110"/>
      <c r="AG108" s="295"/>
    </row>
    <row r="109" spans="1:33" ht="15.75" customHeight="1">
      <c r="A109" s="298"/>
      <c r="B109" s="163"/>
      <c r="C109" s="279"/>
      <c r="D109" s="280"/>
      <c r="E109" s="101"/>
      <c r="F109" s="102"/>
      <c r="G109" s="103"/>
      <c r="H109" s="26"/>
      <c r="I109" s="104"/>
      <c r="J109" s="105"/>
      <c r="K109" s="106"/>
      <c r="L109" s="107"/>
      <c r="M109" s="105"/>
      <c r="N109" s="106"/>
      <c r="O109" s="108"/>
      <c r="P109" s="109"/>
      <c r="Q109" s="110"/>
      <c r="R109" s="290"/>
      <c r="S109" s="47"/>
      <c r="T109" s="48"/>
      <c r="U109" s="111"/>
      <c r="V109" s="112"/>
      <c r="W109" s="113"/>
      <c r="X109" s="116"/>
      <c r="Y109" s="12"/>
      <c r="Z109" s="198"/>
      <c r="AA109" s="281"/>
      <c r="AB109" s="282"/>
      <c r="AC109" s="12"/>
      <c r="AD109" s="198"/>
      <c r="AE109" s="117"/>
      <c r="AF109" s="110"/>
      <c r="AG109" s="295"/>
    </row>
    <row r="110" spans="1:33" ht="15.75" customHeight="1">
      <c r="A110" s="298"/>
      <c r="B110" s="163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295"/>
    </row>
    <row r="111" spans="1:33" ht="15.75" customHeight="1">
      <c r="A111" s="298"/>
      <c r="B111" s="163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295"/>
    </row>
    <row r="112" spans="1:33" ht="15.75" customHeight="1">
      <c r="A112" s="298"/>
      <c r="B112" s="163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295"/>
    </row>
    <row r="113" spans="1:33" ht="15.75" customHeight="1">
      <c r="A113" s="298"/>
      <c r="B113" s="163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81"/>
      <c r="AB113" s="282"/>
      <c r="AC113" s="12"/>
      <c r="AD113" s="198"/>
      <c r="AE113" s="117"/>
      <c r="AF113" s="110"/>
      <c r="AG113" s="295"/>
    </row>
    <row r="114" spans="1:33" ht="15.75" customHeight="1">
      <c r="A114" s="298"/>
      <c r="B114" s="163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81"/>
      <c r="AB114" s="282"/>
      <c r="AC114" s="12"/>
      <c r="AD114" s="198"/>
      <c r="AE114" s="117"/>
      <c r="AF114" s="110"/>
      <c r="AG114" s="295"/>
    </row>
    <row r="115" spans="1:33" ht="15.75" customHeight="1">
      <c r="A115" s="298"/>
      <c r="B115" s="163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81"/>
      <c r="AB115" s="282"/>
      <c r="AC115" s="12"/>
      <c r="AD115" s="198"/>
      <c r="AE115" s="117"/>
      <c r="AF115" s="110"/>
      <c r="AG115" s="295"/>
    </row>
    <row r="116" spans="1:33" ht="15.75" customHeight="1">
      <c r="A116" s="298"/>
      <c r="B116" s="163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81"/>
      <c r="AB116" s="282"/>
      <c r="AC116" s="12"/>
      <c r="AD116" s="198"/>
      <c r="AE116" s="117"/>
      <c r="AF116" s="110"/>
      <c r="AG116" s="295"/>
    </row>
    <row r="117" spans="1:33" ht="15.75" customHeight="1">
      <c r="A117" s="298"/>
      <c r="B117" s="163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81"/>
      <c r="AB117" s="282"/>
      <c r="AC117" s="12"/>
      <c r="AD117" s="198"/>
      <c r="AE117" s="117"/>
      <c r="AF117" s="110"/>
      <c r="AG117" s="295"/>
    </row>
    <row r="118" spans="1:33" ht="15.75" customHeight="1">
      <c r="A118" s="298"/>
      <c r="B118" s="163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81"/>
      <c r="AB118" s="282"/>
      <c r="AC118" s="12"/>
      <c r="AD118" s="198"/>
      <c r="AE118" s="117"/>
      <c r="AF118" s="110"/>
      <c r="AG118" s="295"/>
    </row>
    <row r="119" spans="1:33" ht="15.75" customHeight="1">
      <c r="A119" s="298"/>
      <c r="B119" s="163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81"/>
      <c r="AB119" s="282"/>
      <c r="AC119" s="12"/>
      <c r="AD119" s="198"/>
      <c r="AE119" s="117"/>
      <c r="AF119" s="110"/>
      <c r="AG119" s="295"/>
    </row>
    <row r="120" spans="1:33" ht="15.75" customHeight="1">
      <c r="A120" s="298"/>
      <c r="B120" s="163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81"/>
      <c r="AB120" s="282"/>
      <c r="AC120" s="12"/>
      <c r="AD120" s="198"/>
      <c r="AE120" s="117"/>
      <c r="AF120" s="110"/>
      <c r="AG120" s="295"/>
    </row>
    <row r="121" spans="1:33" ht="15.75" customHeight="1">
      <c r="A121" s="298"/>
      <c r="B121" s="163"/>
      <c r="C121" s="279"/>
      <c r="D121" s="280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81"/>
      <c r="AB121" s="282"/>
      <c r="AC121" s="12"/>
      <c r="AD121" s="198"/>
      <c r="AE121" s="117"/>
      <c r="AF121" s="110"/>
      <c r="AG121" s="295"/>
    </row>
    <row r="122" spans="1:33" ht="15.75" customHeight="1">
      <c r="A122" s="298"/>
      <c r="B122" s="163"/>
      <c r="C122" s="279"/>
      <c r="D122" s="280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81"/>
      <c r="AB122" s="282"/>
      <c r="AC122" s="12"/>
      <c r="AD122" s="198"/>
      <c r="AE122" s="165"/>
      <c r="AF122" s="125"/>
      <c r="AG122" s="295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40">AVERAGE(I107:I122)</f>
        <v>21</v>
      </c>
      <c r="J123" s="137">
        <f t="shared" si="40"/>
        <v>1800</v>
      </c>
      <c r="K123" s="138">
        <f t="shared" ref="K123" si="41">J123/I123</f>
        <v>85.714285714285708</v>
      </c>
      <c r="L123" s="136">
        <f t="shared" ref="L123:M123" si="42">AVERAGE(L107:L122)</f>
        <v>21</v>
      </c>
      <c r="M123" s="137">
        <f t="shared" si="42"/>
        <v>1608.3550640683079</v>
      </c>
      <c r="N123" s="138">
        <f>M123/L123</f>
        <v>76.588336384205135</v>
      </c>
      <c r="O123" s="139">
        <f>L123-I123</f>
        <v>0</v>
      </c>
      <c r="P123" s="140">
        <f>N123-K123</f>
        <v>-9.125949330080573</v>
      </c>
      <c r="Q123" s="141">
        <f>N123/K123</f>
        <v>0.89353059114905997</v>
      </c>
      <c r="R123" s="291"/>
      <c r="S123" s="142">
        <v>0.70833333333333337</v>
      </c>
      <c r="T123" s="143">
        <v>0.75309027777777782</v>
      </c>
      <c r="U123" s="144"/>
      <c r="V123" s="166"/>
      <c r="W123" s="167"/>
      <c r="X123" s="138"/>
      <c r="Y123" s="179">
        <f t="shared" ref="Y123:Z123" si="43">SUM(Y107:Y122)</f>
        <v>0</v>
      </c>
      <c r="Z123" s="180">
        <f t="shared" si="43"/>
        <v>0</v>
      </c>
      <c r="AA123" s="277"/>
      <c r="AB123" s="278"/>
      <c r="AC123" s="179">
        <f t="shared" ref="AC123" si="44">SUM(AC107:AC122)</f>
        <v>1</v>
      </c>
      <c r="AD123" s="180">
        <f t="shared" ref="AD123" si="45">SUM(AD107:AD122)</f>
        <v>0</v>
      </c>
      <c r="AE123" s="168">
        <f>M123-J123</f>
        <v>-191.64493593169209</v>
      </c>
      <c r="AF123" s="141">
        <f>M123/J123</f>
        <v>0.89353059114905997</v>
      </c>
      <c r="AG123" s="296"/>
    </row>
    <row r="124" spans="1:33" ht="15.75" customHeight="1">
      <c r="A124" s="283" t="s">
        <v>186</v>
      </c>
      <c r="B124" s="146" t="s">
        <v>173</v>
      </c>
      <c r="C124" s="287" t="s">
        <v>201</v>
      </c>
      <c r="D124" s="288"/>
      <c r="E124" s="147">
        <v>50.67</v>
      </c>
      <c r="F124" s="159">
        <v>1944</v>
      </c>
      <c r="G124" s="148">
        <f t="shared" ref="G124:G125" si="46">E124*F124</f>
        <v>98502.48000000001</v>
      </c>
      <c r="H124" s="149"/>
      <c r="I124" s="150">
        <v>20</v>
      </c>
      <c r="J124" s="151">
        <v>2000</v>
      </c>
      <c r="K124" s="152">
        <f>J124/I124</f>
        <v>100</v>
      </c>
      <c r="L124" s="153">
        <v>20</v>
      </c>
      <c r="M124" s="151">
        <f>F124/V124*60</f>
        <v>1788.7180873069974</v>
      </c>
      <c r="N124" s="152">
        <f>M124/L124</f>
        <v>89.43590436534987</v>
      </c>
      <c r="O124" s="154">
        <f>L124-I124</f>
        <v>0</v>
      </c>
      <c r="P124" s="155">
        <f>N124-K124</f>
        <v>-10.56409563465013</v>
      </c>
      <c r="Q124" s="156">
        <f>N124/K124</f>
        <v>0.89435904365349872</v>
      </c>
      <c r="R124" s="289">
        <f>Q140</f>
        <v>0.87405258182674961</v>
      </c>
      <c r="S124" s="157">
        <v>0.70833333333333337</v>
      </c>
      <c r="T124" s="158">
        <v>0.75361111111111112</v>
      </c>
      <c r="U124" s="159"/>
      <c r="V124" s="160">
        <v>65.208710543989199</v>
      </c>
      <c r="W124" s="97"/>
      <c r="X124" s="98"/>
      <c r="Y124" s="196"/>
      <c r="Z124" s="197"/>
      <c r="AA124" s="292"/>
      <c r="AB124" s="293"/>
      <c r="AC124" s="196">
        <v>1</v>
      </c>
      <c r="AD124" s="197"/>
      <c r="AE124" s="115">
        <f>M124-J124</f>
        <v>-211.2819126930026</v>
      </c>
      <c r="AF124" s="156">
        <f>M124/J124</f>
        <v>0.89435904365349872</v>
      </c>
      <c r="AG124" s="361">
        <f>AF140</f>
        <v>0.8740525818267495</v>
      </c>
    </row>
    <row r="125" spans="1:33" ht="15.75" customHeight="1">
      <c r="A125" s="284"/>
      <c r="B125" s="163" t="s">
        <v>173</v>
      </c>
      <c r="C125" s="279" t="s">
        <v>234</v>
      </c>
      <c r="D125" s="280"/>
      <c r="E125" s="101">
        <v>58.17</v>
      </c>
      <c r="F125" s="111">
        <v>3519</v>
      </c>
      <c r="G125" s="103">
        <f t="shared" si="46"/>
        <v>204700.23</v>
      </c>
      <c r="H125" s="26"/>
      <c r="I125" s="104">
        <v>18</v>
      </c>
      <c r="J125" s="105">
        <v>2000</v>
      </c>
      <c r="K125" s="106">
        <f t="shared" ref="K125" si="47">J125/I125</f>
        <v>111.11111111111111</v>
      </c>
      <c r="L125" s="107">
        <v>18</v>
      </c>
      <c r="M125" s="105">
        <f>F125/V125*60</f>
        <v>1707.4922400000003</v>
      </c>
      <c r="N125" s="106">
        <f>M125/L125</f>
        <v>94.860680000000016</v>
      </c>
      <c r="O125" s="108">
        <f>L125-I125</f>
        <v>0</v>
      </c>
      <c r="P125" s="109">
        <f>N125-K125</f>
        <v>-16.250431111111098</v>
      </c>
      <c r="Q125" s="110">
        <f>N125/K125</f>
        <v>0.85374612000000016</v>
      </c>
      <c r="R125" s="290"/>
      <c r="S125" s="47">
        <v>0.75694444444444442</v>
      </c>
      <c r="T125" s="48">
        <v>0.84281249999999996</v>
      </c>
      <c r="U125" s="111">
        <v>4.799999999999951</v>
      </c>
      <c r="V125" s="112">
        <v>123.65502756252641</v>
      </c>
      <c r="W125" s="113"/>
      <c r="X125" s="116"/>
      <c r="Y125" s="12"/>
      <c r="Z125" s="198"/>
      <c r="AA125" s="281"/>
      <c r="AB125" s="282"/>
      <c r="AC125" s="12">
        <v>2</v>
      </c>
      <c r="AD125" s="198"/>
      <c r="AE125" s="117">
        <f>M125-J125</f>
        <v>-292.50775999999973</v>
      </c>
      <c r="AF125" s="110">
        <f>M125/J125</f>
        <v>0.85374612000000016</v>
      </c>
      <c r="AG125" s="362"/>
    </row>
    <row r="126" spans="1:33" ht="15.75" customHeight="1">
      <c r="A126" s="284"/>
      <c r="B126" s="163"/>
      <c r="C126" s="279"/>
      <c r="D126" s="280"/>
      <c r="E126" s="101"/>
      <c r="F126" s="111"/>
      <c r="G126" s="103"/>
      <c r="H126" s="26"/>
      <c r="I126" s="104"/>
      <c r="J126" s="105"/>
      <c r="K126" s="106"/>
      <c r="L126" s="107"/>
      <c r="M126" s="105"/>
      <c r="N126" s="106"/>
      <c r="O126" s="108"/>
      <c r="P126" s="109"/>
      <c r="Q126" s="110"/>
      <c r="R126" s="290"/>
      <c r="S126" s="47"/>
      <c r="T126" s="48"/>
      <c r="U126" s="111"/>
      <c r="V126" s="112"/>
      <c r="W126" s="113"/>
      <c r="X126" s="116"/>
      <c r="Y126" s="12"/>
      <c r="Z126" s="198"/>
      <c r="AA126" s="281"/>
      <c r="AB126" s="282"/>
      <c r="AC126" s="12"/>
      <c r="AD126" s="198"/>
      <c r="AE126" s="117"/>
      <c r="AF126" s="110"/>
      <c r="AG126" s="362"/>
    </row>
    <row r="127" spans="1:33" ht="15.75" customHeight="1">
      <c r="A127" s="284"/>
      <c r="B127" s="163"/>
      <c r="C127" s="279"/>
      <c r="D127" s="280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362"/>
    </row>
    <row r="128" spans="1:33" ht="15.75" customHeight="1">
      <c r="A128" s="285"/>
      <c r="B128" s="163"/>
      <c r="C128" s="279"/>
      <c r="D128" s="280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362"/>
    </row>
    <row r="129" spans="1:33" ht="15.75" customHeight="1">
      <c r="A129" s="285"/>
      <c r="B129" s="163"/>
      <c r="C129" s="279"/>
      <c r="D129" s="280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362"/>
    </row>
    <row r="130" spans="1:33" ht="15.75" customHeight="1">
      <c r="A130" s="285"/>
      <c r="B130" s="163"/>
      <c r="C130" s="279"/>
      <c r="D130" s="280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47"/>
      <c r="T130" s="120"/>
      <c r="U130" s="111"/>
      <c r="V130" s="112"/>
      <c r="W130" s="113"/>
      <c r="X130" s="116"/>
      <c r="Y130" s="12"/>
      <c r="Z130" s="198"/>
      <c r="AA130" s="281"/>
      <c r="AB130" s="282"/>
      <c r="AC130" s="12"/>
      <c r="AD130" s="198"/>
      <c r="AE130" s="117"/>
      <c r="AF130" s="110"/>
      <c r="AG130" s="362"/>
    </row>
    <row r="131" spans="1:33" ht="15.75" customHeight="1">
      <c r="A131" s="285"/>
      <c r="B131" s="163"/>
      <c r="C131" s="279"/>
      <c r="D131" s="280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120"/>
      <c r="U131" s="111"/>
      <c r="V131" s="112"/>
      <c r="W131" s="113"/>
      <c r="X131" s="116"/>
      <c r="Y131" s="12"/>
      <c r="Z131" s="198"/>
      <c r="AA131" s="281"/>
      <c r="AB131" s="282"/>
      <c r="AC131" s="12"/>
      <c r="AD131" s="198"/>
      <c r="AE131" s="117"/>
      <c r="AF131" s="110"/>
      <c r="AG131" s="362"/>
    </row>
    <row r="132" spans="1:33" ht="15.75" customHeight="1">
      <c r="A132" s="285"/>
      <c r="B132" s="163"/>
      <c r="C132" s="279"/>
      <c r="D132" s="280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120"/>
      <c r="U132" s="111"/>
      <c r="V132" s="112"/>
      <c r="W132" s="113"/>
      <c r="X132" s="116"/>
      <c r="Y132" s="12"/>
      <c r="Z132" s="198"/>
      <c r="AA132" s="281"/>
      <c r="AB132" s="282"/>
      <c r="AC132" s="12"/>
      <c r="AD132" s="198"/>
      <c r="AE132" s="117"/>
      <c r="AF132" s="110"/>
      <c r="AG132" s="362"/>
    </row>
    <row r="133" spans="1:33" ht="15.75" customHeight="1">
      <c r="A133" s="285"/>
      <c r="B133" s="163"/>
      <c r="C133" s="279"/>
      <c r="D133" s="280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120"/>
      <c r="U133" s="111"/>
      <c r="V133" s="112"/>
      <c r="W133" s="113"/>
      <c r="X133" s="116"/>
      <c r="Y133" s="12"/>
      <c r="Z133" s="198"/>
      <c r="AA133" s="281"/>
      <c r="AB133" s="282"/>
      <c r="AC133" s="12"/>
      <c r="AD133" s="198"/>
      <c r="AE133" s="117"/>
      <c r="AF133" s="110"/>
      <c r="AG133" s="362"/>
    </row>
    <row r="134" spans="1:33" ht="15.75" customHeight="1">
      <c r="A134" s="285"/>
      <c r="B134" s="163"/>
      <c r="C134" s="279"/>
      <c r="D134" s="280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120"/>
      <c r="U134" s="111"/>
      <c r="V134" s="112"/>
      <c r="W134" s="113"/>
      <c r="X134" s="116"/>
      <c r="Y134" s="12"/>
      <c r="Z134" s="198"/>
      <c r="AA134" s="281"/>
      <c r="AB134" s="282"/>
      <c r="AC134" s="12"/>
      <c r="AD134" s="198"/>
      <c r="AE134" s="117"/>
      <c r="AF134" s="110"/>
      <c r="AG134" s="362"/>
    </row>
    <row r="135" spans="1:33" ht="15.75" customHeight="1">
      <c r="A135" s="285"/>
      <c r="B135" s="163"/>
      <c r="C135" s="279"/>
      <c r="D135" s="280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120"/>
      <c r="U135" s="111"/>
      <c r="V135" s="112"/>
      <c r="W135" s="113"/>
      <c r="X135" s="116"/>
      <c r="Y135" s="12"/>
      <c r="Z135" s="198"/>
      <c r="AA135" s="281"/>
      <c r="AB135" s="282"/>
      <c r="AC135" s="12"/>
      <c r="AD135" s="198"/>
      <c r="AE135" s="117"/>
      <c r="AF135" s="110"/>
      <c r="AG135" s="362"/>
    </row>
    <row r="136" spans="1:33" ht="15.75" customHeight="1">
      <c r="A136" s="285"/>
      <c r="B136" s="163"/>
      <c r="C136" s="279"/>
      <c r="D136" s="280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13"/>
      <c r="X136" s="116"/>
      <c r="Y136" s="12"/>
      <c r="Z136" s="198"/>
      <c r="AA136" s="281"/>
      <c r="AB136" s="282"/>
      <c r="AC136" s="12"/>
      <c r="AD136" s="198"/>
      <c r="AE136" s="117"/>
      <c r="AF136" s="110"/>
      <c r="AG136" s="362"/>
    </row>
    <row r="137" spans="1:33" ht="15.75" customHeight="1">
      <c r="A137" s="285"/>
      <c r="B137" s="163"/>
      <c r="C137" s="279"/>
      <c r="D137" s="280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83"/>
      <c r="X137" s="184"/>
      <c r="Y137" s="12"/>
      <c r="Z137" s="198"/>
      <c r="AA137" s="281"/>
      <c r="AB137" s="282"/>
      <c r="AC137" s="12"/>
      <c r="AD137" s="198"/>
      <c r="AE137" s="117"/>
      <c r="AF137" s="110"/>
      <c r="AG137" s="362"/>
    </row>
    <row r="138" spans="1:33" ht="15.75" customHeight="1">
      <c r="A138" s="285"/>
      <c r="B138" s="163"/>
      <c r="C138" s="279"/>
      <c r="D138" s="280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85"/>
      <c r="X138" s="186"/>
      <c r="Y138" s="12"/>
      <c r="Z138" s="198"/>
      <c r="AA138" s="281"/>
      <c r="AB138" s="282"/>
      <c r="AC138" s="12"/>
      <c r="AD138" s="198"/>
      <c r="AE138" s="117"/>
      <c r="AF138" s="110"/>
      <c r="AG138" s="362"/>
    </row>
    <row r="139" spans="1:33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47"/>
      <c r="T139" s="120"/>
      <c r="U139" s="130"/>
      <c r="V139" s="112"/>
      <c r="W139" s="185"/>
      <c r="X139" s="186"/>
      <c r="Y139" s="12"/>
      <c r="Z139" s="198"/>
      <c r="AA139" s="281"/>
      <c r="AB139" s="282"/>
      <c r="AC139" s="12"/>
      <c r="AD139" s="198"/>
      <c r="AE139" s="117"/>
      <c r="AF139" s="110"/>
      <c r="AG139" s="362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48">AVERAGE(I124:I139)</f>
        <v>19</v>
      </c>
      <c r="J140" s="137">
        <f t="shared" si="48"/>
        <v>2000</v>
      </c>
      <c r="K140" s="138">
        <f t="shared" ref="K140" si="49">J140/I140</f>
        <v>105.26315789473684</v>
      </c>
      <c r="L140" s="136">
        <f t="shared" ref="L140:M140" si="50">AVERAGE(L124:L139)</f>
        <v>19</v>
      </c>
      <c r="M140" s="137">
        <f t="shared" si="50"/>
        <v>1748.1051636534989</v>
      </c>
      <c r="N140" s="138">
        <f>M140/L140</f>
        <v>92.005534929131528</v>
      </c>
      <c r="O140" s="139">
        <f>L140-I140</f>
        <v>0</v>
      </c>
      <c r="P140" s="140">
        <f>N140-K140</f>
        <v>-13.257622965605307</v>
      </c>
      <c r="Q140" s="141">
        <f>N140/K140</f>
        <v>0.87405258182674961</v>
      </c>
      <c r="R140" s="291"/>
      <c r="S140" s="142">
        <v>0.70833333333333337</v>
      </c>
      <c r="T140" s="143">
        <v>0.84281249999999996</v>
      </c>
      <c r="U140" s="144"/>
      <c r="V140" s="166"/>
      <c r="W140" s="187"/>
      <c r="X140" s="188"/>
      <c r="Y140" s="179">
        <f t="shared" ref="Y140:Z140" si="51">SUM(Y124:Y139)</f>
        <v>0</v>
      </c>
      <c r="Z140" s="180">
        <f t="shared" si="51"/>
        <v>0</v>
      </c>
      <c r="AA140" s="277"/>
      <c r="AB140" s="278"/>
      <c r="AC140" s="179">
        <f t="shared" ref="AC140" si="52">SUM(AC124:AC139)</f>
        <v>3</v>
      </c>
      <c r="AD140" s="180">
        <f t="shared" ref="AD140" si="53">SUM(AD124:AD139)</f>
        <v>0</v>
      </c>
      <c r="AE140" s="168">
        <f>M140-J140</f>
        <v>-251.89483634650105</v>
      </c>
      <c r="AF140" s="141">
        <f>M140/J140</f>
        <v>0.8740525818267495</v>
      </c>
      <c r="AG140" s="363"/>
    </row>
    <row r="141" spans="1:33" ht="15.75" customHeight="1">
      <c r="A141" s="297" t="s">
        <v>225</v>
      </c>
      <c r="B141" s="146" t="s">
        <v>173</v>
      </c>
      <c r="C141" s="287" t="s">
        <v>189</v>
      </c>
      <c r="D141" s="288"/>
      <c r="E141" s="147">
        <v>47.6</v>
      </c>
      <c r="F141" s="97">
        <v>1710</v>
      </c>
      <c r="G141" s="148">
        <f t="shared" ref="G141:G143" si="54">E141*F141</f>
        <v>81396</v>
      </c>
      <c r="H141" s="149"/>
      <c r="I141" s="150">
        <v>23</v>
      </c>
      <c r="J141" s="151">
        <v>2000</v>
      </c>
      <c r="K141" s="152">
        <f>J141/I141</f>
        <v>86.956521739130437</v>
      </c>
      <c r="L141" s="153">
        <v>23</v>
      </c>
      <c r="M141" s="151">
        <f>F141/V141*60</f>
        <v>1787.9999999999991</v>
      </c>
      <c r="N141" s="152">
        <f>M141/L141</f>
        <v>77.739130434782567</v>
      </c>
      <c r="O141" s="154">
        <f>L141-I141</f>
        <v>0</v>
      </c>
      <c r="P141" s="155">
        <f>N141-K141</f>
        <v>-9.2173913043478706</v>
      </c>
      <c r="Q141" s="156">
        <f>N141/K141</f>
        <v>0.89399999999999946</v>
      </c>
      <c r="R141" s="289">
        <f>Q157</f>
        <v>0.89402679352344239</v>
      </c>
      <c r="S141" s="157">
        <v>0.70833333333333337</v>
      </c>
      <c r="T141" s="158">
        <v>0.74817129629629631</v>
      </c>
      <c r="U141" s="159"/>
      <c r="V141" s="160">
        <v>57.382550335570492</v>
      </c>
      <c r="W141" s="158"/>
      <c r="X141" s="169"/>
      <c r="Y141" s="196"/>
      <c r="Z141" s="197"/>
      <c r="AA141" s="292"/>
      <c r="AB141" s="293"/>
      <c r="AC141" s="196">
        <v>1</v>
      </c>
      <c r="AD141" s="197"/>
      <c r="AE141" s="115">
        <f>M141-J141</f>
        <v>-212.00000000000091</v>
      </c>
      <c r="AF141" s="156">
        <f>M141/J141</f>
        <v>0.89399999999999957</v>
      </c>
      <c r="AG141" s="294">
        <f>AF157</f>
        <v>0.8940267935234425</v>
      </c>
    </row>
    <row r="142" spans="1:33" ht="15.75" customHeight="1">
      <c r="A142" s="298"/>
      <c r="B142" s="163" t="s">
        <v>173</v>
      </c>
      <c r="C142" s="279" t="s">
        <v>188</v>
      </c>
      <c r="D142" s="280"/>
      <c r="E142" s="101">
        <v>56.87</v>
      </c>
      <c r="F142" s="102">
        <v>1494</v>
      </c>
      <c r="G142" s="103">
        <f t="shared" si="54"/>
        <v>84963.78</v>
      </c>
      <c r="H142" s="26"/>
      <c r="I142" s="104">
        <v>23</v>
      </c>
      <c r="J142" s="105">
        <v>2000</v>
      </c>
      <c r="K142" s="106">
        <f t="shared" ref="K142:K143" si="55">J142/I142</f>
        <v>86.956521739130437</v>
      </c>
      <c r="L142" s="107">
        <v>23</v>
      </c>
      <c r="M142" s="105">
        <f>F142/V142*60</f>
        <v>1788.3607611406571</v>
      </c>
      <c r="N142" s="106">
        <f>M142/L142</f>
        <v>77.754815701767697</v>
      </c>
      <c r="O142" s="108">
        <f>L142-I142</f>
        <v>0</v>
      </c>
      <c r="P142" s="109">
        <f>N142-K142</f>
        <v>-9.2017060373627402</v>
      </c>
      <c r="Q142" s="110">
        <f>N142/K142</f>
        <v>0.89418038057032845</v>
      </c>
      <c r="R142" s="290"/>
      <c r="S142" s="47">
        <v>0.75138888888888888</v>
      </c>
      <c r="T142" s="48">
        <v>0.78619212962962959</v>
      </c>
      <c r="U142" s="111">
        <v>4.6333333333333115</v>
      </c>
      <c r="V142" s="112">
        <v>50.124114746750301</v>
      </c>
      <c r="W142" s="113"/>
      <c r="X142" s="116"/>
      <c r="Y142" s="12"/>
      <c r="Z142" s="198"/>
      <c r="AA142" s="281"/>
      <c r="AB142" s="282"/>
      <c r="AC142" s="12">
        <v>1</v>
      </c>
      <c r="AD142" s="198"/>
      <c r="AE142" s="117">
        <f>M142-J142</f>
        <v>-211.63923885934287</v>
      </c>
      <c r="AF142" s="110">
        <f>M142/J142</f>
        <v>0.89418038057032856</v>
      </c>
      <c r="AG142" s="295"/>
    </row>
    <row r="143" spans="1:33" ht="15.75" customHeight="1">
      <c r="A143" s="298"/>
      <c r="B143" s="163" t="s">
        <v>173</v>
      </c>
      <c r="C143" s="279" t="s">
        <v>187</v>
      </c>
      <c r="D143" s="280"/>
      <c r="E143" s="101">
        <v>56.79</v>
      </c>
      <c r="F143" s="102">
        <v>1903</v>
      </c>
      <c r="G143" s="103">
        <f t="shared" si="54"/>
        <v>108071.37</v>
      </c>
      <c r="H143" s="26"/>
      <c r="I143" s="104">
        <v>23</v>
      </c>
      <c r="J143" s="105">
        <v>2000</v>
      </c>
      <c r="K143" s="106">
        <f t="shared" si="55"/>
        <v>86.956521739130437</v>
      </c>
      <c r="L143" s="107">
        <v>23</v>
      </c>
      <c r="M143" s="105">
        <f>F143/V143*60</f>
        <v>1787.7999999999993</v>
      </c>
      <c r="N143" s="106">
        <f>M143/L143</f>
        <v>77.730434782608668</v>
      </c>
      <c r="O143" s="108">
        <f>L143-I143</f>
        <v>0</v>
      </c>
      <c r="P143" s="109">
        <f>N143-K143</f>
        <v>-9.2260869565217689</v>
      </c>
      <c r="Q143" s="110">
        <f>N143/K143</f>
        <v>0.89389999999999969</v>
      </c>
      <c r="R143" s="290"/>
      <c r="S143" s="47">
        <v>0.7895833333333333</v>
      </c>
      <c r="T143" s="48">
        <v>0.83392361111111113</v>
      </c>
      <c r="U143" s="111">
        <v>4.8833333333333506</v>
      </c>
      <c r="V143" s="112">
        <v>63.866204273408684</v>
      </c>
      <c r="W143" s="113"/>
      <c r="X143" s="116"/>
      <c r="Y143" s="12"/>
      <c r="Z143" s="198"/>
      <c r="AA143" s="281"/>
      <c r="AB143" s="282"/>
      <c r="AC143" s="12">
        <v>1</v>
      </c>
      <c r="AD143" s="198"/>
      <c r="AE143" s="117">
        <f>M143-J143</f>
        <v>-212.20000000000073</v>
      </c>
      <c r="AF143" s="110">
        <f>M143/J143</f>
        <v>0.89389999999999958</v>
      </c>
      <c r="AG143" s="295"/>
    </row>
    <row r="144" spans="1:33" ht="15.75" customHeight="1">
      <c r="A144" s="298"/>
      <c r="B144" s="163"/>
      <c r="C144" s="279"/>
      <c r="D144" s="280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12"/>
      <c r="Z144" s="198"/>
      <c r="AA144" s="281"/>
      <c r="AB144" s="282"/>
      <c r="AC144" s="12"/>
      <c r="AD144" s="198"/>
      <c r="AE144" s="117"/>
      <c r="AF144" s="110"/>
      <c r="AG144" s="295"/>
    </row>
    <row r="145" spans="1:33" ht="15.75" customHeight="1">
      <c r="A145" s="298"/>
      <c r="B145" s="163"/>
      <c r="C145" s="279"/>
      <c r="D145" s="280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12"/>
      <c r="Z145" s="198"/>
      <c r="AA145" s="281"/>
      <c r="AB145" s="282"/>
      <c r="AC145" s="12"/>
      <c r="AD145" s="198"/>
      <c r="AE145" s="117"/>
      <c r="AF145" s="110"/>
      <c r="AG145" s="295"/>
    </row>
    <row r="146" spans="1:33" ht="15.75" customHeight="1">
      <c r="A146" s="298"/>
      <c r="B146" s="163"/>
      <c r="C146" s="279"/>
      <c r="D146" s="280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120"/>
      <c r="U146" s="111"/>
      <c r="V146" s="112"/>
      <c r="W146" s="113"/>
      <c r="X146" s="116"/>
      <c r="Y146" s="12"/>
      <c r="Z146" s="198"/>
      <c r="AA146" s="281"/>
      <c r="AB146" s="282"/>
      <c r="AC146" s="12"/>
      <c r="AD146" s="198"/>
      <c r="AE146" s="117"/>
      <c r="AF146" s="110"/>
      <c r="AG146" s="295"/>
    </row>
    <row r="147" spans="1:33" ht="15.75" customHeight="1">
      <c r="A147" s="298"/>
      <c r="B147" s="163"/>
      <c r="C147" s="279"/>
      <c r="D147" s="280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290"/>
      <c r="S147" s="119"/>
      <c r="T147" s="120"/>
      <c r="U147" s="111"/>
      <c r="V147" s="112"/>
      <c r="W147" s="120"/>
      <c r="X147" s="189"/>
      <c r="Y147" s="12"/>
      <c r="Z147" s="198"/>
      <c r="AA147" s="281"/>
      <c r="AB147" s="282"/>
      <c r="AC147" s="12"/>
      <c r="AD147" s="198"/>
      <c r="AE147" s="117"/>
      <c r="AF147" s="110"/>
      <c r="AG147" s="295"/>
    </row>
    <row r="148" spans="1:33" ht="15.75" customHeight="1">
      <c r="A148" s="298"/>
      <c r="B148" s="163"/>
      <c r="C148" s="279"/>
      <c r="D148" s="280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119"/>
      <c r="T148" s="120"/>
      <c r="U148" s="111"/>
      <c r="V148" s="112"/>
      <c r="W148" s="120"/>
      <c r="X148" s="189"/>
      <c r="Y148" s="12"/>
      <c r="Z148" s="198"/>
      <c r="AA148" s="281"/>
      <c r="AB148" s="282"/>
      <c r="AC148" s="12"/>
      <c r="AD148" s="198"/>
      <c r="AE148" s="117"/>
      <c r="AF148" s="110"/>
      <c r="AG148" s="295"/>
    </row>
    <row r="149" spans="1:33" ht="15.75" customHeight="1">
      <c r="A149" s="298"/>
      <c r="B149" s="163"/>
      <c r="C149" s="279"/>
      <c r="D149" s="280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119"/>
      <c r="T149" s="120"/>
      <c r="U149" s="111"/>
      <c r="V149" s="112"/>
      <c r="W149" s="120"/>
      <c r="X149" s="189"/>
      <c r="Y149" s="12"/>
      <c r="Z149" s="198"/>
      <c r="AA149" s="281"/>
      <c r="AB149" s="282"/>
      <c r="AC149" s="12"/>
      <c r="AD149" s="198"/>
      <c r="AE149" s="117"/>
      <c r="AF149" s="110"/>
      <c r="AG149" s="295"/>
    </row>
    <row r="150" spans="1:33" ht="15.75" customHeight="1">
      <c r="A150" s="298"/>
      <c r="B150" s="163"/>
      <c r="C150" s="279"/>
      <c r="D150" s="280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119"/>
      <c r="T150" s="120"/>
      <c r="U150" s="111"/>
      <c r="V150" s="112"/>
      <c r="W150" s="120"/>
      <c r="X150" s="189"/>
      <c r="Y150" s="12"/>
      <c r="Z150" s="198"/>
      <c r="AA150" s="281"/>
      <c r="AB150" s="282"/>
      <c r="AC150" s="12"/>
      <c r="AD150" s="198"/>
      <c r="AE150" s="117"/>
      <c r="AF150" s="110"/>
      <c r="AG150" s="295"/>
    </row>
    <row r="151" spans="1:33" ht="15.75" customHeight="1">
      <c r="A151" s="298"/>
      <c r="B151" s="163"/>
      <c r="C151" s="279"/>
      <c r="D151" s="280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119"/>
      <c r="T151" s="120"/>
      <c r="U151" s="111"/>
      <c r="V151" s="112"/>
      <c r="W151" s="120"/>
      <c r="X151" s="189"/>
      <c r="Y151" s="12"/>
      <c r="Z151" s="198"/>
      <c r="AA151" s="281"/>
      <c r="AB151" s="282"/>
      <c r="AC151" s="12"/>
      <c r="AD151" s="198"/>
      <c r="AE151" s="117"/>
      <c r="AF151" s="110"/>
      <c r="AG151" s="295"/>
    </row>
    <row r="152" spans="1:33" ht="15.75" customHeight="1">
      <c r="A152" s="298"/>
      <c r="B152" s="163"/>
      <c r="C152" s="279"/>
      <c r="D152" s="280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119"/>
      <c r="T152" s="120"/>
      <c r="U152" s="111"/>
      <c r="V152" s="112"/>
      <c r="W152" s="120"/>
      <c r="X152" s="189"/>
      <c r="Y152" s="12"/>
      <c r="Z152" s="198"/>
      <c r="AA152" s="281"/>
      <c r="AB152" s="282"/>
      <c r="AC152" s="12"/>
      <c r="AD152" s="198"/>
      <c r="AE152" s="117"/>
      <c r="AF152" s="110"/>
      <c r="AG152" s="295"/>
    </row>
    <row r="153" spans="1:33" ht="15.75" customHeight="1">
      <c r="A153" s="298"/>
      <c r="B153" s="163"/>
      <c r="C153" s="279"/>
      <c r="D153" s="280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119"/>
      <c r="T153" s="120"/>
      <c r="U153" s="111"/>
      <c r="V153" s="112"/>
      <c r="W153" s="120"/>
      <c r="X153" s="189"/>
      <c r="Y153" s="12"/>
      <c r="Z153" s="198"/>
      <c r="AA153" s="281"/>
      <c r="AB153" s="282"/>
      <c r="AC153" s="12"/>
      <c r="AD153" s="198"/>
      <c r="AE153" s="117"/>
      <c r="AF153" s="110"/>
      <c r="AG153" s="295"/>
    </row>
    <row r="154" spans="1:33" ht="15.75" customHeight="1">
      <c r="A154" s="298"/>
      <c r="B154" s="163"/>
      <c r="C154" s="279"/>
      <c r="D154" s="280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119"/>
      <c r="T154" s="120"/>
      <c r="U154" s="111"/>
      <c r="V154" s="112"/>
      <c r="W154" s="120"/>
      <c r="X154" s="189"/>
      <c r="Y154" s="12"/>
      <c r="Z154" s="198"/>
      <c r="AA154" s="281"/>
      <c r="AB154" s="282"/>
      <c r="AC154" s="12"/>
      <c r="AD154" s="198"/>
      <c r="AE154" s="117"/>
      <c r="AF154" s="110"/>
      <c r="AG154" s="295"/>
    </row>
    <row r="155" spans="1:33" ht="15.75" customHeight="1">
      <c r="A155" s="298"/>
      <c r="B155" s="163"/>
      <c r="C155" s="279"/>
      <c r="D155" s="280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119"/>
      <c r="T155" s="120"/>
      <c r="U155" s="111"/>
      <c r="V155" s="112"/>
      <c r="W155" s="120"/>
      <c r="X155" s="189"/>
      <c r="Y155" s="12"/>
      <c r="Z155" s="198"/>
      <c r="AA155" s="281"/>
      <c r="AB155" s="282"/>
      <c r="AC155" s="12"/>
      <c r="AD155" s="198"/>
      <c r="AE155" s="117"/>
      <c r="AF155" s="110"/>
      <c r="AG155" s="295"/>
    </row>
    <row r="156" spans="1:33" ht="15.75" customHeight="1">
      <c r="A156" s="298"/>
      <c r="B156" s="163"/>
      <c r="C156" s="279"/>
      <c r="D156" s="280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12"/>
      <c r="Z156" s="198"/>
      <c r="AA156" s="281"/>
      <c r="AB156" s="282"/>
      <c r="AC156" s="12"/>
      <c r="AD156" s="198"/>
      <c r="AE156" s="165"/>
      <c r="AF156" s="125"/>
      <c r="AG156" s="295"/>
    </row>
    <row r="157" spans="1:33" ht="15.75" customHeight="1" thickBot="1">
      <c r="A157" s="299"/>
      <c r="B157" s="133" t="s">
        <v>115</v>
      </c>
      <c r="C157" s="276"/>
      <c r="D157" s="276"/>
      <c r="E157" s="134"/>
      <c r="F157" s="167"/>
      <c r="G157" s="135"/>
      <c r="H157" s="69"/>
      <c r="I157" s="136">
        <f t="shared" ref="I157:J157" si="56">AVERAGE(I141:I156)</f>
        <v>23</v>
      </c>
      <c r="J157" s="137">
        <f t="shared" si="56"/>
        <v>2000</v>
      </c>
      <c r="K157" s="138">
        <f t="shared" ref="K157" si="57">J157/I157</f>
        <v>86.956521739130437</v>
      </c>
      <c r="L157" s="136">
        <f t="shared" ref="L157:M157" si="58">AVERAGE(L141:L156)</f>
        <v>23</v>
      </c>
      <c r="M157" s="137">
        <f t="shared" si="58"/>
        <v>1788.053587046885</v>
      </c>
      <c r="N157" s="138">
        <f>M157/L157</f>
        <v>77.741460306386301</v>
      </c>
      <c r="O157" s="139">
        <f>L157-I157</f>
        <v>0</v>
      </c>
      <c r="P157" s="140">
        <f>N157-K157</f>
        <v>-9.215061432744136</v>
      </c>
      <c r="Q157" s="141">
        <f>N157/K157</f>
        <v>0.89402679352344239</v>
      </c>
      <c r="R157" s="291"/>
      <c r="S157" s="142">
        <v>0.70833333333333337</v>
      </c>
      <c r="T157" s="143">
        <v>0.83392361111111113</v>
      </c>
      <c r="U157" s="144"/>
      <c r="V157" s="166"/>
      <c r="W157" s="167"/>
      <c r="X157" s="138"/>
      <c r="Y157" s="179">
        <f t="shared" ref="Y157:Z157" si="59">SUM(Y141:Y156)</f>
        <v>0</v>
      </c>
      <c r="Z157" s="180">
        <f t="shared" si="59"/>
        <v>0</v>
      </c>
      <c r="AA157" s="277"/>
      <c r="AB157" s="278"/>
      <c r="AC157" s="179">
        <f t="shared" ref="AC157" si="60">SUM(AC141:AC156)</f>
        <v>3</v>
      </c>
      <c r="AD157" s="180">
        <f t="shared" ref="AD157" si="61">SUM(AD141:AD156)</f>
        <v>0</v>
      </c>
      <c r="AE157" s="168">
        <f>M157-J157</f>
        <v>-211.94641295311499</v>
      </c>
      <c r="AF157" s="141">
        <f>M157/J157</f>
        <v>0.8940267935234425</v>
      </c>
      <c r="AG157" s="296"/>
    </row>
    <row r="159" spans="1:33">
      <c r="AA159" s="275" t="s">
        <v>151</v>
      </c>
      <c r="AB159" s="275"/>
    </row>
    <row r="160" spans="1:33">
      <c r="AA160" s="275" t="s">
        <v>152</v>
      </c>
      <c r="AB160" s="275"/>
    </row>
    <row r="161" spans="27:28">
      <c r="AA161" s="275" t="s">
        <v>153</v>
      </c>
      <c r="AB161" s="275"/>
    </row>
    <row r="162" spans="27:28">
      <c r="AA162" s="275" t="s">
        <v>154</v>
      </c>
      <c r="AB162" s="275"/>
    </row>
    <row r="163" spans="27:28">
      <c r="AA163" s="275" t="s">
        <v>155</v>
      </c>
      <c r="AB163" s="275"/>
    </row>
    <row r="164" spans="27:28">
      <c r="AA164" s="275" t="s">
        <v>156</v>
      </c>
      <c r="AB164" s="275"/>
    </row>
    <row r="165" spans="27:28">
      <c r="AA165" s="275" t="s">
        <v>157</v>
      </c>
      <c r="AB165" s="275"/>
    </row>
    <row r="166" spans="27:28">
      <c r="AA166" s="275" t="s">
        <v>158</v>
      </c>
      <c r="AB166" s="275"/>
    </row>
    <row r="167" spans="27:28">
      <c r="AA167" s="275" t="s">
        <v>159</v>
      </c>
      <c r="AB167" s="275"/>
    </row>
    <row r="168" spans="27:28">
      <c r="AA168" s="275" t="s">
        <v>160</v>
      </c>
      <c r="AB168" s="275"/>
    </row>
    <row r="169" spans="27:28">
      <c r="AA169" s="275" t="s">
        <v>161</v>
      </c>
      <c r="AB169" s="275"/>
    </row>
    <row r="170" spans="27:28">
      <c r="AA170" s="275" t="s">
        <v>162</v>
      </c>
      <c r="AB170" s="275"/>
    </row>
    <row r="171" spans="27:28">
      <c r="AA171" s="275" t="s">
        <v>163</v>
      </c>
      <c r="AB171" s="275"/>
    </row>
  </sheetData>
  <mergeCells count="380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</mergeCells>
  <phoneticPr fontId="5" type="noConversion"/>
  <conditionalFormatting sqref="O5:O157">
    <cfRule type="cellIs" dxfId="295" priority="3" operator="greaterThan">
      <formula>0</formula>
    </cfRule>
  </conditionalFormatting>
  <conditionalFormatting sqref="P5:P157 AE5:AE157">
    <cfRule type="cellIs" dxfId="294" priority="6" operator="lessThan">
      <formula>0</formula>
    </cfRule>
  </conditionalFormatting>
  <conditionalFormatting sqref="Q5:Q157 AF5:AF157">
    <cfRule type="cellIs" dxfId="293" priority="4" operator="greaterThan">
      <formula>1</formula>
    </cfRule>
    <cfRule type="cellIs" dxfId="292" priority="5" operator="lessThan">
      <formula>0.8</formula>
    </cfRule>
  </conditionalFormatting>
  <conditionalFormatting sqref="AG5 R5:R157 AG107:AG124">
    <cfRule type="cellIs" dxfId="291" priority="7" operator="lessThan">
      <formula>0.8</formula>
    </cfRule>
  </conditionalFormatting>
  <conditionalFormatting sqref="AG22">
    <cfRule type="cellIs" dxfId="290" priority="12" operator="lessThan">
      <formula>0.8</formula>
    </cfRule>
  </conditionalFormatting>
  <conditionalFormatting sqref="AG37">
    <cfRule type="cellIs" dxfId="289" priority="11" operator="lessThan">
      <formula>0.8</formula>
    </cfRule>
  </conditionalFormatting>
  <conditionalFormatting sqref="AG39:AG74">
    <cfRule type="cellIs" dxfId="288" priority="9" operator="lessThan">
      <formula>0.8</formula>
    </cfRule>
  </conditionalFormatting>
  <conditionalFormatting sqref="AG80:AG88">
    <cfRule type="cellIs" dxfId="287" priority="10" operator="lessThan">
      <formula>0.8</formula>
    </cfRule>
  </conditionalFormatting>
  <conditionalFormatting sqref="AG90:AG95">
    <cfRule type="cellIs" dxfId="286" priority="8" operator="lessThan">
      <formula>0.8</formula>
    </cfRule>
  </conditionalFormatting>
  <conditionalFormatting sqref="AG139">
    <cfRule type="cellIs" dxfId="285" priority="2" operator="lessThan">
      <formula>0.8</formula>
    </cfRule>
  </conditionalFormatting>
  <conditionalFormatting sqref="AG141:AG157">
    <cfRule type="cellIs" dxfId="284" priority="1" operator="lessThan">
      <formula>0.8</formula>
    </cfRule>
  </conditionalFormatting>
  <dataValidations count="1">
    <dataValidation type="list" allowBlank="1" showInputMessage="1" showErrorMessage="1" sqref="AA5:AB157" xr:uid="{81FC35AB-A0CA-40E8-A65A-B8C073D5E980}">
      <formula1>$AA$159:$AA$171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81F5-26C8-46BB-BA23-B7540E9ADC2F}">
  <sheetPr>
    <tabColor theme="9" tint="0.59999389629810485"/>
  </sheetPr>
  <dimension ref="B1:AR42"/>
  <sheetViews>
    <sheetView zoomScale="70" zoomScaleNormal="70" workbookViewId="0">
      <selection activeCell="S27" sqref="S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235</v>
      </c>
      <c r="D3" s="265"/>
      <c r="E3" s="3" t="s">
        <v>2</v>
      </c>
      <c r="F3" s="266">
        <f>'0512(18度C)'!D1+'0512(4度C)'!D1</f>
        <v>218381</v>
      </c>
      <c r="G3" s="267"/>
      <c r="H3" s="3" t="s">
        <v>3</v>
      </c>
      <c r="I3" s="268">
        <f>'0512(18度C)'!F1+'0512(4度C)'!F1</f>
        <v>6454119.3000000007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450.29351633005984</v>
      </c>
      <c r="F6" s="241" t="e">
        <f>AVERAGE(#REF!,D14:K14)</f>
        <v>#REF!</v>
      </c>
      <c r="G6" s="242">
        <f>AVERAGE(D14:K14)</f>
        <v>214.54557958008832</v>
      </c>
      <c r="H6" s="243"/>
      <c r="I6" s="242">
        <f>AVERAGE(L14:O14)</f>
        <v>92.644655116050998</v>
      </c>
      <c r="J6" s="243"/>
      <c r="K6" s="242">
        <f>AVERAGE(D32:O32)</f>
        <v>796.780303030303</v>
      </c>
      <c r="L6" s="243"/>
      <c r="M6" s="242">
        <f>AVERAGE(P32:X32)</f>
        <v>725.66528066528065</v>
      </c>
      <c r="N6" s="243"/>
      <c r="O6" s="231">
        <f>'0512(4度C)'!Y2</f>
        <v>0</v>
      </c>
      <c r="P6" s="231">
        <f>'0512(4度C)'!Z2</f>
        <v>0</v>
      </c>
      <c r="Q6" s="231">
        <f>'0512(4度C)'!AC2</f>
        <v>54</v>
      </c>
      <c r="R6" s="231">
        <f>'0512(4度C)'!AD2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399.10268707293994</v>
      </c>
      <c r="F7" s="237" t="e">
        <f>AVERAGE(#REF!,D15:K15)</f>
        <v>#REF!</v>
      </c>
      <c r="G7" s="238">
        <f>AVERAGE(D15:K15)</f>
        <v>186.52078267382299</v>
      </c>
      <c r="H7" s="239"/>
      <c r="I7" s="238">
        <f>AVERAGE(L15:O15)</f>
        <v>81.560639816605061</v>
      </c>
      <c r="J7" s="239"/>
      <c r="K7" s="238">
        <f>AVERAGE(D33:O33)</f>
        <v>707.36906354595442</v>
      </c>
      <c r="L7" s="239"/>
      <c r="M7" s="238">
        <f>AVERAGE(P33:X33)</f>
        <v>647.86570264085208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0.88455025818309552</v>
      </c>
      <c r="F8" s="245" t="e">
        <f>AVERAGE(D16:K16,#REF!)</f>
        <v>#REF!</v>
      </c>
      <c r="G8" s="224">
        <f>AVERAGE(D16:K16)</f>
        <v>0.87981841574059683</v>
      </c>
      <c r="H8" s="225"/>
      <c r="I8" s="224">
        <f>AVERAGE(L16:O16)</f>
        <v>0.88190874494240701</v>
      </c>
      <c r="J8" s="225"/>
      <c r="K8" s="224">
        <f>AVERAGE(D34:O34)</f>
        <v>0.88512348888740133</v>
      </c>
      <c r="L8" s="225"/>
      <c r="M8" s="224">
        <f>AVERAGE(P34:X34)</f>
        <v>0.89305592607305329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84.507042253521121</v>
      </c>
      <c r="F14" s="28">
        <v>94.339622641509436</v>
      </c>
      <c r="G14" s="28">
        <v>83.720930232558146</v>
      </c>
      <c r="H14" s="28">
        <v>174.70588235294119</v>
      </c>
      <c r="I14" s="28">
        <v>416.66666666666669</v>
      </c>
      <c r="J14" s="28">
        <v>433.33333333333331</v>
      </c>
      <c r="K14" s="29" t="s">
        <v>42</v>
      </c>
      <c r="L14" s="27" t="s">
        <v>42</v>
      </c>
      <c r="M14" s="30">
        <v>85.714285714285708</v>
      </c>
      <c r="N14" s="28">
        <v>105.26315789473684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75.624213168014421</v>
      </c>
      <c r="F15" s="35">
        <v>82.851092894650478</v>
      </c>
      <c r="G15" s="35">
        <v>74.992964665115181</v>
      </c>
      <c r="H15" s="35">
        <v>155.58232769382292</v>
      </c>
      <c r="I15" s="35">
        <v>376.221429502273</v>
      </c>
      <c r="J15" s="35">
        <v>353.852668119062</v>
      </c>
      <c r="K15" s="36" t="s">
        <v>42</v>
      </c>
      <c r="L15" s="34" t="s">
        <v>42</v>
      </c>
      <c r="M15" s="37">
        <v>76.562622098490849</v>
      </c>
      <c r="N15" s="35">
        <v>90.43813793103449</v>
      </c>
      <c r="O15" s="38">
        <v>77.681159420289845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J16" si="0">E15/E14</f>
        <v>0.89488652248817069</v>
      </c>
      <c r="F16" s="43">
        <f t="shared" si="0"/>
        <v>0.87822158468329503</v>
      </c>
      <c r="G16" s="43">
        <f t="shared" si="0"/>
        <v>0.89574930016665344</v>
      </c>
      <c r="H16" s="43">
        <f t="shared" si="0"/>
        <v>0.890538576025249</v>
      </c>
      <c r="I16" s="43">
        <f t="shared" si="0"/>
        <v>0.90293143080545513</v>
      </c>
      <c r="J16" s="43">
        <f t="shared" si="0"/>
        <v>0.81658308027475845</v>
      </c>
      <c r="K16" s="44" t="s">
        <v>42</v>
      </c>
      <c r="L16" s="42" t="s">
        <v>42</v>
      </c>
      <c r="M16" s="45">
        <f t="shared" ref="M16:O16" si="1">M15/M14</f>
        <v>0.89323059114906</v>
      </c>
      <c r="N16" s="43">
        <f t="shared" si="1"/>
        <v>0.85916231034482771</v>
      </c>
      <c r="O16" s="46">
        <f t="shared" si="1"/>
        <v>0.8933333333333332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0.25</v>
      </c>
      <c r="F17" s="48">
        <v>0.20833333333333334</v>
      </c>
      <c r="G17" s="48">
        <v>0.25</v>
      </c>
      <c r="H17" s="48">
        <v>0.20833333333333334</v>
      </c>
      <c r="I17" s="48">
        <v>0.25</v>
      </c>
      <c r="J17" s="48">
        <v>0.20833333333333334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0.56444444444444442</v>
      </c>
      <c r="F18" s="48">
        <v>0.64181712962962967</v>
      </c>
      <c r="G18" s="48">
        <v>0.59825231481481467</v>
      </c>
      <c r="H18" s="48">
        <v>0.52392361111111108</v>
      </c>
      <c r="I18" s="48">
        <v>0.44406249999999992</v>
      </c>
      <c r="J18" s="48">
        <v>0.58981481481481479</v>
      </c>
      <c r="K18" s="48" t="s">
        <v>42</v>
      </c>
      <c r="L18" s="47" t="s">
        <v>42</v>
      </c>
      <c r="M18" s="49">
        <v>0.75332175925925926</v>
      </c>
      <c r="N18" s="48">
        <v>0.85725694444444445</v>
      </c>
      <c r="O18" s="50">
        <v>0.84953703703703698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9</v>
      </c>
      <c r="F21" s="52">
        <v>10</v>
      </c>
      <c r="G21" s="52">
        <v>7</v>
      </c>
      <c r="H21" s="52">
        <v>8</v>
      </c>
      <c r="I21" s="52">
        <v>2</v>
      </c>
      <c r="J21" s="52">
        <v>9</v>
      </c>
      <c r="K21" s="53"/>
      <c r="L21" s="54"/>
      <c r="M21" s="55">
        <v>1</v>
      </c>
      <c r="N21" s="52">
        <v>4</v>
      </c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23.666666666666668</v>
      </c>
      <c r="F23" s="58">
        <v>21.2</v>
      </c>
      <c r="G23" s="58">
        <v>21.5</v>
      </c>
      <c r="H23" s="58">
        <v>19.833333333333332</v>
      </c>
      <c r="I23" s="58">
        <v>6</v>
      </c>
      <c r="J23" s="58">
        <v>6</v>
      </c>
      <c r="K23" s="59" t="s">
        <v>42</v>
      </c>
      <c r="L23" s="57" t="s">
        <v>42</v>
      </c>
      <c r="M23" s="60">
        <v>21</v>
      </c>
      <c r="N23" s="58">
        <v>19.333333333333332</v>
      </c>
      <c r="O23" s="61">
        <v>23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941.66666666666663</v>
      </c>
      <c r="O32" s="28">
        <v>818.18181818181813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1005</v>
      </c>
      <c r="X32" s="31">
        <v>830.76923076923083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286.76652445966391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993.73617954496569</v>
      </c>
      <c r="N33" s="35">
        <v>825.60130461872245</v>
      </c>
      <c r="O33" s="35">
        <v>723.37224556046556</v>
      </c>
      <c r="P33" s="34">
        <v>260.75750897501501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698.71844975765407</v>
      </c>
      <c r="W33" s="35">
        <v>896.65549200748944</v>
      </c>
      <c r="X33" s="38">
        <v>735.33135982324973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0.87623104696008425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0.90339652685905969</v>
      </c>
      <c r="N34" s="43">
        <f>N33/N32</f>
        <v>0.8767447482676699</v>
      </c>
      <c r="O34" s="43">
        <f>O33/O32</f>
        <v>0.88412163346279127</v>
      </c>
      <c r="P34" s="42">
        <f>P33/P32</f>
        <v>0.89333591037736626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0.90157219323568272</v>
      </c>
      <c r="W34" s="43">
        <f>W33/W32</f>
        <v>0.89219451941043726</v>
      </c>
      <c r="X34" s="46">
        <f>X33/X32</f>
        <v>0.88512108126872646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0.44406249999999992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0.39828703703703705</v>
      </c>
      <c r="N36" s="48">
        <v>0.68770833333333348</v>
      </c>
      <c r="O36" s="48">
        <v>0.67365740740740743</v>
      </c>
      <c r="P36" s="47">
        <v>0.76055555555555554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0.80450231481481482</v>
      </c>
      <c r="W36" s="48">
        <v>1.1948263888888884</v>
      </c>
      <c r="X36" s="50">
        <v>1.1836458333333331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3.6</v>
      </c>
      <c r="O37" s="58">
        <v>4.4000000000000004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3.3333333333333335</v>
      </c>
      <c r="X37" s="61">
        <v>4.333333333333333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99210-75E5-4FBA-8BFF-660E9BD67C94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128420</v>
      </c>
      <c r="E1" s="88" t="s">
        <v>3</v>
      </c>
      <c r="F1" s="89">
        <f>SUM(G5:G140)</f>
        <v>2564483.69</v>
      </c>
      <c r="G1" s="90" t="s">
        <v>84</v>
      </c>
      <c r="H1" s="91">
        <f>L21+L38+L55+L72+L89+L106+L123+L140</f>
        <v>46.000000000000007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46154</v>
      </c>
      <c r="B2" s="335"/>
      <c r="C2" s="92" t="s">
        <v>40</v>
      </c>
      <c r="D2" s="93">
        <f>AVERAGE(N21,N38,N55,N72,N89,N106,N123,N140)</f>
        <v>677.61738309340319</v>
      </c>
      <c r="E2" s="93" t="s">
        <v>91</v>
      </c>
      <c r="F2" s="94">
        <f>F1/D1</f>
        <v>19.969503893474535</v>
      </c>
      <c r="G2" s="95" t="s">
        <v>92</v>
      </c>
      <c r="H2" s="96">
        <f>COUNT(H5:H140)</f>
        <v>18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1797</v>
      </c>
      <c r="G5" s="148">
        <f t="shared" ref="G5:G8" si="0">E5*F5</f>
        <v>46075.08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3187.0357450030965</v>
      </c>
      <c r="N5" s="152">
        <f>M5/L5</f>
        <v>318.70357450030963</v>
      </c>
      <c r="O5" s="154">
        <f>L5-I5</f>
        <v>0</v>
      </c>
      <c r="P5" s="155">
        <f>N5-K5</f>
        <v>-41.296425499690372</v>
      </c>
      <c r="Q5" s="156">
        <f>N5/K5</f>
        <v>0.88528770694530456</v>
      </c>
      <c r="R5" s="289">
        <f>Q21</f>
        <v>0.87623104696008425</v>
      </c>
      <c r="S5" s="157">
        <v>0.25</v>
      </c>
      <c r="T5" s="158">
        <v>0.27348379629629632</v>
      </c>
      <c r="U5" s="159"/>
      <c r="V5" s="160">
        <v>33.83080976391598</v>
      </c>
      <c r="W5" s="161"/>
      <c r="X5" s="162"/>
      <c r="Y5" s="292"/>
      <c r="Z5" s="293"/>
      <c r="AA5" s="115">
        <f>M5-J5</f>
        <v>-412.96425499690349</v>
      </c>
      <c r="AB5" s="156">
        <f>M5/J5</f>
        <v>0.88528770694530456</v>
      </c>
      <c r="AC5" s="294">
        <f>AB21</f>
        <v>0.87623104696008414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3303</v>
      </c>
      <c r="G6" s="103">
        <f t="shared" si="0"/>
        <v>97504.56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3156.2217309505795</v>
      </c>
      <c r="N6" s="106">
        <f>M6/L6</f>
        <v>286.92924826823452</v>
      </c>
      <c r="O6" s="108">
        <f>L6-I6</f>
        <v>0</v>
      </c>
      <c r="P6" s="109">
        <f>N6-K6</f>
        <v>-40.343479004492735</v>
      </c>
      <c r="Q6" s="110">
        <f>N6/K6</f>
        <v>0.87672825859738335</v>
      </c>
      <c r="R6" s="290"/>
      <c r="S6" s="47">
        <v>0.27708333333333329</v>
      </c>
      <c r="T6" s="48">
        <v>0.32068287037037035</v>
      </c>
      <c r="U6" s="111">
        <v>5.1833333333332376</v>
      </c>
      <c r="V6" s="112">
        <v>62.790265353224363</v>
      </c>
      <c r="W6" s="113"/>
      <c r="X6" s="116"/>
      <c r="Y6" s="281"/>
      <c r="Z6" s="282"/>
      <c r="AA6" s="117">
        <f>M6-J6</f>
        <v>-443.77826904942049</v>
      </c>
      <c r="AB6" s="110">
        <f>M6/J6</f>
        <v>0.87672825859738324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3690</v>
      </c>
      <c r="G7" s="103">
        <f t="shared" si="0"/>
        <v>110146.5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3156.8660633087361</v>
      </c>
      <c r="N7" s="106">
        <f>M7/L7</f>
        <v>286.98782393715783</v>
      </c>
      <c r="O7" s="108">
        <f>L7-I7</f>
        <v>0</v>
      </c>
      <c r="P7" s="109">
        <f>N7-K7</f>
        <v>-40.284903335569425</v>
      </c>
      <c r="Q7" s="110">
        <f>N7/K7</f>
        <v>0.87690723980798235</v>
      </c>
      <c r="R7" s="290"/>
      <c r="S7" s="47">
        <v>0.32361111111111107</v>
      </c>
      <c r="T7" s="48">
        <v>0.37230324074074073</v>
      </c>
      <c r="U7" s="111">
        <v>5</v>
      </c>
      <c r="V7" s="112">
        <v>70.132845537307631</v>
      </c>
      <c r="W7" s="113"/>
      <c r="X7" s="116"/>
      <c r="Y7" s="281"/>
      <c r="Z7" s="282"/>
      <c r="AA7" s="117">
        <f>M7-J7</f>
        <v>-443.1339366912639</v>
      </c>
      <c r="AB7" s="110">
        <f>M7/J7</f>
        <v>0.87690723980798224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2471</v>
      </c>
      <c r="G8" s="103">
        <f t="shared" si="0"/>
        <v>70596.47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3117.603536962798</v>
      </c>
      <c r="N8" s="106">
        <f>M8/L8</f>
        <v>259.80029474689985</v>
      </c>
      <c r="O8" s="108">
        <f>L8-I8</f>
        <v>0</v>
      </c>
      <c r="P8" s="109">
        <f>N8-K8</f>
        <v>-40.199705253100149</v>
      </c>
      <c r="Q8" s="110">
        <f>N8/K8</f>
        <v>0.86600098248966617</v>
      </c>
      <c r="R8" s="290"/>
      <c r="S8" s="47">
        <v>0.37638888888888883</v>
      </c>
      <c r="T8" s="48">
        <v>0.40940972222222216</v>
      </c>
      <c r="U8" s="111">
        <v>5.8833333333332671</v>
      </c>
      <c r="V8" s="112">
        <v>47.555758210499221</v>
      </c>
      <c r="W8" s="113"/>
      <c r="X8" s="116"/>
      <c r="Y8" s="281"/>
      <c r="Z8" s="282"/>
      <c r="AA8" s="117">
        <f>M8-J8</f>
        <v>-482.39646303720201</v>
      </c>
      <c r="AB8" s="110">
        <f>M8/J8</f>
        <v>0.86600098248966606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3154.431769056303</v>
      </c>
      <c r="N21" s="138">
        <f>M21/L21</f>
        <v>286.76652445966391</v>
      </c>
      <c r="O21" s="139">
        <f>L21-I21</f>
        <v>0</v>
      </c>
      <c r="P21" s="140">
        <f>N21-K21</f>
        <v>-40.506202813063339</v>
      </c>
      <c r="Q21" s="141">
        <f>N21/K21</f>
        <v>0.87623104696008425</v>
      </c>
      <c r="R21" s="291"/>
      <c r="S21" s="142">
        <v>0.25</v>
      </c>
      <c r="T21" s="143">
        <v>0.44406249999999992</v>
      </c>
      <c r="U21" s="144"/>
      <c r="V21" s="166"/>
      <c r="W21" s="167"/>
      <c r="X21" s="138"/>
      <c r="Y21" s="277"/>
      <c r="Z21" s="278"/>
      <c r="AA21" s="168">
        <f>M21-J21</f>
        <v>-445.56823094369702</v>
      </c>
      <c r="AB21" s="141">
        <f>M21/J21</f>
        <v>0.87623104696008414</v>
      </c>
      <c r="AC21" s="296"/>
    </row>
    <row r="22" spans="1:29" ht="15.75" customHeight="1">
      <c r="A22" s="283" t="s">
        <v>123</v>
      </c>
      <c r="B22" s="114" t="s">
        <v>118</v>
      </c>
      <c r="C22" s="287" t="s">
        <v>191</v>
      </c>
      <c r="D22" s="288"/>
      <c r="E22" s="147">
        <v>18.53</v>
      </c>
      <c r="F22" s="97">
        <v>3157</v>
      </c>
      <c r="G22" s="148">
        <f t="shared" ref="G22" si="5">E22*F22</f>
        <v>58499.210000000006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2981.2085386348972</v>
      </c>
      <c r="N22" s="152">
        <f>M22/L22</f>
        <v>993.73617954496569</v>
      </c>
      <c r="O22" s="154">
        <f>L22-I22</f>
        <v>0</v>
      </c>
      <c r="P22" s="155">
        <f>N22-K22</f>
        <v>-106.26382045503431</v>
      </c>
      <c r="Q22" s="156">
        <f>N22/K22</f>
        <v>0.90339652685905969</v>
      </c>
      <c r="R22" s="289">
        <f>Q38</f>
        <v>0.90339652685905969</v>
      </c>
      <c r="S22" s="157">
        <v>0.35416666666666669</v>
      </c>
      <c r="T22" s="158">
        <v>0.39828703703703705</v>
      </c>
      <c r="U22" s="159"/>
      <c r="V22" s="112">
        <v>63.537990564972652</v>
      </c>
      <c r="W22" s="161"/>
      <c r="X22" s="162"/>
      <c r="Y22" s="292"/>
      <c r="Z22" s="293"/>
      <c r="AA22" s="115">
        <f>M22-J22</f>
        <v>-318.7914613651028</v>
      </c>
      <c r="AB22" s="156">
        <f>M22/J22</f>
        <v>0.9033965268590598</v>
      </c>
      <c r="AC22" s="294">
        <f>AB38</f>
        <v>0.9033965268590598</v>
      </c>
    </row>
    <row r="23" spans="1:29" ht="15.75" customHeight="1">
      <c r="A23" s="284"/>
      <c r="B23" s="100"/>
      <c r="C23" s="279"/>
      <c r="D23" s="280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290"/>
      <c r="S23" s="47"/>
      <c r="T23" s="48"/>
      <c r="U23" s="111"/>
      <c r="V23" s="112"/>
      <c r="W23" s="113"/>
      <c r="X23" s="116"/>
      <c r="Y23" s="281"/>
      <c r="Z23" s="282"/>
      <c r="AA23" s="117"/>
      <c r="AB23" s="110"/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16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13"/>
      <c r="X35" s="116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13"/>
      <c r="X36" s="116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2981.2085386348972</v>
      </c>
      <c r="N38" s="138">
        <f t="shared" ref="N38:N48" si="9">M38/L38</f>
        <v>993.73617954496569</v>
      </c>
      <c r="O38" s="139">
        <f t="shared" ref="O38:O48" si="10">L38-I38</f>
        <v>0</v>
      </c>
      <c r="P38" s="140">
        <f t="shared" ref="P38:P48" si="11">N38-K38</f>
        <v>-106.26382045503431</v>
      </c>
      <c r="Q38" s="141">
        <f t="shared" ref="Q38:Q48" si="12">N38/K38</f>
        <v>0.90339652685905969</v>
      </c>
      <c r="R38" s="291"/>
      <c r="S38" s="142">
        <v>0.35416666666666669</v>
      </c>
      <c r="T38" s="143">
        <v>0.39828703703703705</v>
      </c>
      <c r="U38" s="144"/>
      <c r="V38" s="166"/>
      <c r="W38" s="99"/>
      <c r="X38" s="69"/>
      <c r="Y38" s="277"/>
      <c r="Z38" s="278"/>
      <c r="AA38" s="168">
        <f t="shared" ref="AA38:AA48" si="13">M38-J38</f>
        <v>-318.7914613651028</v>
      </c>
      <c r="AB38" s="141">
        <f t="shared" ref="AB38:AB48" si="14">M38/J38</f>
        <v>0.9033965268590598</v>
      </c>
      <c r="AC38" s="296"/>
    </row>
    <row r="39" spans="1:29" ht="15.75" customHeight="1">
      <c r="A39" s="297" t="s">
        <v>71</v>
      </c>
      <c r="B39" s="114" t="s">
        <v>118</v>
      </c>
      <c r="C39" s="287" t="s">
        <v>236</v>
      </c>
      <c r="D39" s="288"/>
      <c r="E39" s="147">
        <v>17.07</v>
      </c>
      <c r="F39" s="97">
        <v>1689</v>
      </c>
      <c r="G39" s="148">
        <f t="shared" ref="G39:G48" si="15">E39*F39</f>
        <v>28831.23</v>
      </c>
      <c r="H39" s="149">
        <v>2</v>
      </c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 t="shared" ref="M39:M48" si="16">F39/V39*60</f>
        <v>2710.1428815709414</v>
      </c>
      <c r="N39" s="152">
        <f t="shared" si="9"/>
        <v>903.3809605236471</v>
      </c>
      <c r="O39" s="154">
        <f t="shared" si="10"/>
        <v>0</v>
      </c>
      <c r="P39" s="155">
        <f t="shared" si="11"/>
        <v>-196.6190394763529</v>
      </c>
      <c r="Q39" s="156">
        <f t="shared" si="12"/>
        <v>0.821255418657861</v>
      </c>
      <c r="R39" s="289">
        <f>Q55</f>
        <v>0.8767447482676699</v>
      </c>
      <c r="S39" s="157">
        <v>0.25</v>
      </c>
      <c r="T39" s="158">
        <v>0.27596064814814814</v>
      </c>
      <c r="U39" s="159"/>
      <c r="V39" s="160">
        <v>37.392862453531599</v>
      </c>
      <c r="W39" s="161"/>
      <c r="X39" s="162"/>
      <c r="Y39" s="292"/>
      <c r="Z39" s="293"/>
      <c r="AA39" s="115">
        <f t="shared" si="13"/>
        <v>-589.85711842905857</v>
      </c>
      <c r="AB39" s="156">
        <f t="shared" si="14"/>
        <v>0.821255418657861</v>
      </c>
      <c r="AC39" s="294">
        <f>AB55</f>
        <v>0.8767447482676699</v>
      </c>
    </row>
    <row r="40" spans="1:29" ht="15.75" customHeight="1">
      <c r="A40" s="298"/>
      <c r="B40" s="100" t="s">
        <v>118</v>
      </c>
      <c r="C40" s="279" t="s">
        <v>128</v>
      </c>
      <c r="D40" s="280"/>
      <c r="E40" s="101">
        <v>14.03</v>
      </c>
      <c r="F40" s="102">
        <v>1593</v>
      </c>
      <c r="G40" s="103">
        <f t="shared" si="15"/>
        <v>22349.789999999997</v>
      </c>
      <c r="H40" s="26">
        <v>2</v>
      </c>
      <c r="I40" s="104">
        <v>3</v>
      </c>
      <c r="J40" s="105">
        <v>3000</v>
      </c>
      <c r="K40" s="106">
        <f t="shared" ref="K40:K75" si="17">J40/I40</f>
        <v>1000</v>
      </c>
      <c r="L40" s="107">
        <v>3</v>
      </c>
      <c r="M40" s="105">
        <f t="shared" si="16"/>
        <v>2704.9178845319657</v>
      </c>
      <c r="N40" s="106">
        <f t="shared" si="9"/>
        <v>901.63929484398852</v>
      </c>
      <c r="O40" s="108">
        <f t="shared" si="10"/>
        <v>0</v>
      </c>
      <c r="P40" s="109">
        <f t="shared" si="11"/>
        <v>-98.360705156011477</v>
      </c>
      <c r="Q40" s="110">
        <f t="shared" si="12"/>
        <v>0.90163929484398853</v>
      </c>
      <c r="R40" s="290"/>
      <c r="S40" s="47">
        <v>0.28611111111111115</v>
      </c>
      <c r="T40" s="48">
        <v>0.31064814814814817</v>
      </c>
      <c r="U40" s="111">
        <v>14.61666666666674</v>
      </c>
      <c r="V40" s="112">
        <v>35.335638300361303</v>
      </c>
      <c r="W40" s="113"/>
      <c r="X40" s="116"/>
      <c r="Y40" s="281"/>
      <c r="Z40" s="282"/>
      <c r="AA40" s="117">
        <f t="shared" si="13"/>
        <v>-295.08211546803432</v>
      </c>
      <c r="AB40" s="110">
        <f t="shared" si="14"/>
        <v>0.90163929484398853</v>
      </c>
      <c r="AC40" s="295"/>
    </row>
    <row r="41" spans="1:29" ht="15.75" customHeight="1">
      <c r="A41" s="298"/>
      <c r="B41" s="100" t="s">
        <v>118</v>
      </c>
      <c r="C41" s="279" t="s">
        <v>130</v>
      </c>
      <c r="D41" s="280"/>
      <c r="E41" s="101">
        <v>14.28</v>
      </c>
      <c r="F41" s="102">
        <v>2245</v>
      </c>
      <c r="G41" s="103">
        <f t="shared" si="15"/>
        <v>32058.6</v>
      </c>
      <c r="H41" s="26">
        <v>2</v>
      </c>
      <c r="I41" s="104">
        <v>3</v>
      </c>
      <c r="J41" s="105">
        <v>3600</v>
      </c>
      <c r="K41" s="106">
        <f t="shared" si="17"/>
        <v>1200</v>
      </c>
      <c r="L41" s="107">
        <v>3</v>
      </c>
      <c r="M41" s="105">
        <f t="shared" si="16"/>
        <v>3181.9253333603515</v>
      </c>
      <c r="N41" s="106">
        <f t="shared" si="9"/>
        <v>1060.6417777867839</v>
      </c>
      <c r="O41" s="108">
        <f t="shared" si="10"/>
        <v>0</v>
      </c>
      <c r="P41" s="109">
        <f t="shared" si="11"/>
        <v>-139.3582222132161</v>
      </c>
      <c r="Q41" s="110">
        <f t="shared" si="12"/>
        <v>0.88386814815565329</v>
      </c>
      <c r="R41" s="290"/>
      <c r="S41" s="47">
        <v>0.32083333333333341</v>
      </c>
      <c r="T41" s="48">
        <v>0.35021990740740749</v>
      </c>
      <c r="U41" s="111">
        <v>14.666666666666748</v>
      </c>
      <c r="V41" s="112">
        <v>42.332860104465965</v>
      </c>
      <c r="W41" s="113"/>
      <c r="X41" s="116"/>
      <c r="Y41" s="281"/>
      <c r="Z41" s="282"/>
      <c r="AA41" s="117">
        <f t="shared" si="13"/>
        <v>-418.07466663964851</v>
      </c>
      <c r="AB41" s="110">
        <f t="shared" si="14"/>
        <v>0.88386814815565318</v>
      </c>
      <c r="AC41" s="295"/>
    </row>
    <row r="42" spans="1:29" ht="15.75" customHeight="1">
      <c r="A42" s="298"/>
      <c r="B42" s="100" t="s">
        <v>118</v>
      </c>
      <c r="C42" s="279" t="s">
        <v>132</v>
      </c>
      <c r="D42" s="280"/>
      <c r="E42" s="101">
        <v>24.82</v>
      </c>
      <c r="F42" s="102">
        <v>2123</v>
      </c>
      <c r="G42" s="103">
        <f t="shared" si="15"/>
        <v>52692.86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3186.7118373929475</v>
      </c>
      <c r="N42" s="106">
        <f t="shared" si="9"/>
        <v>637.34236747858949</v>
      </c>
      <c r="O42" s="108">
        <f t="shared" si="10"/>
        <v>0</v>
      </c>
      <c r="P42" s="109">
        <f t="shared" si="11"/>
        <v>-82.657632521410505</v>
      </c>
      <c r="Q42" s="110">
        <f t="shared" si="12"/>
        <v>0.88519773260915202</v>
      </c>
      <c r="R42" s="290"/>
      <c r="S42" s="47">
        <v>0.36041666666666677</v>
      </c>
      <c r="T42" s="48">
        <v>0.38817129629629643</v>
      </c>
      <c r="U42" s="111">
        <v>14.683333333333364</v>
      </c>
      <c r="V42" s="112">
        <v>39.972236744257906</v>
      </c>
      <c r="W42" s="113"/>
      <c r="X42" s="116"/>
      <c r="Y42" s="281"/>
      <c r="Z42" s="282"/>
      <c r="AA42" s="117">
        <f t="shared" si="13"/>
        <v>-413.28816260705253</v>
      </c>
      <c r="AB42" s="110">
        <f t="shared" si="14"/>
        <v>0.88519773260915202</v>
      </c>
      <c r="AC42" s="295"/>
    </row>
    <row r="43" spans="1:29" ht="15.75" customHeight="1">
      <c r="A43" s="298"/>
      <c r="B43" s="100" t="s">
        <v>118</v>
      </c>
      <c r="C43" s="279" t="s">
        <v>127</v>
      </c>
      <c r="D43" s="280"/>
      <c r="E43" s="101">
        <v>18.18</v>
      </c>
      <c r="F43" s="102">
        <v>1264</v>
      </c>
      <c r="G43" s="103">
        <f t="shared" si="15"/>
        <v>22979.52</v>
      </c>
      <c r="H43" s="13"/>
      <c r="I43" s="104">
        <v>3</v>
      </c>
      <c r="J43" s="105">
        <v>3600</v>
      </c>
      <c r="K43" s="106">
        <f t="shared" si="17"/>
        <v>1200</v>
      </c>
      <c r="L43" s="107">
        <v>3</v>
      </c>
      <c r="M43" s="105">
        <f t="shared" si="16"/>
        <v>3185.1859073571754</v>
      </c>
      <c r="N43" s="106">
        <f t="shared" si="9"/>
        <v>1061.7286357857251</v>
      </c>
      <c r="O43" s="108">
        <f t="shared" si="10"/>
        <v>0</v>
      </c>
      <c r="P43" s="109">
        <f t="shared" si="11"/>
        <v>-138.27136421427485</v>
      </c>
      <c r="Q43" s="110">
        <f t="shared" si="12"/>
        <v>0.88477386315477091</v>
      </c>
      <c r="R43" s="290"/>
      <c r="S43" s="47">
        <v>0.39791666666666681</v>
      </c>
      <c r="T43" s="48">
        <v>0.41444444444444456</v>
      </c>
      <c r="U43" s="111">
        <v>15</v>
      </c>
      <c r="V43" s="112">
        <v>23.810227159684455</v>
      </c>
      <c r="W43" s="113"/>
      <c r="X43" s="116"/>
      <c r="Y43" s="281"/>
      <c r="Z43" s="282"/>
      <c r="AA43" s="117">
        <f t="shared" si="13"/>
        <v>-414.81409264282456</v>
      </c>
      <c r="AB43" s="110">
        <f t="shared" si="14"/>
        <v>0.88477386315477091</v>
      </c>
      <c r="AC43" s="295"/>
    </row>
    <row r="44" spans="1:29" ht="15.75" customHeight="1">
      <c r="A44" s="298"/>
      <c r="B44" s="100" t="s">
        <v>118</v>
      </c>
      <c r="C44" s="279" t="s">
        <v>131</v>
      </c>
      <c r="D44" s="280"/>
      <c r="E44" s="101">
        <v>25.03</v>
      </c>
      <c r="F44" s="102">
        <v>1764</v>
      </c>
      <c r="G44" s="121">
        <f t="shared" si="15"/>
        <v>44152.920000000006</v>
      </c>
      <c r="H44" s="122"/>
      <c r="I44" s="104">
        <v>5</v>
      </c>
      <c r="J44" s="105">
        <v>3600</v>
      </c>
      <c r="K44" s="106">
        <f t="shared" si="17"/>
        <v>720</v>
      </c>
      <c r="L44" s="107">
        <v>5</v>
      </c>
      <c r="M44" s="105">
        <f t="shared" si="16"/>
        <v>3184.1820141427143</v>
      </c>
      <c r="N44" s="106">
        <f t="shared" si="9"/>
        <v>636.83640282854287</v>
      </c>
      <c r="O44" s="108">
        <f t="shared" si="10"/>
        <v>0</v>
      </c>
      <c r="P44" s="109">
        <f t="shared" si="11"/>
        <v>-83.163597171457127</v>
      </c>
      <c r="Q44" s="110">
        <f t="shared" si="12"/>
        <v>0.88449500392853175</v>
      </c>
      <c r="R44" s="290"/>
      <c r="S44" s="47">
        <v>0.42430555555555571</v>
      </c>
      <c r="T44" s="120">
        <v>0.4473842592592594</v>
      </c>
      <c r="U44" s="111">
        <v>15</v>
      </c>
      <c r="V44" s="112">
        <v>33.239305897058017</v>
      </c>
      <c r="W44" s="113"/>
      <c r="X44" s="116"/>
      <c r="Y44" s="281"/>
      <c r="Z44" s="282"/>
      <c r="AA44" s="117">
        <f t="shared" si="13"/>
        <v>-415.81798585728575</v>
      </c>
      <c r="AB44" s="110">
        <f t="shared" si="14"/>
        <v>0.88449500392853175</v>
      </c>
      <c r="AC44" s="295"/>
    </row>
    <row r="45" spans="1:29" ht="15.75" customHeight="1">
      <c r="A45" s="298"/>
      <c r="B45" s="100" t="s">
        <v>118</v>
      </c>
      <c r="C45" s="279" t="s">
        <v>124</v>
      </c>
      <c r="D45" s="280"/>
      <c r="E45" s="101">
        <v>22.28</v>
      </c>
      <c r="F45" s="102">
        <v>1223</v>
      </c>
      <c r="G45" s="121">
        <f t="shared" si="15"/>
        <v>27248.440000000002</v>
      </c>
      <c r="H45" s="62"/>
      <c r="I45" s="104">
        <v>5</v>
      </c>
      <c r="J45" s="105">
        <v>3300</v>
      </c>
      <c r="K45" s="106">
        <f t="shared" si="17"/>
        <v>660</v>
      </c>
      <c r="L45" s="107">
        <v>5</v>
      </c>
      <c r="M45" s="105">
        <f t="shared" si="16"/>
        <v>2964.7544806740284</v>
      </c>
      <c r="N45" s="106">
        <f t="shared" si="9"/>
        <v>592.9508961348057</v>
      </c>
      <c r="O45" s="123">
        <f t="shared" si="10"/>
        <v>0</v>
      </c>
      <c r="P45" s="124">
        <f t="shared" si="11"/>
        <v>-67.049103865194297</v>
      </c>
      <c r="Q45" s="125">
        <f t="shared" si="12"/>
        <v>0.89841044868909958</v>
      </c>
      <c r="R45" s="290"/>
      <c r="S45" s="47">
        <v>0.45763888888888904</v>
      </c>
      <c r="T45" s="120">
        <v>0.47482638888888906</v>
      </c>
      <c r="U45" s="111">
        <v>14.766666666666683</v>
      </c>
      <c r="V45" s="112">
        <v>24.750784754128198</v>
      </c>
      <c r="W45" s="113"/>
      <c r="X45" s="116"/>
      <c r="Y45" s="281"/>
      <c r="Z45" s="282"/>
      <c r="AA45" s="117">
        <f t="shared" si="13"/>
        <v>-335.2455193259716</v>
      </c>
      <c r="AB45" s="110">
        <f t="shared" si="14"/>
        <v>0.89841044868909947</v>
      </c>
      <c r="AC45" s="295"/>
    </row>
    <row r="46" spans="1:29" ht="15.75" customHeight="1">
      <c r="A46" s="298"/>
      <c r="B46" s="100" t="s">
        <v>118</v>
      </c>
      <c r="C46" s="279" t="s">
        <v>236</v>
      </c>
      <c r="D46" s="280"/>
      <c r="E46" s="101">
        <v>17.07</v>
      </c>
      <c r="F46" s="102">
        <v>4155</v>
      </c>
      <c r="G46" s="121">
        <f t="shared" si="15"/>
        <v>70925.850000000006</v>
      </c>
      <c r="H46" s="62"/>
      <c r="I46" s="104">
        <v>3</v>
      </c>
      <c r="J46" s="105">
        <v>3300</v>
      </c>
      <c r="K46" s="106">
        <f t="shared" si="17"/>
        <v>1100</v>
      </c>
      <c r="L46" s="118">
        <v>3</v>
      </c>
      <c r="M46" s="105">
        <f t="shared" si="16"/>
        <v>2716.3792789180116</v>
      </c>
      <c r="N46" s="106">
        <f t="shared" si="9"/>
        <v>905.45975963933722</v>
      </c>
      <c r="O46" s="123">
        <f t="shared" si="10"/>
        <v>0</v>
      </c>
      <c r="P46" s="124">
        <f t="shared" si="11"/>
        <v>-194.54024036066278</v>
      </c>
      <c r="Q46" s="125">
        <f t="shared" si="12"/>
        <v>0.82314523603576106</v>
      </c>
      <c r="R46" s="290"/>
      <c r="S46" s="47">
        <v>0.48472222222222239</v>
      </c>
      <c r="T46" s="120">
        <v>0.54844907407407428</v>
      </c>
      <c r="U46" s="111">
        <v>15</v>
      </c>
      <c r="V46" s="112">
        <v>91.776579925650594</v>
      </c>
      <c r="W46" s="113"/>
      <c r="X46" s="116"/>
      <c r="Y46" s="281"/>
      <c r="Z46" s="282"/>
      <c r="AA46" s="117">
        <f t="shared" si="13"/>
        <v>-583.62072108198845</v>
      </c>
      <c r="AB46" s="110">
        <f t="shared" si="14"/>
        <v>0.82314523603576106</v>
      </c>
      <c r="AC46" s="295"/>
    </row>
    <row r="47" spans="1:29" ht="15.75" customHeight="1">
      <c r="A47" s="298"/>
      <c r="B47" s="100" t="s">
        <v>118</v>
      </c>
      <c r="C47" s="279" t="s">
        <v>128</v>
      </c>
      <c r="D47" s="280"/>
      <c r="E47" s="101">
        <v>14.03</v>
      </c>
      <c r="F47" s="102">
        <v>3427</v>
      </c>
      <c r="G47" s="121">
        <f t="shared" si="15"/>
        <v>48080.81</v>
      </c>
      <c r="H47" s="62"/>
      <c r="I47" s="104">
        <v>3</v>
      </c>
      <c r="J47" s="105">
        <v>3000</v>
      </c>
      <c r="K47" s="106">
        <f t="shared" si="17"/>
        <v>1000</v>
      </c>
      <c r="L47" s="118">
        <v>3</v>
      </c>
      <c r="M47" s="105">
        <f t="shared" si="16"/>
        <v>2705.5220149655233</v>
      </c>
      <c r="N47" s="106">
        <f t="shared" si="9"/>
        <v>901.84067165517445</v>
      </c>
      <c r="O47" s="123">
        <f t="shared" si="10"/>
        <v>0</v>
      </c>
      <c r="P47" s="124">
        <f t="shared" si="11"/>
        <v>-98.159328344825553</v>
      </c>
      <c r="Q47" s="125">
        <f t="shared" si="12"/>
        <v>0.90184067165517445</v>
      </c>
      <c r="R47" s="290"/>
      <c r="S47" s="47">
        <v>0.5590277777777779</v>
      </c>
      <c r="T47" s="120">
        <v>0.61180555555555571</v>
      </c>
      <c r="U47" s="111">
        <v>15.23333333333321</v>
      </c>
      <c r="V47" s="112">
        <v>76.000120813143795</v>
      </c>
      <c r="W47" s="113"/>
      <c r="X47" s="116"/>
      <c r="Y47" s="281"/>
      <c r="Z47" s="282"/>
      <c r="AA47" s="117">
        <f t="shared" si="13"/>
        <v>-294.47798503447666</v>
      </c>
      <c r="AB47" s="110">
        <f t="shared" si="14"/>
        <v>0.90184067165517445</v>
      </c>
      <c r="AC47" s="295"/>
    </row>
    <row r="48" spans="1:29" ht="15.75" customHeight="1">
      <c r="A48" s="298"/>
      <c r="B48" s="100" t="s">
        <v>118</v>
      </c>
      <c r="C48" s="279" t="s">
        <v>130</v>
      </c>
      <c r="D48" s="280"/>
      <c r="E48" s="101">
        <v>14.28</v>
      </c>
      <c r="F48" s="102">
        <v>5001</v>
      </c>
      <c r="G48" s="121">
        <f t="shared" si="15"/>
        <v>71414.28</v>
      </c>
      <c r="H48" s="62"/>
      <c r="I48" s="104">
        <v>3</v>
      </c>
      <c r="J48" s="105">
        <v>3600</v>
      </c>
      <c r="K48" s="106">
        <f t="shared" si="17"/>
        <v>1200</v>
      </c>
      <c r="L48" s="118">
        <v>3</v>
      </c>
      <c r="M48" s="105">
        <f t="shared" si="16"/>
        <v>3181.9253333603515</v>
      </c>
      <c r="N48" s="106">
        <f t="shared" si="9"/>
        <v>1060.6417777867839</v>
      </c>
      <c r="O48" s="123">
        <f t="shared" si="10"/>
        <v>0</v>
      </c>
      <c r="P48" s="124">
        <f t="shared" si="11"/>
        <v>-139.3582222132161</v>
      </c>
      <c r="Q48" s="125">
        <f t="shared" si="12"/>
        <v>0.88386814815565329</v>
      </c>
      <c r="R48" s="290"/>
      <c r="S48" s="47">
        <v>0.62222222222222234</v>
      </c>
      <c r="T48" s="120">
        <v>0.68770833333333348</v>
      </c>
      <c r="U48" s="111">
        <v>14.999999999999947</v>
      </c>
      <c r="V48" s="112">
        <v>94.301395716006368</v>
      </c>
      <c r="W48" s="113"/>
      <c r="X48" s="116"/>
      <c r="Y48" s="281"/>
      <c r="Z48" s="282"/>
      <c r="AA48" s="117">
        <f t="shared" si="13"/>
        <v>-418.07466663964851</v>
      </c>
      <c r="AB48" s="110">
        <f t="shared" si="14"/>
        <v>0.88386814815565318</v>
      </c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26"/>
      <c r="X49" s="127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26"/>
      <c r="X50" s="127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26"/>
      <c r="X51" s="127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26"/>
      <c r="X52" s="127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26"/>
      <c r="X53" s="127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8">AVERAGE(I39:I54)</f>
        <v>3.6</v>
      </c>
      <c r="J55" s="137">
        <f t="shared" si="18"/>
        <v>3390</v>
      </c>
      <c r="K55" s="138">
        <f t="shared" ref="K55" si="19">J55/I55</f>
        <v>941.66666666666663</v>
      </c>
      <c r="L55" s="136">
        <f t="shared" ref="L55:M55" si="20">AVERAGE(L39:L54)</f>
        <v>3.6</v>
      </c>
      <c r="M55" s="137">
        <f t="shared" si="20"/>
        <v>2972.1646966274011</v>
      </c>
      <c r="N55" s="138">
        <f t="shared" ref="N55:N65" si="21">M55/L55</f>
        <v>825.60130461872245</v>
      </c>
      <c r="O55" s="139">
        <f t="shared" ref="O55:O65" si="22">L55-I55</f>
        <v>0</v>
      </c>
      <c r="P55" s="140">
        <f t="shared" ref="P55:P65" si="23">N55-K55</f>
        <v>-116.06536204794418</v>
      </c>
      <c r="Q55" s="141">
        <f t="shared" ref="Q55:Q65" si="24">N55/K55</f>
        <v>0.8767447482676699</v>
      </c>
      <c r="R55" s="291"/>
      <c r="S55" s="142">
        <v>0.25</v>
      </c>
      <c r="T55" s="143">
        <v>0.68770833333333348</v>
      </c>
      <c r="U55" s="144"/>
      <c r="V55" s="166"/>
      <c r="W55" s="99"/>
      <c r="X55" s="69"/>
      <c r="Y55" s="277"/>
      <c r="Z55" s="278"/>
      <c r="AA55" s="168">
        <f t="shared" ref="AA55:AA65" si="25">M55-J55</f>
        <v>-417.8353033725989</v>
      </c>
      <c r="AB55" s="141">
        <f t="shared" ref="AB55:AB65" si="26">M55/J55</f>
        <v>0.8767447482676699</v>
      </c>
      <c r="AC55" s="296"/>
    </row>
    <row r="56" spans="1:29" ht="15.75" customHeight="1">
      <c r="A56" s="283" t="s">
        <v>78</v>
      </c>
      <c r="B56" s="114" t="s">
        <v>118</v>
      </c>
      <c r="C56" s="287" t="s">
        <v>211</v>
      </c>
      <c r="D56" s="288"/>
      <c r="E56" s="147">
        <v>23.72</v>
      </c>
      <c r="F56" s="97">
        <v>950</v>
      </c>
      <c r="G56" s="148">
        <f t="shared" ref="G56:G65" si="27">E56*F56</f>
        <v>22534</v>
      </c>
      <c r="H56" s="149">
        <v>2</v>
      </c>
      <c r="I56" s="150">
        <v>5</v>
      </c>
      <c r="J56" s="151">
        <v>3600</v>
      </c>
      <c r="K56" s="152">
        <f>J56/I56</f>
        <v>720</v>
      </c>
      <c r="L56" s="153">
        <v>5</v>
      </c>
      <c r="M56" s="151">
        <f t="shared" ref="M56:M65" si="28">F56/V56*60</f>
        <v>3179.4975423838155</v>
      </c>
      <c r="N56" s="152">
        <f t="shared" si="21"/>
        <v>635.89950847676312</v>
      </c>
      <c r="O56" s="154">
        <f t="shared" si="22"/>
        <v>0</v>
      </c>
      <c r="P56" s="155">
        <f t="shared" si="23"/>
        <v>-84.100491523236883</v>
      </c>
      <c r="Q56" s="156">
        <f t="shared" si="24"/>
        <v>0.88319376177328213</v>
      </c>
      <c r="R56" s="289">
        <f>Q72</f>
        <v>0.88412163346279127</v>
      </c>
      <c r="S56" s="157">
        <v>0.25</v>
      </c>
      <c r="T56" s="158">
        <v>0.26244212962962965</v>
      </c>
      <c r="U56" s="159"/>
      <c r="V56" s="160">
        <v>17.927360924224676</v>
      </c>
      <c r="W56" s="158"/>
      <c r="X56" s="169"/>
      <c r="Y56" s="292"/>
      <c r="Z56" s="293"/>
      <c r="AA56" s="115">
        <f t="shared" si="25"/>
        <v>-420.50245761618453</v>
      </c>
      <c r="AB56" s="156">
        <f t="shared" si="26"/>
        <v>0.88319376177328213</v>
      </c>
      <c r="AC56" s="294">
        <f>AB72</f>
        <v>0.88412163346279138</v>
      </c>
    </row>
    <row r="57" spans="1:29" ht="15.75" customHeight="1">
      <c r="A57" s="284"/>
      <c r="B57" s="100" t="s">
        <v>118</v>
      </c>
      <c r="C57" s="279" t="s">
        <v>210</v>
      </c>
      <c r="D57" s="280"/>
      <c r="E57" s="101">
        <v>27.48</v>
      </c>
      <c r="F57" s="102">
        <v>1254</v>
      </c>
      <c r="G57" s="103">
        <f t="shared" si="27"/>
        <v>34459.919999999998</v>
      </c>
      <c r="H57" s="26">
        <v>2</v>
      </c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3183.5760533891989</v>
      </c>
      <c r="N57" s="106">
        <f t="shared" si="21"/>
        <v>636.71521067783976</v>
      </c>
      <c r="O57" s="108">
        <f t="shared" si="22"/>
        <v>0</v>
      </c>
      <c r="P57" s="109">
        <f t="shared" si="23"/>
        <v>-83.284789322160236</v>
      </c>
      <c r="Q57" s="110">
        <f t="shared" si="24"/>
        <v>0.88432668149699967</v>
      </c>
      <c r="R57" s="290"/>
      <c r="S57" s="47">
        <v>0.27222222222222225</v>
      </c>
      <c r="T57" s="48">
        <v>0.28863425925925928</v>
      </c>
      <c r="U57" s="111">
        <v>15</v>
      </c>
      <c r="V57" s="112">
        <v>23.633800084625072</v>
      </c>
      <c r="W57" s="113"/>
      <c r="X57" s="13"/>
      <c r="Y57" s="281"/>
      <c r="Z57" s="282"/>
      <c r="AA57" s="117">
        <f t="shared" si="25"/>
        <v>-416.42394661080107</v>
      </c>
      <c r="AB57" s="110">
        <f t="shared" si="26"/>
        <v>0.88432668149699967</v>
      </c>
      <c r="AC57" s="295"/>
    </row>
    <row r="58" spans="1:29" ht="15.75" customHeight="1">
      <c r="A58" s="284"/>
      <c r="B58" s="100" t="s">
        <v>118</v>
      </c>
      <c r="C58" s="279" t="s">
        <v>126</v>
      </c>
      <c r="D58" s="280"/>
      <c r="E58" s="101">
        <v>16.66</v>
      </c>
      <c r="F58" s="102">
        <v>1936</v>
      </c>
      <c r="G58" s="103">
        <f t="shared" si="27"/>
        <v>32253.760000000002</v>
      </c>
      <c r="H58" s="26">
        <v>2</v>
      </c>
      <c r="I58" s="104">
        <v>5</v>
      </c>
      <c r="J58" s="105">
        <v>3600</v>
      </c>
      <c r="K58" s="106">
        <f t="shared" si="17"/>
        <v>720</v>
      </c>
      <c r="L58" s="107">
        <v>5</v>
      </c>
      <c r="M58" s="105">
        <f t="shared" si="28"/>
        <v>3188.6558276693372</v>
      </c>
      <c r="N58" s="106">
        <f t="shared" si="21"/>
        <v>637.7311655338674</v>
      </c>
      <c r="O58" s="108">
        <f t="shared" si="22"/>
        <v>0</v>
      </c>
      <c r="P58" s="109">
        <f t="shared" si="23"/>
        <v>-82.268834466132603</v>
      </c>
      <c r="Q58" s="110">
        <f t="shared" si="24"/>
        <v>0.88573772990814914</v>
      </c>
      <c r="R58" s="290"/>
      <c r="S58" s="47">
        <v>0.29861111111111116</v>
      </c>
      <c r="T58" s="48">
        <v>0.32390046296296299</v>
      </c>
      <c r="U58" s="111">
        <v>15</v>
      </c>
      <c r="V58" s="112">
        <v>36.429143274739701</v>
      </c>
      <c r="W58" s="113"/>
      <c r="X58" s="13"/>
      <c r="Y58" s="281"/>
      <c r="Z58" s="282"/>
      <c r="AA58" s="117">
        <f t="shared" si="25"/>
        <v>-411.34417233066279</v>
      </c>
      <c r="AB58" s="110">
        <f t="shared" si="26"/>
        <v>0.88573772990814925</v>
      </c>
      <c r="AC58" s="295"/>
    </row>
    <row r="59" spans="1:29" ht="15.75" customHeight="1">
      <c r="A59" s="284"/>
      <c r="B59" s="100" t="s">
        <v>118</v>
      </c>
      <c r="C59" s="279" t="s">
        <v>129</v>
      </c>
      <c r="D59" s="280"/>
      <c r="E59" s="101">
        <v>18.18</v>
      </c>
      <c r="F59" s="102">
        <v>2424</v>
      </c>
      <c r="G59" s="103">
        <f t="shared" si="27"/>
        <v>44068.32</v>
      </c>
      <c r="H59" s="26"/>
      <c r="I59" s="104">
        <v>3</v>
      </c>
      <c r="J59" s="105">
        <v>3600</v>
      </c>
      <c r="K59" s="106">
        <f t="shared" si="17"/>
        <v>1200</v>
      </c>
      <c r="L59" s="107">
        <v>3</v>
      </c>
      <c r="M59" s="105">
        <f t="shared" si="28"/>
        <v>3181.918286445999</v>
      </c>
      <c r="N59" s="106">
        <f t="shared" si="21"/>
        <v>1060.6394288153331</v>
      </c>
      <c r="O59" s="108">
        <f t="shared" si="22"/>
        <v>0</v>
      </c>
      <c r="P59" s="109">
        <f t="shared" si="23"/>
        <v>-139.36057118466692</v>
      </c>
      <c r="Q59" s="110">
        <f t="shared" si="24"/>
        <v>0.88386619067944427</v>
      </c>
      <c r="R59" s="290"/>
      <c r="S59" s="47">
        <v>0.33402777777777787</v>
      </c>
      <c r="T59" s="48">
        <v>0.365763888888889</v>
      </c>
      <c r="U59" s="111">
        <v>14.583333333333428</v>
      </c>
      <c r="V59" s="112">
        <v>45.708276236863163</v>
      </c>
      <c r="W59" s="113"/>
      <c r="X59" s="116"/>
      <c r="Y59" s="281"/>
      <c r="Z59" s="282"/>
      <c r="AA59" s="117">
        <f t="shared" si="25"/>
        <v>-418.081713554001</v>
      </c>
      <c r="AB59" s="110">
        <f t="shared" si="26"/>
        <v>0.88386619067944416</v>
      </c>
      <c r="AC59" s="295"/>
    </row>
    <row r="60" spans="1:29" ht="15.75" customHeight="1">
      <c r="A60" s="285"/>
      <c r="B60" s="100" t="s">
        <v>118</v>
      </c>
      <c r="C60" s="279" t="s">
        <v>133</v>
      </c>
      <c r="D60" s="280"/>
      <c r="E60" s="101">
        <v>30</v>
      </c>
      <c r="F60" s="102">
        <v>2890</v>
      </c>
      <c r="G60" s="103">
        <f t="shared" si="27"/>
        <v>86700</v>
      </c>
      <c r="H60" s="13"/>
      <c r="I60" s="104">
        <v>4</v>
      </c>
      <c r="J60" s="105">
        <v>3600</v>
      </c>
      <c r="K60" s="106">
        <f t="shared" si="17"/>
        <v>900</v>
      </c>
      <c r="L60" s="107">
        <v>4</v>
      </c>
      <c r="M60" s="105">
        <f t="shared" si="28"/>
        <v>3182.7600000000029</v>
      </c>
      <c r="N60" s="106">
        <f t="shared" si="21"/>
        <v>795.69000000000074</v>
      </c>
      <c r="O60" s="108">
        <f t="shared" si="22"/>
        <v>0</v>
      </c>
      <c r="P60" s="109">
        <f t="shared" si="23"/>
        <v>-104.30999999999926</v>
      </c>
      <c r="Q60" s="110">
        <f t="shared" si="24"/>
        <v>0.88410000000000077</v>
      </c>
      <c r="R60" s="290"/>
      <c r="S60" s="47">
        <v>0.37569444444444455</v>
      </c>
      <c r="T60" s="48">
        <v>0.41351851851851862</v>
      </c>
      <c r="U60" s="111">
        <v>15</v>
      </c>
      <c r="V60" s="112">
        <v>54.481016476265829</v>
      </c>
      <c r="W60" s="113"/>
      <c r="X60" s="116"/>
      <c r="Y60" s="281"/>
      <c r="Z60" s="282"/>
      <c r="AA60" s="117">
        <f t="shared" si="25"/>
        <v>-417.23999999999705</v>
      </c>
      <c r="AB60" s="110">
        <f t="shared" si="26"/>
        <v>0.88410000000000077</v>
      </c>
      <c r="AC60" s="295"/>
    </row>
    <row r="61" spans="1:29" ht="15.75" customHeight="1">
      <c r="A61" s="285"/>
      <c r="B61" s="100" t="s">
        <v>118</v>
      </c>
      <c r="C61" s="279" t="s">
        <v>218</v>
      </c>
      <c r="D61" s="280"/>
      <c r="E61" s="101">
        <v>25.2</v>
      </c>
      <c r="F61" s="102">
        <v>3182</v>
      </c>
      <c r="G61" s="121">
        <f t="shared" si="27"/>
        <v>80186.399999999994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3177.0675104579946</v>
      </c>
      <c r="N61" s="106">
        <f t="shared" si="21"/>
        <v>1059.0225034859982</v>
      </c>
      <c r="O61" s="108">
        <f t="shared" si="22"/>
        <v>0</v>
      </c>
      <c r="P61" s="109">
        <f t="shared" si="23"/>
        <v>-140.97749651400181</v>
      </c>
      <c r="Q61" s="110">
        <f t="shared" si="24"/>
        <v>0.88251875290499848</v>
      </c>
      <c r="R61" s="290"/>
      <c r="S61" s="47">
        <v>0.42361111111111122</v>
      </c>
      <c r="T61" s="120">
        <v>0.46533564814814826</v>
      </c>
      <c r="U61" s="111">
        <v>14.53333333333334</v>
      </c>
      <c r="V61" s="112">
        <v>60.09315174183304</v>
      </c>
      <c r="W61" s="113"/>
      <c r="X61" s="50"/>
      <c r="Y61" s="281"/>
      <c r="Z61" s="282"/>
      <c r="AA61" s="117">
        <f t="shared" si="25"/>
        <v>-422.93248954200544</v>
      </c>
      <c r="AB61" s="110">
        <f t="shared" si="26"/>
        <v>0.88251875290499848</v>
      </c>
      <c r="AC61" s="295"/>
    </row>
    <row r="62" spans="1:29" ht="15.75" customHeight="1">
      <c r="A62" s="285"/>
      <c r="B62" s="100" t="s">
        <v>118</v>
      </c>
      <c r="C62" s="279" t="s">
        <v>125</v>
      </c>
      <c r="D62" s="280"/>
      <c r="E62" s="101">
        <v>17.89</v>
      </c>
      <c r="F62" s="102">
        <v>3449</v>
      </c>
      <c r="G62" s="121">
        <f t="shared" si="27"/>
        <v>61702.61</v>
      </c>
      <c r="H62" s="62"/>
      <c r="I62" s="104">
        <v>4</v>
      </c>
      <c r="J62" s="105">
        <v>3600</v>
      </c>
      <c r="K62" s="106">
        <f t="shared" si="17"/>
        <v>900</v>
      </c>
      <c r="L62" s="107">
        <v>4</v>
      </c>
      <c r="M62" s="105">
        <f t="shared" si="28"/>
        <v>3183.1741608717894</v>
      </c>
      <c r="N62" s="106">
        <f t="shared" si="21"/>
        <v>795.79354021794734</v>
      </c>
      <c r="O62" s="123">
        <f t="shared" si="22"/>
        <v>0</v>
      </c>
      <c r="P62" s="124">
        <f t="shared" si="23"/>
        <v>-104.20645978205266</v>
      </c>
      <c r="Q62" s="125">
        <f t="shared" si="24"/>
        <v>0.88421504468660816</v>
      </c>
      <c r="R62" s="290"/>
      <c r="S62" s="47">
        <v>0.47569444444444459</v>
      </c>
      <c r="T62" s="120">
        <v>0.52083333333333348</v>
      </c>
      <c r="U62" s="111">
        <v>14.916666666666707</v>
      </c>
      <c r="V62" s="112">
        <v>65.010580490300441</v>
      </c>
      <c r="W62" s="113"/>
      <c r="X62" s="116"/>
      <c r="Y62" s="281"/>
      <c r="Z62" s="282"/>
      <c r="AA62" s="117">
        <f t="shared" si="25"/>
        <v>-416.82583912821065</v>
      </c>
      <c r="AB62" s="110">
        <f t="shared" si="26"/>
        <v>0.88421504468660816</v>
      </c>
      <c r="AC62" s="295"/>
    </row>
    <row r="63" spans="1:29" ht="15.75" customHeight="1">
      <c r="A63" s="285"/>
      <c r="B63" s="100" t="s">
        <v>118</v>
      </c>
      <c r="C63" s="279" t="s">
        <v>211</v>
      </c>
      <c r="D63" s="280"/>
      <c r="E63" s="101">
        <v>23.72</v>
      </c>
      <c r="F63" s="102">
        <v>2238</v>
      </c>
      <c r="G63" s="121">
        <f t="shared" si="27"/>
        <v>53085.36</v>
      </c>
      <c r="H63" s="62"/>
      <c r="I63" s="104">
        <v>5</v>
      </c>
      <c r="J63" s="105">
        <v>3600</v>
      </c>
      <c r="K63" s="106">
        <f t="shared" si="17"/>
        <v>720</v>
      </c>
      <c r="L63" s="118">
        <v>5</v>
      </c>
      <c r="M63" s="105">
        <f t="shared" si="28"/>
        <v>3179.4975423838155</v>
      </c>
      <c r="N63" s="106">
        <f t="shared" si="21"/>
        <v>635.89950847676312</v>
      </c>
      <c r="O63" s="123">
        <f t="shared" si="22"/>
        <v>0</v>
      </c>
      <c r="P63" s="124">
        <f t="shared" si="23"/>
        <v>-84.100491523236883</v>
      </c>
      <c r="Q63" s="125">
        <f t="shared" si="24"/>
        <v>0.88319376177328213</v>
      </c>
      <c r="R63" s="290"/>
      <c r="S63" s="47">
        <v>0.53125000000000011</v>
      </c>
      <c r="T63" s="120">
        <v>0.56056712962962973</v>
      </c>
      <c r="U63" s="111">
        <v>14.999999999999947</v>
      </c>
      <c r="V63" s="112">
        <v>42.233088156226131</v>
      </c>
      <c r="W63" s="113"/>
      <c r="X63" s="116"/>
      <c r="Y63" s="281"/>
      <c r="Z63" s="282"/>
      <c r="AA63" s="117">
        <f t="shared" si="25"/>
        <v>-420.50245761618453</v>
      </c>
      <c r="AB63" s="110">
        <f t="shared" si="26"/>
        <v>0.88319376177328213</v>
      </c>
      <c r="AC63" s="295"/>
    </row>
    <row r="64" spans="1:29" ht="15.75" customHeight="1">
      <c r="A64" s="285"/>
      <c r="B64" s="100" t="s">
        <v>118</v>
      </c>
      <c r="C64" s="279" t="s">
        <v>210</v>
      </c>
      <c r="D64" s="280"/>
      <c r="E64" s="101">
        <v>27.48</v>
      </c>
      <c r="F64" s="102">
        <v>2951</v>
      </c>
      <c r="G64" s="121">
        <f t="shared" si="27"/>
        <v>81093.48</v>
      </c>
      <c r="H64" s="62"/>
      <c r="I64" s="104">
        <v>5</v>
      </c>
      <c r="J64" s="105">
        <v>3600</v>
      </c>
      <c r="K64" s="106">
        <f t="shared" si="17"/>
        <v>720</v>
      </c>
      <c r="L64" s="118">
        <v>5</v>
      </c>
      <c r="M64" s="105">
        <f t="shared" si="28"/>
        <v>3183.5760533891989</v>
      </c>
      <c r="N64" s="106">
        <f t="shared" si="21"/>
        <v>636.71521067783976</v>
      </c>
      <c r="O64" s="123">
        <f t="shared" si="22"/>
        <v>0</v>
      </c>
      <c r="P64" s="124">
        <f t="shared" si="23"/>
        <v>-83.284789322160236</v>
      </c>
      <c r="Q64" s="125">
        <f t="shared" si="24"/>
        <v>0.88432668149699967</v>
      </c>
      <c r="R64" s="290"/>
      <c r="S64" s="47">
        <v>0.57083333333333341</v>
      </c>
      <c r="T64" s="120">
        <v>0.60945601851851861</v>
      </c>
      <c r="U64" s="111">
        <v>14.783333333333299</v>
      </c>
      <c r="V64" s="112">
        <v>55.616701794041937</v>
      </c>
      <c r="W64" s="126"/>
      <c r="X64" s="127"/>
      <c r="Y64" s="281"/>
      <c r="Z64" s="282"/>
      <c r="AA64" s="117">
        <f t="shared" si="25"/>
        <v>-416.42394661080107</v>
      </c>
      <c r="AB64" s="110">
        <f t="shared" si="26"/>
        <v>0.88432668149699967</v>
      </c>
      <c r="AC64" s="295"/>
    </row>
    <row r="65" spans="1:29" ht="15.75" customHeight="1">
      <c r="A65" s="285"/>
      <c r="B65" s="100" t="s">
        <v>118</v>
      </c>
      <c r="C65" s="279" t="s">
        <v>126</v>
      </c>
      <c r="D65" s="280"/>
      <c r="E65" s="101">
        <v>16.66</v>
      </c>
      <c r="F65" s="102">
        <v>4149</v>
      </c>
      <c r="G65" s="121">
        <f t="shared" si="27"/>
        <v>69122.34</v>
      </c>
      <c r="H65" s="62"/>
      <c r="I65" s="104">
        <v>5</v>
      </c>
      <c r="J65" s="105">
        <v>3600</v>
      </c>
      <c r="K65" s="106">
        <f t="shared" si="17"/>
        <v>720</v>
      </c>
      <c r="L65" s="118">
        <v>5</v>
      </c>
      <c r="M65" s="105">
        <f t="shared" si="28"/>
        <v>3188.6558276693372</v>
      </c>
      <c r="N65" s="106">
        <f t="shared" si="21"/>
        <v>637.7311655338674</v>
      </c>
      <c r="O65" s="123">
        <f t="shared" si="22"/>
        <v>0</v>
      </c>
      <c r="P65" s="124">
        <f t="shared" si="23"/>
        <v>-82.268834466132603</v>
      </c>
      <c r="Q65" s="125">
        <f t="shared" si="24"/>
        <v>0.88573772990814914</v>
      </c>
      <c r="R65" s="290"/>
      <c r="S65" s="47">
        <v>0.61944444444444446</v>
      </c>
      <c r="T65" s="120">
        <v>0.67365740740740743</v>
      </c>
      <c r="U65" s="111">
        <v>15</v>
      </c>
      <c r="V65" s="112">
        <v>78.0705141771152</v>
      </c>
      <c r="W65" s="126"/>
      <c r="X65" s="127"/>
      <c r="Y65" s="281"/>
      <c r="Z65" s="282"/>
      <c r="AA65" s="117">
        <f t="shared" si="25"/>
        <v>-411.34417233066279</v>
      </c>
      <c r="AB65" s="110">
        <f t="shared" si="26"/>
        <v>0.88573772990814925</v>
      </c>
      <c r="AC65" s="295"/>
    </row>
    <row r="66" spans="1:29" ht="15.75" customHeight="1">
      <c r="A66" s="285"/>
      <c r="B66" s="100"/>
      <c r="C66" s="279"/>
      <c r="D66" s="280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26"/>
      <c r="X66" s="127"/>
      <c r="Y66" s="281"/>
      <c r="Z66" s="282"/>
      <c r="AA66" s="117"/>
      <c r="AB66" s="110"/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9">AVERAGE(I56:I71)</f>
        <v>4.4000000000000004</v>
      </c>
      <c r="J72" s="137">
        <f t="shared" si="29"/>
        <v>3600</v>
      </c>
      <c r="K72" s="138">
        <f t="shared" ref="K72" si="30">J72/I72</f>
        <v>818.18181818181813</v>
      </c>
      <c r="L72" s="136">
        <f t="shared" ref="L72:M72" si="31">AVERAGE(L56:L71)</f>
        <v>4.4000000000000004</v>
      </c>
      <c r="M72" s="137">
        <f t="shared" si="31"/>
        <v>3182.8378804660488</v>
      </c>
      <c r="N72" s="138">
        <f>M72/L72</f>
        <v>723.37224556046556</v>
      </c>
      <c r="O72" s="139">
        <f>L72-I72</f>
        <v>0</v>
      </c>
      <c r="P72" s="140">
        <f>N72-K72</f>
        <v>-94.809572621352572</v>
      </c>
      <c r="Q72" s="141">
        <f>N72/K72</f>
        <v>0.88412163346279127</v>
      </c>
      <c r="R72" s="291"/>
      <c r="S72" s="142">
        <v>0.25</v>
      </c>
      <c r="T72" s="143">
        <v>0.67365740740740743</v>
      </c>
      <c r="U72" s="144"/>
      <c r="V72" s="166"/>
      <c r="W72" s="167"/>
      <c r="X72" s="138"/>
      <c r="Y72" s="277"/>
      <c r="Z72" s="278"/>
      <c r="AA72" s="168">
        <f>M72-J72</f>
        <v>-417.16211953395123</v>
      </c>
      <c r="AB72" s="141">
        <f>M72/J72</f>
        <v>0.88412163346279138</v>
      </c>
      <c r="AC72" s="296"/>
    </row>
    <row r="73" spans="1:29" ht="15.75" customHeight="1">
      <c r="A73" s="297" t="s">
        <v>134</v>
      </c>
      <c r="B73" s="114" t="s">
        <v>118</v>
      </c>
      <c r="C73" s="287" t="s">
        <v>135</v>
      </c>
      <c r="D73" s="288"/>
      <c r="E73" s="147">
        <v>28.57</v>
      </c>
      <c r="F73" s="97">
        <v>2165</v>
      </c>
      <c r="G73" s="148">
        <f t="shared" ref="G73:G75" si="32">E73*F73</f>
        <v>61854.05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3119.1761551933268</v>
      </c>
      <c r="N73" s="152">
        <f>M73/L73</f>
        <v>259.93134626611055</v>
      </c>
      <c r="O73" s="154">
        <f>L73-I73</f>
        <v>0</v>
      </c>
      <c r="P73" s="155">
        <f>N73-K73</f>
        <v>-40.068653733889448</v>
      </c>
      <c r="Q73" s="156">
        <f>N73/K73</f>
        <v>0.86643782088703514</v>
      </c>
      <c r="R73" s="289">
        <f>Q89</f>
        <v>0.89333591037736626</v>
      </c>
      <c r="S73" s="157">
        <v>0.70833333333333337</v>
      </c>
      <c r="T73" s="158">
        <v>0.73724537037037041</v>
      </c>
      <c r="U73" s="159"/>
      <c r="V73" s="160">
        <v>41.645612026021915</v>
      </c>
      <c r="W73" s="158"/>
      <c r="X73" s="169"/>
      <c r="Y73" s="292"/>
      <c r="Z73" s="293"/>
      <c r="AA73" s="115">
        <f>M73-J73</f>
        <v>-480.82384480667315</v>
      </c>
      <c r="AB73" s="156">
        <f>M73/J73</f>
        <v>0.86643782088703525</v>
      </c>
      <c r="AC73" s="294">
        <f>AB89</f>
        <v>0.89333591037736637</v>
      </c>
    </row>
    <row r="74" spans="1:29" ht="15.75" customHeight="1">
      <c r="A74" s="298"/>
      <c r="B74" s="100" t="s">
        <v>118</v>
      </c>
      <c r="C74" s="279" t="s">
        <v>202</v>
      </c>
      <c r="D74" s="280"/>
      <c r="E74" s="101">
        <v>20.170000000000002</v>
      </c>
      <c r="F74" s="102">
        <v>142</v>
      </c>
      <c r="G74" s="103">
        <f t="shared" si="32"/>
        <v>2864.1400000000003</v>
      </c>
      <c r="H74" s="26"/>
      <c r="I74" s="104">
        <v>12</v>
      </c>
      <c r="J74" s="105">
        <v>3600</v>
      </c>
      <c r="K74" s="106">
        <f t="shared" si="17"/>
        <v>300</v>
      </c>
      <c r="L74" s="107">
        <v>12</v>
      </c>
      <c r="M74" s="105">
        <f>F74/V74*60</f>
        <v>3264.3928589773127</v>
      </c>
      <c r="N74" s="106">
        <f>M74/L74</f>
        <v>272.03273824810941</v>
      </c>
      <c r="O74" s="108">
        <f>L74-I74</f>
        <v>0</v>
      </c>
      <c r="P74" s="109">
        <f>N74-K74</f>
        <v>-27.967261751890589</v>
      </c>
      <c r="Q74" s="110">
        <f>N74/K74</f>
        <v>0.90677579416036469</v>
      </c>
      <c r="R74" s="290"/>
      <c r="S74" s="47">
        <v>0.74027777777777781</v>
      </c>
      <c r="T74" s="48">
        <v>0.74208333333333332</v>
      </c>
      <c r="U74" s="111">
        <v>5</v>
      </c>
      <c r="V74" s="112">
        <v>2.6099799773086114</v>
      </c>
      <c r="W74" s="113"/>
      <c r="X74" s="13"/>
      <c r="Y74" s="281"/>
      <c r="Z74" s="282"/>
      <c r="AA74" s="117">
        <f>M74-J74</f>
        <v>-335.6071410226873</v>
      </c>
      <c r="AB74" s="110">
        <f>M74/J74</f>
        <v>0.90677579416036469</v>
      </c>
      <c r="AC74" s="295"/>
    </row>
    <row r="75" spans="1:29" ht="15.75" customHeight="1">
      <c r="A75" s="298"/>
      <c r="B75" s="100" t="s">
        <v>118</v>
      </c>
      <c r="C75" s="279" t="s">
        <v>203</v>
      </c>
      <c r="D75" s="280"/>
      <c r="E75" s="101">
        <v>20.420000000000002</v>
      </c>
      <c r="F75" s="102">
        <v>1208</v>
      </c>
      <c r="G75" s="103">
        <f t="shared" si="32"/>
        <v>24667.360000000001</v>
      </c>
      <c r="H75" s="26"/>
      <c r="I75" s="104">
        <v>13</v>
      </c>
      <c r="J75" s="105">
        <v>3600</v>
      </c>
      <c r="K75" s="106">
        <f t="shared" si="17"/>
        <v>276.92307692307691</v>
      </c>
      <c r="L75" s="107">
        <v>13</v>
      </c>
      <c r="M75" s="105">
        <f>F75/V75*60</f>
        <v>3264.458817904916</v>
      </c>
      <c r="N75" s="106">
        <f>M75/L75</f>
        <v>251.11221676191661</v>
      </c>
      <c r="O75" s="108">
        <f>L75-I75</f>
        <v>0</v>
      </c>
      <c r="P75" s="109">
        <f>N75-K75</f>
        <v>-25.810860161160292</v>
      </c>
      <c r="Q75" s="110">
        <f>N75/K75</f>
        <v>0.90679411608469895</v>
      </c>
      <c r="R75" s="290"/>
      <c r="S75" s="47">
        <v>0.74513888888888891</v>
      </c>
      <c r="T75" s="48">
        <v>0.76055555555555554</v>
      </c>
      <c r="U75" s="111">
        <v>5</v>
      </c>
      <c r="V75" s="112">
        <v>22.202761328297793</v>
      </c>
      <c r="W75" s="113"/>
      <c r="X75" s="13"/>
      <c r="Y75" s="281"/>
      <c r="Z75" s="282"/>
      <c r="AA75" s="117">
        <f>M75-J75</f>
        <v>-335.54118209508397</v>
      </c>
      <c r="AB75" s="110">
        <f>M75/J75</f>
        <v>0.90679411608469884</v>
      </c>
      <c r="AC75" s="295"/>
    </row>
    <row r="76" spans="1:29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81"/>
      <c r="Z76" s="282"/>
      <c r="AA76" s="117"/>
      <c r="AB76" s="110"/>
      <c r="AC76" s="295"/>
    </row>
    <row r="77" spans="1:29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81"/>
      <c r="Z77" s="282"/>
      <c r="AA77" s="117"/>
      <c r="AB77" s="110"/>
      <c r="AC77" s="295"/>
    </row>
    <row r="78" spans="1:29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50"/>
      <c r="Y78" s="281"/>
      <c r="Z78" s="282"/>
      <c r="AA78" s="117"/>
      <c r="AB78" s="110"/>
      <c r="AC78" s="295"/>
    </row>
    <row r="79" spans="1:29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281"/>
      <c r="Z79" s="282"/>
      <c r="AA79" s="117"/>
      <c r="AB79" s="110"/>
      <c r="AC79" s="295"/>
    </row>
    <row r="80" spans="1:29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281"/>
      <c r="Z80" s="282"/>
      <c r="AA80" s="117"/>
      <c r="AB80" s="110"/>
      <c r="AC80" s="295"/>
    </row>
    <row r="81" spans="1:29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26"/>
      <c r="X81" s="127"/>
      <c r="Y81" s="281"/>
      <c r="Z81" s="282"/>
      <c r="AA81" s="117"/>
      <c r="AB81" s="110"/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12.333333333333334</v>
      </c>
      <c r="J89" s="137">
        <f t="shared" si="33"/>
        <v>3600</v>
      </c>
      <c r="K89" s="138">
        <f t="shared" ref="K89" si="34">J89/I89</f>
        <v>291.89189189189187</v>
      </c>
      <c r="L89" s="136">
        <f t="shared" ref="L89:M89" si="35">AVERAGE(L73:L88)</f>
        <v>12.333333333333334</v>
      </c>
      <c r="M89" s="137">
        <f t="shared" si="35"/>
        <v>3216.0092773585188</v>
      </c>
      <c r="N89" s="138">
        <f>M89/L89</f>
        <v>260.75750897501501</v>
      </c>
      <c r="O89" s="139">
        <f>L89-I89</f>
        <v>0</v>
      </c>
      <c r="P89" s="140">
        <f>N89-K89</f>
        <v>-31.134382916876859</v>
      </c>
      <c r="Q89" s="141">
        <f>N89/K89</f>
        <v>0.89333591037736626</v>
      </c>
      <c r="R89" s="291"/>
      <c r="S89" s="142">
        <v>0.70833333333333337</v>
      </c>
      <c r="T89" s="143">
        <v>0.76055555555555554</v>
      </c>
      <c r="U89" s="144"/>
      <c r="V89" s="166"/>
      <c r="W89" s="167"/>
      <c r="X89" s="138"/>
      <c r="Y89" s="277"/>
      <c r="Z89" s="278"/>
      <c r="AA89" s="168">
        <f>M89-J89</f>
        <v>-383.99072264148117</v>
      </c>
      <c r="AB89" s="141">
        <f>M89/J89</f>
        <v>0.89333591037736637</v>
      </c>
      <c r="AC89" s="296"/>
    </row>
    <row r="90" spans="1:29" ht="15.75" customHeight="1">
      <c r="A90" s="283" t="s">
        <v>139</v>
      </c>
      <c r="B90" s="114" t="s">
        <v>118</v>
      </c>
      <c r="C90" s="287" t="s">
        <v>208</v>
      </c>
      <c r="D90" s="288"/>
      <c r="E90" s="147">
        <v>17.22</v>
      </c>
      <c r="F90" s="97">
        <v>2018</v>
      </c>
      <c r="G90" s="148">
        <f t="shared" ref="G90:G92" si="36">E90*F90</f>
        <v>34749.96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2979.9708047833392</v>
      </c>
      <c r="N90" s="152">
        <f>M90/L90</f>
        <v>993.32360159444636</v>
      </c>
      <c r="O90" s="154">
        <f>L90-I90</f>
        <v>0</v>
      </c>
      <c r="P90" s="155">
        <f>N90-K90</f>
        <v>-106.67639840555364</v>
      </c>
      <c r="Q90" s="156">
        <f>N90/K90</f>
        <v>0.90302145599495121</v>
      </c>
      <c r="R90" s="289">
        <f>Q106</f>
        <v>0.90157219323568272</v>
      </c>
      <c r="S90" s="157">
        <v>0.70833333333333337</v>
      </c>
      <c r="T90" s="158">
        <v>0.73653935185185193</v>
      </c>
      <c r="U90" s="159"/>
      <c r="V90" s="160">
        <v>40.631270549915072</v>
      </c>
      <c r="W90" s="161"/>
      <c r="X90" s="162"/>
      <c r="Y90" s="292"/>
      <c r="Z90" s="293"/>
      <c r="AA90" s="115">
        <f>M90-J90</f>
        <v>-320.02919521666081</v>
      </c>
      <c r="AB90" s="156">
        <f>M90/J90</f>
        <v>0.90302145599495132</v>
      </c>
      <c r="AC90" s="294">
        <f>AB106</f>
        <v>0.90157219323568272</v>
      </c>
    </row>
    <row r="91" spans="1:29" ht="15.75" customHeight="1">
      <c r="A91" s="284"/>
      <c r="B91" s="100" t="s">
        <v>118</v>
      </c>
      <c r="C91" s="279" t="s">
        <v>138</v>
      </c>
      <c r="D91" s="280"/>
      <c r="E91" s="101">
        <v>24.54</v>
      </c>
      <c r="F91" s="102">
        <v>1903</v>
      </c>
      <c r="G91" s="103">
        <f t="shared" si="36"/>
        <v>46699.619999999995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2701.9588441258834</v>
      </c>
      <c r="N91" s="106">
        <f>M91/L91</f>
        <v>675.48971103147085</v>
      </c>
      <c r="O91" s="108">
        <f>L91-I91</f>
        <v>0</v>
      </c>
      <c r="P91" s="109">
        <f>N91-K91</f>
        <v>-74.510288968529153</v>
      </c>
      <c r="Q91" s="110">
        <f>N91/K91</f>
        <v>0.90065294804196117</v>
      </c>
      <c r="R91" s="290"/>
      <c r="S91" s="47">
        <v>0.74027777777777781</v>
      </c>
      <c r="T91" s="48">
        <v>0.76961805555555562</v>
      </c>
      <c r="U91" s="111">
        <v>5.3833333333332689</v>
      </c>
      <c r="V91" s="112">
        <v>42.258230634500514</v>
      </c>
      <c r="W91" s="113"/>
      <c r="X91" s="116"/>
      <c r="Y91" s="281"/>
      <c r="Z91" s="282"/>
      <c r="AA91" s="117">
        <f>M91-J91</f>
        <v>-298.04115587411661</v>
      </c>
      <c r="AB91" s="110">
        <f>M91/J91</f>
        <v>0.90065294804196117</v>
      </c>
      <c r="AC91" s="295"/>
    </row>
    <row r="92" spans="1:29" ht="15.75" customHeight="1">
      <c r="A92" s="284"/>
      <c r="B92" s="100" t="s">
        <v>118</v>
      </c>
      <c r="C92" s="279" t="s">
        <v>205</v>
      </c>
      <c r="D92" s="280"/>
      <c r="E92" s="101">
        <v>23.27</v>
      </c>
      <c r="F92" s="102">
        <v>2004</v>
      </c>
      <c r="G92" s="103">
        <f t="shared" si="36"/>
        <v>46633.08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2702.6917481826263</v>
      </c>
      <c r="N92" s="106">
        <f>M92/L92</f>
        <v>540.53834963652525</v>
      </c>
      <c r="O92" s="108">
        <f>L92-I92</f>
        <v>0</v>
      </c>
      <c r="P92" s="109">
        <f>N92-K92</f>
        <v>-59.461650363474746</v>
      </c>
      <c r="Q92" s="110">
        <f>N92/K92</f>
        <v>0.90089724939420879</v>
      </c>
      <c r="R92" s="290"/>
      <c r="S92" s="47">
        <v>0.77361111111111114</v>
      </c>
      <c r="T92" s="48">
        <v>0.80450231481481482</v>
      </c>
      <c r="U92" s="111">
        <v>5.7499999999999396</v>
      </c>
      <c r="V92" s="112">
        <v>44.4889803215084</v>
      </c>
      <c r="W92" s="113"/>
      <c r="X92" s="116"/>
      <c r="Y92" s="281"/>
      <c r="Z92" s="282"/>
      <c r="AA92" s="117">
        <f>M92-J92</f>
        <v>-297.30825181737373</v>
      </c>
      <c r="AB92" s="110">
        <f>M92/J92</f>
        <v>0.90089724939420879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13"/>
      <c r="X98" s="116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13"/>
      <c r="X99" s="116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2794.8737990306163</v>
      </c>
      <c r="N106" s="138">
        <f t="shared" ref="N106:N118" si="41">M106/L106</f>
        <v>698.71844975765407</v>
      </c>
      <c r="O106" s="139">
        <f t="shared" ref="O106:O118" si="42">L106-I106</f>
        <v>0</v>
      </c>
      <c r="P106" s="140">
        <f t="shared" ref="P106:P118" si="43">N106-K106</f>
        <v>-76.281550242345929</v>
      </c>
      <c r="Q106" s="141">
        <f t="shared" ref="Q106:Q118" si="44">N106/K106</f>
        <v>0.90157219323568272</v>
      </c>
      <c r="R106" s="291"/>
      <c r="S106" s="142">
        <v>0.70833333333333337</v>
      </c>
      <c r="T106" s="143">
        <v>0.80450231481481482</v>
      </c>
      <c r="U106" s="144"/>
      <c r="V106" s="166"/>
      <c r="W106" s="99"/>
      <c r="X106" s="69"/>
      <c r="Y106" s="277"/>
      <c r="Z106" s="278"/>
      <c r="AA106" s="168">
        <f t="shared" ref="AA106:AA118" si="45">M106-J106</f>
        <v>-305.12620096938372</v>
      </c>
      <c r="AB106" s="141">
        <f t="shared" ref="AB106:AB118" si="46">M106/J106</f>
        <v>0.90157219323568272</v>
      </c>
      <c r="AC106" s="296"/>
    </row>
    <row r="107" spans="1:29" ht="15.75" customHeight="1">
      <c r="A107" s="297" t="s">
        <v>142</v>
      </c>
      <c r="B107" s="114" t="s">
        <v>118</v>
      </c>
      <c r="C107" s="287" t="s">
        <v>137</v>
      </c>
      <c r="D107" s="288"/>
      <c r="E107" s="147">
        <v>22.28</v>
      </c>
      <c r="F107" s="97">
        <v>494</v>
      </c>
      <c r="G107" s="148">
        <f t="shared" ref="G107:G118" si="47">E107*F107</f>
        <v>11006.32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2964.6097679275281</v>
      </c>
      <c r="N107" s="152">
        <f t="shared" si="41"/>
        <v>592.92195358550566</v>
      </c>
      <c r="O107" s="154">
        <f t="shared" si="42"/>
        <v>0</v>
      </c>
      <c r="P107" s="155">
        <f t="shared" si="43"/>
        <v>-67.078046414494338</v>
      </c>
      <c r="Q107" s="156">
        <f t="shared" si="44"/>
        <v>0.89836659634167526</v>
      </c>
      <c r="R107" s="289">
        <f>Q123</f>
        <v>0.89219451941043726</v>
      </c>
      <c r="S107" s="157">
        <v>0.70833333333333337</v>
      </c>
      <c r="T107" s="158">
        <v>0.71526620370370375</v>
      </c>
      <c r="U107" s="159"/>
      <c r="V107" s="160">
        <v>9.9979431764202999</v>
      </c>
      <c r="W107" s="161"/>
      <c r="X107" s="162"/>
      <c r="Y107" s="292"/>
      <c r="Z107" s="293"/>
      <c r="AA107" s="115">
        <f t="shared" si="45"/>
        <v>-335.39023207247192</v>
      </c>
      <c r="AB107" s="156">
        <f t="shared" si="46"/>
        <v>0.89836659634167515</v>
      </c>
      <c r="AC107" s="294">
        <f>AB123</f>
        <v>0.89219451941043737</v>
      </c>
    </row>
    <row r="108" spans="1:29" ht="15.75" customHeight="1">
      <c r="A108" s="298"/>
      <c r="B108" s="100" t="s">
        <v>118</v>
      </c>
      <c r="C108" s="279" t="s">
        <v>136</v>
      </c>
      <c r="D108" s="280"/>
      <c r="E108" s="101">
        <v>16.7</v>
      </c>
      <c r="F108" s="102">
        <v>452</v>
      </c>
      <c r="G108" s="103">
        <f t="shared" si="47"/>
        <v>7548.4</v>
      </c>
      <c r="H108" s="26">
        <v>2</v>
      </c>
      <c r="I108" s="104">
        <v>3</v>
      </c>
      <c r="J108" s="105">
        <v>3600</v>
      </c>
      <c r="K108" s="106">
        <f t="shared" si="37"/>
        <v>1200</v>
      </c>
      <c r="L108" s="107">
        <v>3</v>
      </c>
      <c r="M108" s="105">
        <f t="shared" si="48"/>
        <v>3187.5223507222022</v>
      </c>
      <c r="N108" s="106">
        <f t="shared" si="41"/>
        <v>1062.507450240734</v>
      </c>
      <c r="O108" s="108">
        <f t="shared" si="42"/>
        <v>0</v>
      </c>
      <c r="P108" s="109">
        <f t="shared" si="43"/>
        <v>-137.49254975926601</v>
      </c>
      <c r="Q108" s="110">
        <f t="shared" si="44"/>
        <v>0.88542287520061169</v>
      </c>
      <c r="R108" s="290"/>
      <c r="S108" s="47">
        <v>0.72569444444444442</v>
      </c>
      <c r="T108" s="48">
        <v>0.73159722222222223</v>
      </c>
      <c r="U108" s="111">
        <v>15.016666666666563</v>
      </c>
      <c r="V108" s="112">
        <v>8.5081756348642941</v>
      </c>
      <c r="W108" s="113"/>
      <c r="X108" s="116"/>
      <c r="Y108" s="281"/>
      <c r="Z108" s="282"/>
      <c r="AA108" s="117">
        <f t="shared" si="45"/>
        <v>-412.47764927779781</v>
      </c>
      <c r="AB108" s="110">
        <f t="shared" si="46"/>
        <v>0.88542287520061169</v>
      </c>
      <c r="AC108" s="295"/>
    </row>
    <row r="109" spans="1:29" ht="15.75" customHeight="1">
      <c r="A109" s="298"/>
      <c r="B109" s="100" t="s">
        <v>118</v>
      </c>
      <c r="C109" s="279" t="s">
        <v>148</v>
      </c>
      <c r="D109" s="280"/>
      <c r="E109" s="101">
        <v>18.18</v>
      </c>
      <c r="F109" s="102">
        <v>420</v>
      </c>
      <c r="G109" s="103">
        <f t="shared" si="47"/>
        <v>7635.5999999999995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3186.5960598015236</v>
      </c>
      <c r="N109" s="106">
        <f t="shared" si="41"/>
        <v>1062.1986866005079</v>
      </c>
      <c r="O109" s="108">
        <f t="shared" si="42"/>
        <v>0</v>
      </c>
      <c r="P109" s="109">
        <f t="shared" si="43"/>
        <v>-137.80131339949207</v>
      </c>
      <c r="Q109" s="110">
        <f t="shared" si="44"/>
        <v>0.88516557216708991</v>
      </c>
      <c r="R109" s="290"/>
      <c r="S109" s="47">
        <v>0.74166666666666659</v>
      </c>
      <c r="T109" s="48">
        <v>0.74715277777777767</v>
      </c>
      <c r="U109" s="111">
        <v>15</v>
      </c>
      <c r="V109" s="112">
        <v>7.9081250108523564</v>
      </c>
      <c r="W109" s="113"/>
      <c r="X109" s="116"/>
      <c r="Y109" s="281"/>
      <c r="Z109" s="282"/>
      <c r="AA109" s="117">
        <f t="shared" si="45"/>
        <v>-413.40394019847645</v>
      </c>
      <c r="AB109" s="110">
        <f t="shared" si="46"/>
        <v>0.88516557216708991</v>
      </c>
      <c r="AC109" s="295"/>
    </row>
    <row r="110" spans="1:29" ht="15.75" customHeight="1">
      <c r="A110" s="298"/>
      <c r="B110" s="100" t="s">
        <v>118</v>
      </c>
      <c r="C110" s="279" t="s">
        <v>144</v>
      </c>
      <c r="D110" s="280"/>
      <c r="E110" s="101">
        <v>18.18</v>
      </c>
      <c r="F110" s="102">
        <v>641</v>
      </c>
      <c r="G110" s="103">
        <f t="shared" si="47"/>
        <v>11653.38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2706.3417673468293</v>
      </c>
      <c r="N110" s="106">
        <f t="shared" si="41"/>
        <v>902.11392244894307</v>
      </c>
      <c r="O110" s="108">
        <f t="shared" si="42"/>
        <v>0</v>
      </c>
      <c r="P110" s="109">
        <f t="shared" si="43"/>
        <v>-97.886077551056928</v>
      </c>
      <c r="Q110" s="110">
        <f t="shared" si="44"/>
        <v>0.90211392244894306</v>
      </c>
      <c r="R110" s="290"/>
      <c r="S110" s="47">
        <v>0.75694444444444431</v>
      </c>
      <c r="T110" s="48">
        <v>0.76680555555555541</v>
      </c>
      <c r="U110" s="111">
        <v>15</v>
      </c>
      <c r="V110" s="112">
        <v>14.2110654552342</v>
      </c>
      <c r="W110" s="113"/>
      <c r="X110" s="116"/>
      <c r="Y110" s="281"/>
      <c r="Z110" s="282"/>
      <c r="AA110" s="117">
        <f t="shared" si="45"/>
        <v>-293.65823265317067</v>
      </c>
      <c r="AB110" s="110">
        <f t="shared" si="46"/>
        <v>0.90211392244894306</v>
      </c>
      <c r="AC110" s="295"/>
    </row>
    <row r="111" spans="1:29" ht="15.75" customHeight="1">
      <c r="A111" s="298"/>
      <c r="B111" s="100" t="s">
        <v>118</v>
      </c>
      <c r="C111" s="279" t="s">
        <v>143</v>
      </c>
      <c r="D111" s="280"/>
      <c r="E111" s="101">
        <v>14.03</v>
      </c>
      <c r="F111" s="102">
        <v>2462</v>
      </c>
      <c r="G111" s="103">
        <f t="shared" si="47"/>
        <v>34541.86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2706.1801264234477</v>
      </c>
      <c r="N111" s="106">
        <f t="shared" si="41"/>
        <v>902.06004214114921</v>
      </c>
      <c r="O111" s="108">
        <f t="shared" si="42"/>
        <v>0</v>
      </c>
      <c r="P111" s="109">
        <f t="shared" si="43"/>
        <v>-97.939957858850789</v>
      </c>
      <c r="Q111" s="110">
        <f t="shared" si="44"/>
        <v>0.90206004214114921</v>
      </c>
      <c r="R111" s="290"/>
      <c r="S111" s="47">
        <v>0.77708333333333313</v>
      </c>
      <c r="T111" s="48">
        <v>0.81498842592592569</v>
      </c>
      <c r="U111" s="111">
        <v>14.799999999999915</v>
      </c>
      <c r="V111" s="112">
        <v>54.586166884327199</v>
      </c>
      <c r="W111" s="113"/>
      <c r="X111" s="116"/>
      <c r="Y111" s="281"/>
      <c r="Z111" s="282"/>
      <c r="AA111" s="117">
        <f t="shared" si="45"/>
        <v>-293.81987357655225</v>
      </c>
      <c r="AB111" s="110">
        <f t="shared" si="46"/>
        <v>0.90206004214114921</v>
      </c>
      <c r="AC111" s="295"/>
    </row>
    <row r="112" spans="1:29" ht="15.75" customHeight="1">
      <c r="A112" s="298"/>
      <c r="B112" s="100" t="s">
        <v>118</v>
      </c>
      <c r="C112" s="279" t="s">
        <v>145</v>
      </c>
      <c r="D112" s="280"/>
      <c r="E112" s="101">
        <v>14.28</v>
      </c>
      <c r="F112" s="102">
        <v>3118</v>
      </c>
      <c r="G112" s="121">
        <f t="shared" si="47"/>
        <v>44525.04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3183.324484645168</v>
      </c>
      <c r="N112" s="106">
        <f t="shared" si="41"/>
        <v>1061.1081615483893</v>
      </c>
      <c r="O112" s="108">
        <f t="shared" si="42"/>
        <v>0</v>
      </c>
      <c r="P112" s="109">
        <f t="shared" si="43"/>
        <v>-138.89183845161074</v>
      </c>
      <c r="Q112" s="110">
        <f t="shared" si="44"/>
        <v>0.88425680129032436</v>
      </c>
      <c r="R112" s="290"/>
      <c r="S112" s="47">
        <v>0.82499999999999973</v>
      </c>
      <c r="T112" s="120">
        <v>0.86581018518518493</v>
      </c>
      <c r="U112" s="111">
        <v>15</v>
      </c>
      <c r="V112" s="112">
        <v>58.768749746494358</v>
      </c>
      <c r="W112" s="113"/>
      <c r="X112" s="116"/>
      <c r="Y112" s="281"/>
      <c r="Z112" s="282"/>
      <c r="AA112" s="117">
        <f t="shared" si="45"/>
        <v>-416.67551535483199</v>
      </c>
      <c r="AB112" s="110">
        <f t="shared" si="46"/>
        <v>0.88425680129032447</v>
      </c>
      <c r="AC112" s="295"/>
    </row>
    <row r="113" spans="1:29" ht="15.75" customHeight="1">
      <c r="A113" s="298"/>
      <c r="B113" s="100" t="s">
        <v>118</v>
      </c>
      <c r="C113" s="279" t="s">
        <v>137</v>
      </c>
      <c r="D113" s="280"/>
      <c r="E113" s="101">
        <v>22.28</v>
      </c>
      <c r="F113" s="102">
        <v>1439</v>
      </c>
      <c r="G113" s="121">
        <f t="shared" si="47"/>
        <v>32060.920000000002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2962.6637684611633</v>
      </c>
      <c r="N113" s="106">
        <f t="shared" si="41"/>
        <v>592.53275369223263</v>
      </c>
      <c r="O113" s="123">
        <f t="shared" si="42"/>
        <v>0</v>
      </c>
      <c r="P113" s="124">
        <f t="shared" si="43"/>
        <v>-67.467246307767368</v>
      </c>
      <c r="Q113" s="125">
        <f t="shared" si="44"/>
        <v>0.89777689953368578</v>
      </c>
      <c r="R113" s="290"/>
      <c r="S113" s="47">
        <v>0.87569444444444411</v>
      </c>
      <c r="T113" s="120">
        <v>0.89592592592592557</v>
      </c>
      <c r="U113" s="111">
        <v>15</v>
      </c>
      <c r="V113" s="112">
        <v>29.142692775038</v>
      </c>
      <c r="W113" s="113"/>
      <c r="X113" s="116"/>
      <c r="Y113" s="281"/>
      <c r="Z113" s="282"/>
      <c r="AA113" s="117">
        <f t="shared" si="45"/>
        <v>-337.33623153883673</v>
      </c>
      <c r="AB113" s="110">
        <f t="shared" si="46"/>
        <v>0.89777689953368589</v>
      </c>
      <c r="AC113" s="295"/>
    </row>
    <row r="114" spans="1:29" ht="15.75" customHeight="1">
      <c r="A114" s="298"/>
      <c r="B114" s="100" t="s">
        <v>118</v>
      </c>
      <c r="C114" s="279" t="s">
        <v>136</v>
      </c>
      <c r="D114" s="280"/>
      <c r="E114" s="101">
        <v>16.7</v>
      </c>
      <c r="F114" s="102">
        <v>986</v>
      </c>
      <c r="G114" s="121">
        <f t="shared" si="47"/>
        <v>16466.2</v>
      </c>
      <c r="H114" s="26"/>
      <c r="I114" s="104">
        <v>3</v>
      </c>
      <c r="J114" s="105">
        <v>3600</v>
      </c>
      <c r="K114" s="106">
        <f t="shared" si="37"/>
        <v>1200</v>
      </c>
      <c r="L114" s="118">
        <v>3</v>
      </c>
      <c r="M114" s="105">
        <f t="shared" si="48"/>
        <v>3187.5223507222022</v>
      </c>
      <c r="N114" s="106">
        <f t="shared" si="41"/>
        <v>1062.507450240734</v>
      </c>
      <c r="O114" s="123">
        <f t="shared" si="42"/>
        <v>0</v>
      </c>
      <c r="P114" s="124">
        <f t="shared" si="43"/>
        <v>-137.49254975926601</v>
      </c>
      <c r="Q114" s="125">
        <f t="shared" si="44"/>
        <v>0.88542287520061169</v>
      </c>
      <c r="R114" s="290"/>
      <c r="S114" s="47">
        <v>0.90624999999999967</v>
      </c>
      <c r="T114" s="120">
        <v>0.91913194444444413</v>
      </c>
      <c r="U114" s="111">
        <v>14.866666666666699</v>
      </c>
      <c r="V114" s="112">
        <v>18.559869858354411</v>
      </c>
      <c r="W114" s="113"/>
      <c r="X114" s="116"/>
      <c r="Y114" s="281"/>
      <c r="Z114" s="282"/>
      <c r="AA114" s="117">
        <f t="shared" si="45"/>
        <v>-412.47764927779781</v>
      </c>
      <c r="AB114" s="110">
        <f t="shared" si="46"/>
        <v>0.88542287520061169</v>
      </c>
      <c r="AC114" s="295"/>
    </row>
    <row r="115" spans="1:29" ht="15.75" customHeight="1">
      <c r="A115" s="298"/>
      <c r="B115" s="100" t="s">
        <v>118</v>
      </c>
      <c r="C115" s="279" t="s">
        <v>148</v>
      </c>
      <c r="D115" s="280"/>
      <c r="E115" s="101">
        <v>18.18</v>
      </c>
      <c r="F115" s="102">
        <v>897</v>
      </c>
      <c r="G115" s="121">
        <f t="shared" si="47"/>
        <v>16307.46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3186.5960598015236</v>
      </c>
      <c r="N115" s="106">
        <f t="shared" si="41"/>
        <v>1062.1986866005079</v>
      </c>
      <c r="O115" s="123">
        <f t="shared" si="42"/>
        <v>0</v>
      </c>
      <c r="P115" s="124">
        <f t="shared" si="43"/>
        <v>-137.80131339949207</v>
      </c>
      <c r="Q115" s="125">
        <f t="shared" si="44"/>
        <v>0.88516557216708991</v>
      </c>
      <c r="R115" s="290"/>
      <c r="S115" s="47">
        <v>0.92916666666666625</v>
      </c>
      <c r="T115" s="120">
        <v>0.94089120370370327</v>
      </c>
      <c r="U115" s="111">
        <v>15</v>
      </c>
      <c r="V115" s="112">
        <v>16.889495558891817</v>
      </c>
      <c r="W115" s="113"/>
      <c r="X115" s="116"/>
      <c r="Y115" s="281"/>
      <c r="Z115" s="282"/>
      <c r="AA115" s="117">
        <f t="shared" si="45"/>
        <v>-413.40394019847645</v>
      </c>
      <c r="AB115" s="110">
        <f t="shared" si="46"/>
        <v>0.88516557216708991</v>
      </c>
      <c r="AC115" s="295"/>
    </row>
    <row r="116" spans="1:29" ht="15.75" customHeight="1">
      <c r="A116" s="298"/>
      <c r="B116" s="100" t="s">
        <v>118</v>
      </c>
      <c r="C116" s="279" t="s">
        <v>144</v>
      </c>
      <c r="D116" s="280"/>
      <c r="E116" s="101">
        <v>18.18</v>
      </c>
      <c r="F116" s="102">
        <v>1326</v>
      </c>
      <c r="G116" s="121">
        <f t="shared" si="47"/>
        <v>24106.68</v>
      </c>
      <c r="H116" s="26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2705.3583333793813</v>
      </c>
      <c r="N116" s="106">
        <f t="shared" si="41"/>
        <v>901.78611112646047</v>
      </c>
      <c r="O116" s="123">
        <f t="shared" si="42"/>
        <v>0</v>
      </c>
      <c r="P116" s="124">
        <f t="shared" si="43"/>
        <v>-98.213888873539531</v>
      </c>
      <c r="Q116" s="125">
        <f t="shared" si="44"/>
        <v>0.90178611112646045</v>
      </c>
      <c r="R116" s="290"/>
      <c r="S116" s="47">
        <v>0.95069444444444395</v>
      </c>
      <c r="T116" s="120">
        <v>0.97111111111111059</v>
      </c>
      <c r="U116" s="111">
        <v>15</v>
      </c>
      <c r="V116" s="112">
        <v>29.408303890234802</v>
      </c>
      <c r="W116" s="113"/>
      <c r="X116" s="116"/>
      <c r="Y116" s="281"/>
      <c r="Z116" s="282"/>
      <c r="AA116" s="117">
        <f t="shared" si="45"/>
        <v>-294.64166662061871</v>
      </c>
      <c r="AB116" s="110">
        <f t="shared" si="46"/>
        <v>0.90178611112646045</v>
      </c>
      <c r="AC116" s="295"/>
    </row>
    <row r="117" spans="1:29" ht="15.75" customHeight="1">
      <c r="A117" s="298"/>
      <c r="B117" s="100" t="s">
        <v>118</v>
      </c>
      <c r="C117" s="279" t="s">
        <v>143</v>
      </c>
      <c r="D117" s="280"/>
      <c r="E117" s="101">
        <v>14.03</v>
      </c>
      <c r="F117" s="102">
        <v>6150</v>
      </c>
      <c r="G117" s="121">
        <f t="shared" si="47"/>
        <v>86284.5</v>
      </c>
      <c r="H117" s="26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2706.1801264234477</v>
      </c>
      <c r="N117" s="106">
        <f t="shared" si="41"/>
        <v>902.06004214114921</v>
      </c>
      <c r="O117" s="123">
        <f t="shared" si="42"/>
        <v>0</v>
      </c>
      <c r="P117" s="124">
        <f t="shared" si="43"/>
        <v>-97.939957858850789</v>
      </c>
      <c r="Q117" s="125">
        <f t="shared" si="44"/>
        <v>0.90206004214114921</v>
      </c>
      <c r="R117" s="290"/>
      <c r="S117" s="47">
        <v>0.98124999999999951</v>
      </c>
      <c r="T117" s="120">
        <v>1.0759374999999995</v>
      </c>
      <c r="U117" s="111">
        <v>14.600000000000044</v>
      </c>
      <c r="V117" s="112">
        <v>136.35455984509028</v>
      </c>
      <c r="W117" s="126"/>
      <c r="X117" s="127"/>
      <c r="Y117" s="281"/>
      <c r="Z117" s="282"/>
      <c r="AA117" s="117">
        <f t="shared" si="45"/>
        <v>-293.81987357655225</v>
      </c>
      <c r="AB117" s="110">
        <f t="shared" si="46"/>
        <v>0.90206004214114921</v>
      </c>
      <c r="AC117" s="295"/>
    </row>
    <row r="118" spans="1:29" ht="15.75" customHeight="1">
      <c r="A118" s="298"/>
      <c r="B118" s="100" t="s">
        <v>118</v>
      </c>
      <c r="C118" s="279" t="s">
        <v>145</v>
      </c>
      <c r="D118" s="280"/>
      <c r="E118" s="101">
        <v>14.28</v>
      </c>
      <c r="F118" s="102">
        <v>8306</v>
      </c>
      <c r="G118" s="121">
        <f t="shared" si="47"/>
        <v>118609.68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3183.3244846451685</v>
      </c>
      <c r="N118" s="106">
        <f t="shared" si="41"/>
        <v>1061.1081615483895</v>
      </c>
      <c r="O118" s="123">
        <f t="shared" si="42"/>
        <v>0</v>
      </c>
      <c r="P118" s="124">
        <f t="shared" si="43"/>
        <v>-138.89183845161051</v>
      </c>
      <c r="Q118" s="125">
        <f t="shared" si="44"/>
        <v>0.88425680129032458</v>
      </c>
      <c r="R118" s="290"/>
      <c r="S118" s="47">
        <v>1.0861111111111106</v>
      </c>
      <c r="T118" s="120">
        <v>1.1948263888888884</v>
      </c>
      <c r="U118" s="111">
        <v>14.649999999999892</v>
      </c>
      <c r="V118" s="112">
        <v>156.55331475124507</v>
      </c>
      <c r="W118" s="126"/>
      <c r="X118" s="127"/>
      <c r="Y118" s="281"/>
      <c r="Z118" s="282"/>
      <c r="AA118" s="117">
        <f t="shared" si="45"/>
        <v>-416.67551535483153</v>
      </c>
      <c r="AB118" s="110">
        <f t="shared" si="46"/>
        <v>0.88425680129032458</v>
      </c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9">AVERAGE(I107:I122)</f>
        <v>3.3333333333333335</v>
      </c>
      <c r="J123" s="137">
        <f t="shared" si="49"/>
        <v>3350</v>
      </c>
      <c r="K123" s="138">
        <f t="shared" ref="K123" si="50">J123/I123</f>
        <v>1005</v>
      </c>
      <c r="L123" s="136">
        <f t="shared" ref="L123:M123" si="51">AVERAGE(L107:L122)</f>
        <v>3.3333333333333335</v>
      </c>
      <c r="M123" s="137">
        <f t="shared" si="51"/>
        <v>2988.851640024965</v>
      </c>
      <c r="N123" s="138">
        <f t="shared" ref="N123:N135" si="52">M123/L123</f>
        <v>896.65549200748944</v>
      </c>
      <c r="O123" s="139">
        <f t="shared" ref="O123:O135" si="53">L123-I123</f>
        <v>0</v>
      </c>
      <c r="P123" s="140">
        <f t="shared" ref="P123:P135" si="54">N123-K123</f>
        <v>-108.34450799251056</v>
      </c>
      <c r="Q123" s="141">
        <f t="shared" ref="Q123:Q135" si="55">N123/K123</f>
        <v>0.89219451941043726</v>
      </c>
      <c r="R123" s="291"/>
      <c r="S123" s="142">
        <v>0.70833333333333337</v>
      </c>
      <c r="T123" s="143">
        <v>1.1948263888888884</v>
      </c>
      <c r="U123" s="144"/>
      <c r="V123" s="166"/>
      <c r="W123" s="99"/>
      <c r="X123" s="69"/>
      <c r="Y123" s="277"/>
      <c r="Z123" s="278"/>
      <c r="AA123" s="168">
        <f t="shared" ref="AA123:AA135" si="56">M123-J123</f>
        <v>-361.14835997503496</v>
      </c>
      <c r="AB123" s="141">
        <f t="shared" ref="AB123:AB135" si="57">M123/J123</f>
        <v>0.89219451941043737</v>
      </c>
      <c r="AC123" s="296"/>
    </row>
    <row r="124" spans="1:29" ht="15.75" customHeight="1">
      <c r="A124" s="283" t="s">
        <v>146</v>
      </c>
      <c r="B124" s="114" t="s">
        <v>118</v>
      </c>
      <c r="C124" s="287" t="s">
        <v>209</v>
      </c>
      <c r="D124" s="288"/>
      <c r="E124" s="147">
        <v>30</v>
      </c>
      <c r="F124" s="97">
        <v>941</v>
      </c>
      <c r="G124" s="148">
        <f t="shared" ref="G124:G135" si="58">E124*F124</f>
        <v>28230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3189.5999999999995</v>
      </c>
      <c r="N124" s="152">
        <f t="shared" si="52"/>
        <v>797.39999999999986</v>
      </c>
      <c r="O124" s="154">
        <f t="shared" si="53"/>
        <v>0</v>
      </c>
      <c r="P124" s="155">
        <f t="shared" si="54"/>
        <v>-102.60000000000014</v>
      </c>
      <c r="Q124" s="156">
        <f t="shared" si="55"/>
        <v>0.8859999999999999</v>
      </c>
      <c r="R124" s="289">
        <f>Q140</f>
        <v>0.88512108126872646</v>
      </c>
      <c r="S124" s="157">
        <v>0.70833333333333337</v>
      </c>
      <c r="T124" s="158">
        <v>0.72062500000000007</v>
      </c>
      <c r="U124" s="159"/>
      <c r="V124" s="160">
        <v>17.701279157261101</v>
      </c>
      <c r="W124" s="158"/>
      <c r="X124" s="169"/>
      <c r="Y124" s="292"/>
      <c r="Z124" s="293"/>
      <c r="AA124" s="171">
        <f t="shared" si="56"/>
        <v>-410.40000000000055</v>
      </c>
      <c r="AB124" s="156">
        <f t="shared" si="57"/>
        <v>0.8859999999999999</v>
      </c>
      <c r="AC124" s="294">
        <f>AB140</f>
        <v>0.88512108126872646</v>
      </c>
    </row>
    <row r="125" spans="1:29" ht="15.75" customHeight="1">
      <c r="A125" s="284"/>
      <c r="B125" s="100" t="s">
        <v>118</v>
      </c>
      <c r="C125" s="279" t="s">
        <v>147</v>
      </c>
      <c r="D125" s="280"/>
      <c r="E125" s="101">
        <v>18.18</v>
      </c>
      <c r="F125" s="102">
        <v>1096</v>
      </c>
      <c r="G125" s="103">
        <f t="shared" si="58"/>
        <v>19925.28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3182.3216922346737</v>
      </c>
      <c r="N125" s="106">
        <f t="shared" si="52"/>
        <v>1060.773897411558</v>
      </c>
      <c r="O125" s="108">
        <f t="shared" si="53"/>
        <v>0</v>
      </c>
      <c r="P125" s="109">
        <f t="shared" si="54"/>
        <v>-139.22610258844202</v>
      </c>
      <c r="Q125" s="110">
        <f t="shared" si="55"/>
        <v>0.88397824784296497</v>
      </c>
      <c r="R125" s="290"/>
      <c r="S125" s="47">
        <v>0.73055555555555551</v>
      </c>
      <c r="T125" s="48">
        <v>0.74489583333333331</v>
      </c>
      <c r="U125" s="111">
        <v>15</v>
      </c>
      <c r="V125" s="112">
        <v>20.66415854829005</v>
      </c>
      <c r="W125" s="113"/>
      <c r="X125" s="13"/>
      <c r="Y125" s="281"/>
      <c r="Z125" s="282"/>
      <c r="AA125" s="172">
        <f t="shared" si="56"/>
        <v>-417.67830776532628</v>
      </c>
      <c r="AB125" s="110">
        <f t="shared" si="57"/>
        <v>0.88397824784296497</v>
      </c>
      <c r="AC125" s="295"/>
    </row>
    <row r="126" spans="1:29" ht="15.75" customHeight="1">
      <c r="A126" s="284"/>
      <c r="B126" s="100" t="s">
        <v>118</v>
      </c>
      <c r="C126" s="279" t="s">
        <v>150</v>
      </c>
      <c r="D126" s="280"/>
      <c r="E126" s="101">
        <v>25.03</v>
      </c>
      <c r="F126" s="102">
        <v>803</v>
      </c>
      <c r="G126" s="103">
        <f t="shared" si="58"/>
        <v>20099.09</v>
      </c>
      <c r="H126" s="26">
        <v>2</v>
      </c>
      <c r="I126" s="104">
        <v>5</v>
      </c>
      <c r="J126" s="105">
        <v>3600</v>
      </c>
      <c r="K126" s="106">
        <f t="shared" si="37"/>
        <v>720</v>
      </c>
      <c r="L126" s="107">
        <v>5</v>
      </c>
      <c r="M126" s="105">
        <f t="shared" si="59"/>
        <v>3187.6174918322208</v>
      </c>
      <c r="N126" s="106">
        <f t="shared" si="52"/>
        <v>637.52349836644419</v>
      </c>
      <c r="O126" s="108">
        <f t="shared" si="53"/>
        <v>0</v>
      </c>
      <c r="P126" s="109">
        <f t="shared" si="54"/>
        <v>-82.476501633555813</v>
      </c>
      <c r="Q126" s="110">
        <f t="shared" si="55"/>
        <v>0.885449303286728</v>
      </c>
      <c r="R126" s="290"/>
      <c r="S126" s="47">
        <v>0.75486111111111098</v>
      </c>
      <c r="T126" s="48">
        <v>0.76534722222222207</v>
      </c>
      <c r="U126" s="111">
        <v>15</v>
      </c>
      <c r="V126" s="112">
        <v>15.114736985680947</v>
      </c>
      <c r="W126" s="113"/>
      <c r="X126" s="13"/>
      <c r="Y126" s="281"/>
      <c r="Z126" s="282"/>
      <c r="AA126" s="172">
        <f t="shared" si="56"/>
        <v>-412.38250816777918</v>
      </c>
      <c r="AB126" s="110">
        <f t="shared" si="57"/>
        <v>0.885449303286728</v>
      </c>
      <c r="AC126" s="295"/>
    </row>
    <row r="127" spans="1:29" ht="15.75" customHeight="1">
      <c r="A127" s="284"/>
      <c r="B127" s="100" t="s">
        <v>118</v>
      </c>
      <c r="C127" s="279" t="s">
        <v>149</v>
      </c>
      <c r="D127" s="280"/>
      <c r="E127" s="101">
        <v>24.82</v>
      </c>
      <c r="F127" s="102">
        <v>955</v>
      </c>
      <c r="G127" s="103">
        <f t="shared" si="58"/>
        <v>23703.1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3186.1517796373823</v>
      </c>
      <c r="N127" s="106">
        <f t="shared" si="52"/>
        <v>637.23035592747647</v>
      </c>
      <c r="O127" s="108">
        <f t="shared" si="53"/>
        <v>0</v>
      </c>
      <c r="P127" s="109">
        <f t="shared" si="54"/>
        <v>-82.769644072523533</v>
      </c>
      <c r="Q127" s="110">
        <f t="shared" si="55"/>
        <v>0.88504216101038402</v>
      </c>
      <c r="R127" s="290"/>
      <c r="S127" s="47">
        <v>0.77569444444444424</v>
      </c>
      <c r="T127" s="48">
        <v>0.78818287037037016</v>
      </c>
      <c r="U127" s="111">
        <v>14.899999999999931</v>
      </c>
      <c r="V127" s="112">
        <v>17.984077333102235</v>
      </c>
      <c r="W127" s="113"/>
      <c r="X127" s="13"/>
      <c r="Y127" s="281"/>
      <c r="Z127" s="282"/>
      <c r="AA127" s="172">
        <f t="shared" si="56"/>
        <v>-413.84822036261767</v>
      </c>
      <c r="AB127" s="110">
        <f t="shared" si="57"/>
        <v>0.88504216101038402</v>
      </c>
      <c r="AC127" s="295"/>
    </row>
    <row r="128" spans="1:29" ht="15.75" customHeight="1">
      <c r="A128" s="285"/>
      <c r="B128" s="100" t="s">
        <v>118</v>
      </c>
      <c r="C128" s="279" t="s">
        <v>140</v>
      </c>
      <c r="D128" s="280"/>
      <c r="E128" s="101">
        <v>17.89</v>
      </c>
      <c r="F128" s="102">
        <v>1639</v>
      </c>
      <c r="G128" s="103">
        <f t="shared" si="58"/>
        <v>29321.71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3183.0164943287587</v>
      </c>
      <c r="N128" s="106">
        <f t="shared" si="52"/>
        <v>795.75412358218966</v>
      </c>
      <c r="O128" s="108">
        <f t="shared" si="53"/>
        <v>0</v>
      </c>
      <c r="P128" s="109">
        <f t="shared" si="54"/>
        <v>-104.24587641781034</v>
      </c>
      <c r="Q128" s="110">
        <f t="shared" si="55"/>
        <v>0.88417124842465522</v>
      </c>
      <c r="R128" s="290"/>
      <c r="S128" s="47">
        <v>0.79791666666666639</v>
      </c>
      <c r="T128" s="48">
        <v>0.81936342592592559</v>
      </c>
      <c r="U128" s="111">
        <v>15</v>
      </c>
      <c r="V128" s="112">
        <v>30.895221616103548</v>
      </c>
      <c r="W128" s="113"/>
      <c r="X128" s="116"/>
      <c r="Y128" s="281"/>
      <c r="Z128" s="282"/>
      <c r="AA128" s="172">
        <f t="shared" si="56"/>
        <v>-416.98350567124135</v>
      </c>
      <c r="AB128" s="110">
        <f t="shared" si="57"/>
        <v>0.88417124842465522</v>
      </c>
      <c r="AC128" s="295"/>
    </row>
    <row r="129" spans="1:29" ht="15.75" customHeight="1">
      <c r="A129" s="285"/>
      <c r="B129" s="100" t="s">
        <v>118</v>
      </c>
      <c r="C129" s="279" t="s">
        <v>141</v>
      </c>
      <c r="D129" s="280"/>
      <c r="E129" s="101">
        <v>16.66</v>
      </c>
      <c r="F129" s="102">
        <v>2616</v>
      </c>
      <c r="G129" s="121">
        <f t="shared" si="58"/>
        <v>43582.559999999998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3189.9078973714568</v>
      </c>
      <c r="N129" s="106">
        <f t="shared" si="52"/>
        <v>637.98157947429138</v>
      </c>
      <c r="O129" s="108">
        <f t="shared" si="53"/>
        <v>0</v>
      </c>
      <c r="P129" s="109">
        <f t="shared" si="54"/>
        <v>-82.018420525708621</v>
      </c>
      <c r="Q129" s="110">
        <f t="shared" si="55"/>
        <v>0.88608552704762689</v>
      </c>
      <c r="R129" s="290"/>
      <c r="S129" s="47">
        <v>0.82916666666666639</v>
      </c>
      <c r="T129" s="120">
        <v>0.86333333333333306</v>
      </c>
      <c r="U129" s="111">
        <v>15</v>
      </c>
      <c r="V129" s="112">
        <v>49.205182422143892</v>
      </c>
      <c r="W129" s="113"/>
      <c r="X129" s="50"/>
      <c r="Y129" s="281"/>
      <c r="Z129" s="282"/>
      <c r="AA129" s="172">
        <f t="shared" si="56"/>
        <v>-410.09210262854322</v>
      </c>
      <c r="AB129" s="110">
        <f t="shared" si="57"/>
        <v>0.88608552704762689</v>
      </c>
      <c r="AC129" s="295"/>
    </row>
    <row r="130" spans="1:29" ht="15.75" customHeight="1">
      <c r="A130" s="285"/>
      <c r="B130" s="100" t="s">
        <v>118</v>
      </c>
      <c r="C130" s="279" t="s">
        <v>209</v>
      </c>
      <c r="D130" s="280"/>
      <c r="E130" s="101">
        <v>30</v>
      </c>
      <c r="F130" s="102">
        <v>2277</v>
      </c>
      <c r="G130" s="121">
        <f t="shared" si="58"/>
        <v>68310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3189.6</v>
      </c>
      <c r="N130" s="106">
        <f t="shared" si="52"/>
        <v>797.4</v>
      </c>
      <c r="O130" s="123">
        <f t="shared" si="53"/>
        <v>0</v>
      </c>
      <c r="P130" s="124">
        <f t="shared" si="54"/>
        <v>-102.60000000000002</v>
      </c>
      <c r="Q130" s="125">
        <f t="shared" si="55"/>
        <v>0.88600000000000001</v>
      </c>
      <c r="R130" s="290"/>
      <c r="S130" s="47">
        <v>0.87361111111111078</v>
      </c>
      <c r="T130" s="120">
        <v>0.90334490740740703</v>
      </c>
      <c r="U130" s="111">
        <v>14.799999999999915</v>
      </c>
      <c r="V130" s="112">
        <v>42.832957110609485</v>
      </c>
      <c r="W130" s="113"/>
      <c r="X130" s="116"/>
      <c r="Y130" s="281"/>
      <c r="Z130" s="282"/>
      <c r="AA130" s="172">
        <f t="shared" si="56"/>
        <v>-410.40000000000009</v>
      </c>
      <c r="AB130" s="110">
        <f t="shared" si="57"/>
        <v>0.88600000000000001</v>
      </c>
      <c r="AC130" s="295"/>
    </row>
    <row r="131" spans="1:29" ht="15.75" customHeight="1">
      <c r="A131" s="285"/>
      <c r="B131" s="100" t="s">
        <v>118</v>
      </c>
      <c r="C131" s="279" t="s">
        <v>147</v>
      </c>
      <c r="D131" s="280"/>
      <c r="E131" s="101">
        <v>18.18</v>
      </c>
      <c r="F131" s="102">
        <v>2802</v>
      </c>
      <c r="G131" s="121">
        <f t="shared" si="58"/>
        <v>50940.36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3182.3216922346737</v>
      </c>
      <c r="N131" s="106">
        <f t="shared" si="52"/>
        <v>1060.773897411558</v>
      </c>
      <c r="O131" s="123">
        <f t="shared" si="53"/>
        <v>0</v>
      </c>
      <c r="P131" s="124">
        <f t="shared" si="54"/>
        <v>-139.22610258844202</v>
      </c>
      <c r="Q131" s="125">
        <f t="shared" si="55"/>
        <v>0.88397824784296497</v>
      </c>
      <c r="R131" s="290"/>
      <c r="S131" s="47">
        <v>0.91319444444444409</v>
      </c>
      <c r="T131" s="120">
        <v>0.94987268518518486</v>
      </c>
      <c r="U131" s="111">
        <v>15</v>
      </c>
      <c r="V131" s="112">
        <v>52.829354244807227</v>
      </c>
      <c r="W131" s="113"/>
      <c r="X131" s="116"/>
      <c r="Y131" s="281"/>
      <c r="Z131" s="282"/>
      <c r="AA131" s="172">
        <f t="shared" si="56"/>
        <v>-417.67830776532628</v>
      </c>
      <c r="AB131" s="110">
        <f t="shared" si="57"/>
        <v>0.88397824784296497</v>
      </c>
      <c r="AC131" s="295"/>
    </row>
    <row r="132" spans="1:29" ht="15.75" customHeight="1">
      <c r="A132" s="285"/>
      <c r="B132" s="100" t="s">
        <v>118</v>
      </c>
      <c r="C132" s="279" t="s">
        <v>150</v>
      </c>
      <c r="D132" s="280"/>
      <c r="E132" s="101">
        <v>25.03</v>
      </c>
      <c r="F132" s="102">
        <v>1591</v>
      </c>
      <c r="G132" s="121">
        <f t="shared" si="58"/>
        <v>39822.730000000003</v>
      </c>
      <c r="H132" s="26"/>
      <c r="I132" s="104">
        <v>5</v>
      </c>
      <c r="J132" s="105">
        <v>3600</v>
      </c>
      <c r="K132" s="106">
        <f t="shared" si="37"/>
        <v>720</v>
      </c>
      <c r="L132" s="118">
        <v>5</v>
      </c>
      <c r="M132" s="105">
        <f t="shared" si="59"/>
        <v>3187.6174918322208</v>
      </c>
      <c r="N132" s="106">
        <f t="shared" si="52"/>
        <v>637.52349836644419</v>
      </c>
      <c r="O132" s="123">
        <f t="shared" si="53"/>
        <v>0</v>
      </c>
      <c r="P132" s="124">
        <f t="shared" si="54"/>
        <v>-82.476501633555813</v>
      </c>
      <c r="Q132" s="125">
        <f t="shared" si="55"/>
        <v>0.885449303286728</v>
      </c>
      <c r="R132" s="290"/>
      <c r="S132" s="47">
        <v>0.95972222222222181</v>
      </c>
      <c r="T132" s="120">
        <v>0.9805092592592588</v>
      </c>
      <c r="U132" s="111">
        <v>15</v>
      </c>
      <c r="V132" s="112">
        <v>29.947131437382797</v>
      </c>
      <c r="W132" s="126"/>
      <c r="X132" s="127"/>
      <c r="Y132" s="281"/>
      <c r="Z132" s="282"/>
      <c r="AA132" s="172">
        <f t="shared" si="56"/>
        <v>-412.38250816777918</v>
      </c>
      <c r="AB132" s="110">
        <f t="shared" si="57"/>
        <v>0.885449303286728</v>
      </c>
      <c r="AC132" s="295"/>
    </row>
    <row r="133" spans="1:29" ht="15.75" customHeight="1">
      <c r="A133" s="285"/>
      <c r="B133" s="100" t="s">
        <v>118</v>
      </c>
      <c r="C133" s="279" t="s">
        <v>149</v>
      </c>
      <c r="D133" s="280"/>
      <c r="E133" s="101">
        <v>24.82</v>
      </c>
      <c r="F133" s="102">
        <v>2151</v>
      </c>
      <c r="G133" s="121">
        <f t="shared" si="58"/>
        <v>53387.82</v>
      </c>
      <c r="H133" s="26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3186.1517796373823</v>
      </c>
      <c r="N133" s="106">
        <f t="shared" si="52"/>
        <v>637.23035592747647</v>
      </c>
      <c r="O133" s="123">
        <f t="shared" si="53"/>
        <v>0</v>
      </c>
      <c r="P133" s="124">
        <f t="shared" si="54"/>
        <v>-82.769644072523533</v>
      </c>
      <c r="Q133" s="125">
        <f t="shared" si="55"/>
        <v>0.88504216101038402</v>
      </c>
      <c r="R133" s="290"/>
      <c r="S133" s="47">
        <v>0.99027777777777737</v>
      </c>
      <c r="T133" s="120">
        <v>1.0184027777777773</v>
      </c>
      <c r="U133" s="111">
        <v>15</v>
      </c>
      <c r="V133" s="112">
        <v>40.506544862306711</v>
      </c>
      <c r="W133" s="126"/>
      <c r="X133" s="127"/>
      <c r="Y133" s="281"/>
      <c r="Z133" s="282"/>
      <c r="AA133" s="172">
        <f t="shared" si="56"/>
        <v>-413.84822036261767</v>
      </c>
      <c r="AB133" s="110">
        <f t="shared" si="57"/>
        <v>0.88504216101038402</v>
      </c>
      <c r="AC133" s="295"/>
    </row>
    <row r="134" spans="1:29" ht="15.75" customHeight="1">
      <c r="A134" s="285"/>
      <c r="B134" s="100" t="s">
        <v>118</v>
      </c>
      <c r="C134" s="279" t="s">
        <v>140</v>
      </c>
      <c r="D134" s="280"/>
      <c r="E134" s="101">
        <v>17.89</v>
      </c>
      <c r="F134" s="102">
        <v>4370</v>
      </c>
      <c r="G134" s="121">
        <f t="shared" si="58"/>
        <v>78179.3</v>
      </c>
      <c r="H134" s="26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3183.0164943287582</v>
      </c>
      <c r="N134" s="106">
        <f t="shared" si="52"/>
        <v>795.75412358218955</v>
      </c>
      <c r="O134" s="123">
        <f t="shared" si="53"/>
        <v>0</v>
      </c>
      <c r="P134" s="124">
        <f t="shared" si="54"/>
        <v>-104.24587641781045</v>
      </c>
      <c r="Q134" s="125">
        <f t="shared" si="55"/>
        <v>0.88417124842465511</v>
      </c>
      <c r="R134" s="290"/>
      <c r="S134" s="47">
        <v>1.0284722222222218</v>
      </c>
      <c r="T134" s="120">
        <v>1.0856712962962958</v>
      </c>
      <c r="U134" s="111">
        <v>14.500000000000028</v>
      </c>
      <c r="V134" s="112">
        <v>82.374690947146135</v>
      </c>
      <c r="W134" s="126"/>
      <c r="X134" s="127"/>
      <c r="Y134" s="281"/>
      <c r="Z134" s="282"/>
      <c r="AA134" s="172">
        <f t="shared" si="56"/>
        <v>-416.9835056712418</v>
      </c>
      <c r="AB134" s="110">
        <f t="shared" si="57"/>
        <v>0.88417124842465511</v>
      </c>
      <c r="AC134" s="295"/>
    </row>
    <row r="135" spans="1:29" ht="15.75" customHeight="1">
      <c r="A135" s="285"/>
      <c r="B135" s="100" t="s">
        <v>118</v>
      </c>
      <c r="C135" s="279" t="s">
        <v>141</v>
      </c>
      <c r="D135" s="280"/>
      <c r="E135" s="101">
        <v>16.66</v>
      </c>
      <c r="F135" s="102">
        <v>6723</v>
      </c>
      <c r="G135" s="121">
        <f t="shared" si="58"/>
        <v>112005.18000000001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3189.9078973714568</v>
      </c>
      <c r="N135" s="106">
        <f t="shared" si="52"/>
        <v>637.98157947429138</v>
      </c>
      <c r="O135" s="123">
        <f t="shared" si="53"/>
        <v>0</v>
      </c>
      <c r="P135" s="124">
        <f t="shared" si="54"/>
        <v>-82.018420525708621</v>
      </c>
      <c r="Q135" s="125">
        <f t="shared" si="55"/>
        <v>0.88608552704762689</v>
      </c>
      <c r="R135" s="290"/>
      <c r="S135" s="47">
        <v>1.095833333333333</v>
      </c>
      <c r="T135" s="120">
        <v>1.1836458333333331</v>
      </c>
      <c r="U135" s="111">
        <v>14.633333333333596</v>
      </c>
      <c r="V135" s="112">
        <v>126.45506170645008</v>
      </c>
      <c r="W135" s="126"/>
      <c r="X135" s="127"/>
      <c r="Y135" s="281"/>
      <c r="Z135" s="282"/>
      <c r="AA135" s="172">
        <f t="shared" si="56"/>
        <v>-410.09210262854322</v>
      </c>
      <c r="AB135" s="110">
        <f t="shared" si="57"/>
        <v>0.88608552704762689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72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13"/>
      <c r="X137" s="116"/>
      <c r="Y137" s="281"/>
      <c r="Z137" s="282"/>
      <c r="AA137" s="172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72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73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60">AVERAGE(I124:I139)</f>
        <v>4.333333333333333</v>
      </c>
      <c r="J140" s="137">
        <f t="shared" si="60"/>
        <v>3600</v>
      </c>
      <c r="K140" s="138">
        <f t="shared" ref="K140" si="61">J140/I140</f>
        <v>830.76923076923083</v>
      </c>
      <c r="L140" s="136">
        <f t="shared" ref="L140:M140" si="62">AVERAGE(L124:L139)</f>
        <v>4.333333333333333</v>
      </c>
      <c r="M140" s="137">
        <f t="shared" si="62"/>
        <v>3186.4358925674151</v>
      </c>
      <c r="N140" s="138">
        <f>M140/L140</f>
        <v>735.33135982324973</v>
      </c>
      <c r="O140" s="139">
        <f>L140-I140</f>
        <v>0</v>
      </c>
      <c r="P140" s="140">
        <f>N140-K140</f>
        <v>-95.437870945981103</v>
      </c>
      <c r="Q140" s="141">
        <f>N140/K140</f>
        <v>0.88512108126872646</v>
      </c>
      <c r="R140" s="291"/>
      <c r="S140" s="142">
        <v>0.70833333333333337</v>
      </c>
      <c r="T140" s="143">
        <v>1.1836458333333331</v>
      </c>
      <c r="U140" s="144"/>
      <c r="V140" s="166"/>
      <c r="W140" s="167"/>
      <c r="X140" s="138"/>
      <c r="Y140" s="277"/>
      <c r="Z140" s="278"/>
      <c r="AA140" s="174">
        <f>M140-J140</f>
        <v>-413.56410743258493</v>
      </c>
      <c r="AB140" s="141">
        <f>M140/J140</f>
        <v>0.88512108126872646</v>
      </c>
      <c r="AC140" s="296"/>
    </row>
    <row r="142" spans="1:29">
      <c r="Y142" s="275" t="s">
        <v>151</v>
      </c>
      <c r="Z142" s="275"/>
    </row>
    <row r="143" spans="1:29">
      <c r="Y143" s="275" t="s">
        <v>152</v>
      </c>
      <c r="Z143" s="275"/>
    </row>
    <row r="144" spans="1:29">
      <c r="Y144" s="275" t="s">
        <v>153</v>
      </c>
      <c r="Z144" s="275"/>
    </row>
    <row r="145" spans="25:26">
      <c r="Y145" s="275" t="s">
        <v>154</v>
      </c>
      <c r="Z145" s="275"/>
    </row>
    <row r="146" spans="25:26">
      <c r="Y146" s="275" t="s">
        <v>155</v>
      </c>
      <c r="Z146" s="275"/>
    </row>
    <row r="147" spans="25:26">
      <c r="Y147" s="275" t="s">
        <v>156</v>
      </c>
      <c r="Z147" s="275"/>
    </row>
    <row r="148" spans="25:26">
      <c r="Y148" s="275" t="s">
        <v>157</v>
      </c>
      <c r="Z148" s="275"/>
    </row>
    <row r="149" spans="25:26">
      <c r="Y149" s="275" t="s">
        <v>158</v>
      </c>
      <c r="Z149" s="275"/>
    </row>
    <row r="150" spans="25:26">
      <c r="Y150" s="275" t="s">
        <v>159</v>
      </c>
      <c r="Z150" s="275"/>
    </row>
    <row r="151" spans="25:26">
      <c r="Y151" s="275" t="s">
        <v>160</v>
      </c>
      <c r="Z151" s="275"/>
    </row>
    <row r="152" spans="25:26">
      <c r="Y152" s="275" t="s">
        <v>161</v>
      </c>
      <c r="Z152" s="275"/>
    </row>
    <row r="153" spans="25:26">
      <c r="Y153" s="275" t="s">
        <v>162</v>
      </c>
      <c r="Z153" s="275"/>
    </row>
    <row r="154" spans="25:26">
      <c r="Y154" s="275" t="s">
        <v>163</v>
      </c>
      <c r="Z154" s="275"/>
    </row>
  </sheetData>
  <dataConsolidate/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283" priority="1" operator="greaterThan">
      <formula>0</formula>
    </cfRule>
  </conditionalFormatting>
  <conditionalFormatting sqref="P5:P140 AA5:AA140">
    <cfRule type="cellIs" dxfId="282" priority="4" operator="lessThan">
      <formula>0</formula>
    </cfRule>
  </conditionalFormatting>
  <conditionalFormatting sqref="Q5:Q140 AB5:AB140">
    <cfRule type="cellIs" dxfId="281" priority="2" operator="greaterThan">
      <formula>1</formula>
    </cfRule>
    <cfRule type="cellIs" dxfId="280" priority="3" operator="lessThan">
      <formula>0.8</formula>
    </cfRule>
  </conditionalFormatting>
  <conditionalFormatting sqref="AC5:AC6 R5:R140 AC73:AC78">
    <cfRule type="cellIs" dxfId="279" priority="5" operator="lessThan">
      <formula>0.8</formula>
    </cfRule>
  </conditionalFormatting>
  <conditionalFormatting sqref="AC12:AC20">
    <cfRule type="cellIs" dxfId="278" priority="12" operator="lessThan">
      <formula>0.8</formula>
    </cfRule>
  </conditionalFormatting>
  <conditionalFormatting sqref="AC22">
    <cfRule type="cellIs" dxfId="277" priority="11" operator="lessThan">
      <formula>0.8</formula>
    </cfRule>
  </conditionalFormatting>
  <conditionalFormatting sqref="AC39">
    <cfRule type="cellIs" dxfId="276" priority="7" operator="lessThan">
      <formula>0.8</formula>
    </cfRule>
  </conditionalFormatting>
  <conditionalFormatting sqref="AC56:AC61">
    <cfRule type="cellIs" dxfId="275" priority="6" operator="lessThan">
      <formula>0.8</formula>
    </cfRule>
  </conditionalFormatting>
  <conditionalFormatting sqref="AC90">
    <cfRule type="cellIs" dxfId="274" priority="10" operator="lessThan">
      <formula>0.8</formula>
    </cfRule>
  </conditionalFormatting>
  <conditionalFormatting sqref="AC107">
    <cfRule type="cellIs" dxfId="273" priority="9" operator="lessThan">
      <formula>0.8</formula>
    </cfRule>
  </conditionalFormatting>
  <conditionalFormatting sqref="AC124:AC129">
    <cfRule type="cellIs" dxfId="272" priority="8" operator="lessThan">
      <formula>0.8</formula>
    </cfRule>
  </conditionalFormatting>
  <dataValidations count="1">
    <dataValidation type="list" allowBlank="1" showInputMessage="1" showErrorMessage="1" sqref="Y5:Z140" xr:uid="{1A8EA3DC-B19A-46EF-BC52-95A2390016B2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735F2-57DF-4135-BF57-AC94FD706415}">
  <sheetPr>
    <tabColor theme="9" tint="0.59999389629810485"/>
    <pageSetUpPr fitToPage="1"/>
  </sheetPr>
  <dimension ref="A1:AG171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SUM(F5:F157)</f>
        <v>89961</v>
      </c>
      <c r="E1" s="88" t="s">
        <v>3</v>
      </c>
      <c r="F1" s="89">
        <f>SUM(G5:G157)</f>
        <v>3889635.6100000003</v>
      </c>
      <c r="G1" s="90" t="s">
        <v>84</v>
      </c>
      <c r="H1" s="91">
        <f>L21+L38+L55+L72+L89+L106+L123+L140+L157</f>
        <v>161.53333333333333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46154</v>
      </c>
      <c r="B2" s="335"/>
      <c r="C2" s="92" t="s">
        <v>40</v>
      </c>
      <c r="D2" s="93">
        <f>AVERAGE(N21,N38,N55,N72,N89,N106,N123,N140,N157)</f>
        <v>151.53406838808371</v>
      </c>
      <c r="E2" s="93" t="s">
        <v>91</v>
      </c>
      <c r="F2" s="94">
        <f>F1/D1</f>
        <v>43.236909438534482</v>
      </c>
      <c r="G2" s="95" t="s">
        <v>92</v>
      </c>
      <c r="H2" s="96">
        <f>COUNT(H5:H157)</f>
        <v>1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SUM(Y21,Y38,Y55,Y72,Y89,Y106,Y123,Y140,Y157)</f>
        <v>0</v>
      </c>
      <c r="Z2" s="193">
        <f>SUM(Z21,Z38,Z55,Z72,Z89,Z106,Z123,Z140,Z157)</f>
        <v>0</v>
      </c>
      <c r="AA2" s="375"/>
      <c r="AB2" s="376"/>
      <c r="AC2" s="201">
        <f>SUM(AC21,AC38,AC55,AC72,AC89,AC106,AC123,AC140,AC157)</f>
        <v>54</v>
      </c>
      <c r="AD2" s="202">
        <f>SUM(AD21,AD38,AD55,AD72,AD89,AD106,AD123,AD140,AD157)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173</v>
      </c>
      <c r="C5" s="365" t="s">
        <v>174</v>
      </c>
      <c r="D5" s="365"/>
      <c r="E5" s="147">
        <v>56.77</v>
      </c>
      <c r="F5" s="151">
        <v>3857</v>
      </c>
      <c r="G5" s="148">
        <f t="shared" ref="G5:G7" si="0">E5*F5</f>
        <v>218961.89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1787.8649650883954</v>
      </c>
      <c r="N5" s="152">
        <f>M5/L5</f>
        <v>74.494373545349802</v>
      </c>
      <c r="O5" s="154">
        <f>L5-I5</f>
        <v>0</v>
      </c>
      <c r="P5" s="155">
        <f>N5-K5</f>
        <v>-8.8389597879835264</v>
      </c>
      <c r="Q5" s="156">
        <f>N5/K5</f>
        <v>0.89393248254419766</v>
      </c>
      <c r="R5" s="289">
        <f>Q21</f>
        <v>0.89488652248817069</v>
      </c>
      <c r="S5" s="157">
        <v>0.25</v>
      </c>
      <c r="T5" s="158">
        <v>0.33988425925925925</v>
      </c>
      <c r="U5" s="159"/>
      <c r="V5" s="160">
        <v>129.43930583066052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-212.13503491160463</v>
      </c>
      <c r="AF5" s="132">
        <f>M5/J5</f>
        <v>0.89393248254419766</v>
      </c>
      <c r="AG5" s="368">
        <f>AF21</f>
        <v>0.89488652248817069</v>
      </c>
    </row>
    <row r="6" spans="1:33" ht="15.75" customHeight="1">
      <c r="A6" s="298"/>
      <c r="B6" s="100" t="s">
        <v>175</v>
      </c>
      <c r="C6" s="364" t="s">
        <v>178</v>
      </c>
      <c r="D6" s="364"/>
      <c r="E6" s="101">
        <v>59.52</v>
      </c>
      <c r="F6" s="102">
        <v>5032</v>
      </c>
      <c r="G6" s="103">
        <f t="shared" si="0"/>
        <v>299504.64000000001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1791.5997644980896</v>
      </c>
      <c r="N6" s="106">
        <f>M6/L6</f>
        <v>74.6499901874204</v>
      </c>
      <c r="O6" s="108">
        <f>L6-I6</f>
        <v>0</v>
      </c>
      <c r="P6" s="109">
        <f>N6-K6</f>
        <v>-8.6833431459129287</v>
      </c>
      <c r="Q6" s="110">
        <f>N6/K6</f>
        <v>0.89579988224904483</v>
      </c>
      <c r="R6" s="290"/>
      <c r="S6" s="47">
        <v>0.34375</v>
      </c>
      <c r="T6" s="48">
        <v>0.46077546296296296</v>
      </c>
      <c r="U6" s="111">
        <v>5.5666666666666842</v>
      </c>
      <c r="V6" s="112">
        <v>168.5197810263063</v>
      </c>
      <c r="W6" s="113">
        <v>0.46077546296296296</v>
      </c>
      <c r="X6" s="116">
        <v>0.49861111111111112</v>
      </c>
      <c r="Y6" s="12"/>
      <c r="Z6" s="198"/>
      <c r="AA6" s="281"/>
      <c r="AB6" s="282"/>
      <c r="AC6" s="12">
        <v>4</v>
      </c>
      <c r="AD6" s="198"/>
      <c r="AE6" s="117">
        <f>M6-J6</f>
        <v>-208.4002355019104</v>
      </c>
      <c r="AF6" s="110">
        <f>M6/J6</f>
        <v>0.89579988224904483</v>
      </c>
      <c r="AG6" s="362"/>
    </row>
    <row r="7" spans="1:33" ht="15.75" customHeight="1">
      <c r="A7" s="298"/>
      <c r="B7" s="100" t="s">
        <v>175</v>
      </c>
      <c r="C7" s="364" t="s">
        <v>176</v>
      </c>
      <c r="D7" s="364"/>
      <c r="E7" s="101">
        <v>77.34</v>
      </c>
      <c r="F7" s="102">
        <v>2828</v>
      </c>
      <c r="G7" s="103">
        <f t="shared" si="0"/>
        <v>218717.52000000002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1789.8544053425392</v>
      </c>
      <c r="N7" s="106">
        <f>M7/L7</f>
        <v>77.819756754023445</v>
      </c>
      <c r="O7" s="108">
        <f>L7-I7</f>
        <v>0</v>
      </c>
      <c r="P7" s="109">
        <f>N7-K7</f>
        <v>-9.1367649851069928</v>
      </c>
      <c r="Q7" s="110">
        <f>N7/K7</f>
        <v>0.89492720267126957</v>
      </c>
      <c r="R7" s="290"/>
      <c r="S7" s="47">
        <v>0.49861111111111112</v>
      </c>
      <c r="T7" s="48">
        <v>0.56444444444444442</v>
      </c>
      <c r="U7" s="111">
        <v>55</v>
      </c>
      <c r="V7" s="112">
        <v>94.801006994491786</v>
      </c>
      <c r="W7" s="113"/>
      <c r="X7" s="116"/>
      <c r="Y7" s="12"/>
      <c r="Z7" s="198"/>
      <c r="AA7" s="281"/>
      <c r="AB7" s="282"/>
      <c r="AC7" s="12">
        <v>2</v>
      </c>
      <c r="AD7" s="198"/>
      <c r="AE7" s="117">
        <f>M7-J7</f>
        <v>-210.14559465746083</v>
      </c>
      <c r="AF7" s="110">
        <f>M7/J7</f>
        <v>0.89492720267126957</v>
      </c>
      <c r="AG7" s="362"/>
    </row>
    <row r="8" spans="1:33" ht="15.75" customHeight="1">
      <c r="A8" s="298"/>
      <c r="B8" s="100"/>
      <c r="C8" s="364"/>
      <c r="D8" s="364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81"/>
      <c r="AB8" s="282"/>
      <c r="AC8" s="12"/>
      <c r="AD8" s="198"/>
      <c r="AE8" s="117"/>
      <c r="AF8" s="110"/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1789.7730449763415</v>
      </c>
      <c r="N21" s="138">
        <f t="shared" ref="N21:N26" si="5">M21/L21</f>
        <v>75.624213168014421</v>
      </c>
      <c r="O21" s="139">
        <f t="shared" ref="O21:O26" si="6">L21-I21</f>
        <v>0</v>
      </c>
      <c r="P21" s="140">
        <f t="shared" ref="P21:P26" si="7">N21-K21</f>
        <v>-8.8828290855066996</v>
      </c>
      <c r="Q21" s="141">
        <f t="shared" ref="Q21:Q26" si="8">N21/K21</f>
        <v>0.89488652248817069</v>
      </c>
      <c r="R21" s="291"/>
      <c r="S21" s="142">
        <v>0.25</v>
      </c>
      <c r="T21" s="143">
        <v>0.56444444444444442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9</v>
      </c>
      <c r="AD21" s="180">
        <f>SUM(AD5:AD20)</f>
        <v>0</v>
      </c>
      <c r="AE21" s="168">
        <f t="shared" ref="AE21:AE26" si="9">M21-J21</f>
        <v>-210.22695502365855</v>
      </c>
      <c r="AF21" s="141">
        <f t="shared" ref="AF21:AF26" si="10">M21/J21</f>
        <v>0.89488652248817069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2948</v>
      </c>
      <c r="G22" s="148">
        <f t="shared" ref="G22:G26" si="11">E22*F22</f>
        <v>158484.47999999998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1786.7867129133915</v>
      </c>
      <c r="N22" s="152">
        <f t="shared" si="5"/>
        <v>89.339335645669578</v>
      </c>
      <c r="O22" s="154">
        <f t="shared" si="6"/>
        <v>0</v>
      </c>
      <c r="P22" s="155">
        <f t="shared" si="7"/>
        <v>-10.660664354330422</v>
      </c>
      <c r="Q22" s="156">
        <f t="shared" si="8"/>
        <v>0.89339335645669582</v>
      </c>
      <c r="R22" s="289">
        <f>Q38</f>
        <v>0.87822158468329503</v>
      </c>
      <c r="S22" s="157">
        <v>0.20833333333333334</v>
      </c>
      <c r="T22" s="158">
        <v>0.27707175925925925</v>
      </c>
      <c r="U22" s="159"/>
      <c r="V22" s="160">
        <v>98.993348630622862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 t="shared" si="9"/>
        <v>-213.21328708660849</v>
      </c>
      <c r="AF22" s="156">
        <f t="shared" si="10"/>
        <v>0.89339335645669571</v>
      </c>
      <c r="AG22" s="361">
        <f>AF38</f>
        <v>0.87822158468329503</v>
      </c>
    </row>
    <row r="23" spans="1:33" ht="15.75" customHeight="1">
      <c r="A23" s="284"/>
      <c r="B23" s="163" t="s">
        <v>175</v>
      </c>
      <c r="C23" s="279" t="s">
        <v>182</v>
      </c>
      <c r="D23" s="280"/>
      <c r="E23" s="101">
        <v>47.37</v>
      </c>
      <c r="F23" s="111">
        <v>1730</v>
      </c>
      <c r="G23" s="103">
        <f t="shared" si="11"/>
        <v>81950.099999999991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1788.5535184783623</v>
      </c>
      <c r="N23" s="106">
        <f t="shared" si="5"/>
        <v>85.169215165636302</v>
      </c>
      <c r="O23" s="108">
        <f t="shared" si="6"/>
        <v>0</v>
      </c>
      <c r="P23" s="109">
        <f t="shared" si="7"/>
        <v>-10.068880072458938</v>
      </c>
      <c r="Q23" s="110">
        <f t="shared" si="8"/>
        <v>0.89427675923918115</v>
      </c>
      <c r="R23" s="290"/>
      <c r="S23" s="47">
        <v>0.27986111111111112</v>
      </c>
      <c r="T23" s="48">
        <v>0.32016203703703705</v>
      </c>
      <c r="U23" s="111">
        <v>5</v>
      </c>
      <c r="V23" s="112">
        <v>58.035724918262069</v>
      </c>
      <c r="W23" s="113"/>
      <c r="X23" s="116"/>
      <c r="Y23" s="12"/>
      <c r="Z23" s="198"/>
      <c r="AA23" s="281"/>
      <c r="AB23" s="282"/>
      <c r="AC23" s="12">
        <v>1</v>
      </c>
      <c r="AD23" s="198"/>
      <c r="AE23" s="117">
        <f t="shared" si="9"/>
        <v>-211.44648152163768</v>
      </c>
      <c r="AF23" s="110">
        <f t="shared" si="10"/>
        <v>0.89427675923918115</v>
      </c>
      <c r="AG23" s="362"/>
    </row>
    <row r="24" spans="1:33" ht="15.75" customHeight="1">
      <c r="A24" s="284"/>
      <c r="B24" s="163" t="s">
        <v>175</v>
      </c>
      <c r="C24" s="279" t="s">
        <v>185</v>
      </c>
      <c r="D24" s="280"/>
      <c r="E24" s="101">
        <v>71.55</v>
      </c>
      <c r="F24" s="111">
        <v>2447</v>
      </c>
      <c r="G24" s="103">
        <f t="shared" si="11"/>
        <v>175082.85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1786.2326750448842</v>
      </c>
      <c r="N24" s="106">
        <f t="shared" si="5"/>
        <v>81.192394320222007</v>
      </c>
      <c r="O24" s="108">
        <f t="shared" si="6"/>
        <v>0</v>
      </c>
      <c r="P24" s="109">
        <f t="shared" si="7"/>
        <v>-9.7166965888688992</v>
      </c>
      <c r="Q24" s="110">
        <f t="shared" si="8"/>
        <v>0.89311633752244213</v>
      </c>
      <c r="R24" s="290"/>
      <c r="S24" s="47">
        <v>0.32430555555555557</v>
      </c>
      <c r="T24" s="48">
        <v>0.38137731481481485</v>
      </c>
      <c r="U24" s="111">
        <v>5.9666666666666668</v>
      </c>
      <c r="V24" s="112">
        <v>82.195338855454949</v>
      </c>
      <c r="W24" s="113"/>
      <c r="X24" s="116"/>
      <c r="Y24" s="12"/>
      <c r="Z24" s="198"/>
      <c r="AA24" s="281"/>
      <c r="AB24" s="282"/>
      <c r="AC24" s="12">
        <v>2</v>
      </c>
      <c r="AD24" s="198"/>
      <c r="AE24" s="117">
        <f t="shared" si="9"/>
        <v>-213.76732495511578</v>
      </c>
      <c r="AF24" s="110">
        <f t="shared" si="10"/>
        <v>0.89311633752244213</v>
      </c>
      <c r="AG24" s="362"/>
    </row>
    <row r="25" spans="1:33" ht="15.75" customHeight="1">
      <c r="A25" s="284"/>
      <c r="B25" s="163" t="s">
        <v>175</v>
      </c>
      <c r="C25" s="279" t="s">
        <v>183</v>
      </c>
      <c r="D25" s="280"/>
      <c r="E25" s="101">
        <v>59.54</v>
      </c>
      <c r="F25" s="111">
        <v>3203</v>
      </c>
      <c r="G25" s="103">
        <f t="shared" si="11"/>
        <v>190706.62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1792.8453796431068</v>
      </c>
      <c r="N25" s="106">
        <f t="shared" si="5"/>
        <v>77.949799114917681</v>
      </c>
      <c r="O25" s="108">
        <f t="shared" si="6"/>
        <v>0</v>
      </c>
      <c r="P25" s="109">
        <f t="shared" si="7"/>
        <v>-9.006722624212756</v>
      </c>
      <c r="Q25" s="110">
        <f t="shared" si="8"/>
        <v>0.89642268982155326</v>
      </c>
      <c r="R25" s="290"/>
      <c r="S25" s="47">
        <v>0.38472222222222224</v>
      </c>
      <c r="T25" s="48">
        <v>0.45915509259259263</v>
      </c>
      <c r="U25" s="111">
        <v>4.8166666666666469</v>
      </c>
      <c r="V25" s="112">
        <v>107.192735180686</v>
      </c>
      <c r="W25" s="113">
        <v>0.45915509259259263</v>
      </c>
      <c r="X25" s="116">
        <v>0.49791666666666667</v>
      </c>
      <c r="Y25" s="12"/>
      <c r="Z25" s="198"/>
      <c r="AA25" s="281"/>
      <c r="AB25" s="282"/>
      <c r="AC25" s="12">
        <v>2</v>
      </c>
      <c r="AD25" s="198"/>
      <c r="AE25" s="117">
        <f t="shared" si="9"/>
        <v>-207.15462035689325</v>
      </c>
      <c r="AF25" s="110">
        <f t="shared" si="10"/>
        <v>0.89642268982155338</v>
      </c>
      <c r="AG25" s="362"/>
    </row>
    <row r="26" spans="1:33" ht="15.75" customHeight="1">
      <c r="A26" s="285"/>
      <c r="B26" s="163" t="s">
        <v>175</v>
      </c>
      <c r="C26" s="279" t="s">
        <v>237</v>
      </c>
      <c r="D26" s="280"/>
      <c r="E26" s="101">
        <v>61.09</v>
      </c>
      <c r="F26" s="111">
        <v>5622</v>
      </c>
      <c r="G26" s="103">
        <f t="shared" si="11"/>
        <v>343447.98000000004</v>
      </c>
      <c r="H26" s="13"/>
      <c r="I26" s="118">
        <v>20</v>
      </c>
      <c r="J26" s="105">
        <v>2000</v>
      </c>
      <c r="K26" s="106">
        <f t="shared" si="1"/>
        <v>100</v>
      </c>
      <c r="L26" s="107">
        <v>20</v>
      </c>
      <c r="M26" s="105">
        <f>F26/V26*60</f>
        <v>1627.7975607532055</v>
      </c>
      <c r="N26" s="106">
        <f t="shared" si="5"/>
        <v>81.389878037660282</v>
      </c>
      <c r="O26" s="108">
        <f t="shared" si="6"/>
        <v>0</v>
      </c>
      <c r="P26" s="109">
        <f t="shared" si="7"/>
        <v>-18.610121962339718</v>
      </c>
      <c r="Q26" s="110">
        <f t="shared" si="8"/>
        <v>0.81389878037660279</v>
      </c>
      <c r="R26" s="290"/>
      <c r="S26" s="47">
        <v>0.49791666666666667</v>
      </c>
      <c r="T26" s="48">
        <v>0.64181712962962967</v>
      </c>
      <c r="U26" s="111">
        <v>55.816666666666627</v>
      </c>
      <c r="V26" s="112">
        <v>207.22478527607399</v>
      </c>
      <c r="W26" s="113"/>
      <c r="X26" s="116"/>
      <c r="Y26" s="12"/>
      <c r="Z26" s="198"/>
      <c r="AA26" s="281"/>
      <c r="AB26" s="282"/>
      <c r="AC26" s="12">
        <v>3</v>
      </c>
      <c r="AD26" s="198"/>
      <c r="AE26" s="117">
        <f t="shared" si="9"/>
        <v>-372.20243924679448</v>
      </c>
      <c r="AF26" s="110">
        <f t="shared" si="10"/>
        <v>0.81389878037660279</v>
      </c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12">AVERAGE(I22:I37)</f>
        <v>21.2</v>
      </c>
      <c r="J38" s="137">
        <f t="shared" si="12"/>
        <v>2000</v>
      </c>
      <c r="K38" s="138">
        <f t="shared" ref="K38" si="13">J38/I38</f>
        <v>94.339622641509436</v>
      </c>
      <c r="L38" s="136">
        <f t="shared" ref="L38:M38" si="14">AVERAGE(L22:L37)</f>
        <v>21.2</v>
      </c>
      <c r="M38" s="137">
        <f t="shared" si="14"/>
        <v>1756.4431693665902</v>
      </c>
      <c r="N38" s="138">
        <f>M38/L38</f>
        <v>82.851092894650478</v>
      </c>
      <c r="O38" s="139">
        <f>L38-I38</f>
        <v>0</v>
      </c>
      <c r="P38" s="140">
        <f>N38-K38</f>
        <v>-11.488529746858958</v>
      </c>
      <c r="Q38" s="141">
        <f>N38/K38</f>
        <v>0.87822158468329503</v>
      </c>
      <c r="R38" s="291"/>
      <c r="S38" s="142">
        <v>0.20833333333333334</v>
      </c>
      <c r="T38" s="143">
        <v>0.64181712962962967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10</v>
      </c>
      <c r="AD38" s="180">
        <f>SUM(AD22:AD37)</f>
        <v>0</v>
      </c>
      <c r="AE38" s="168">
        <f>M38-J38</f>
        <v>-243.55683063340985</v>
      </c>
      <c r="AF38" s="141">
        <f>M38/J38</f>
        <v>0.87822158468329503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3687</v>
      </c>
      <c r="G39" s="148">
        <f t="shared" ref="G39:G42" si="15">E39*F39</f>
        <v>72633.899999999994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1079.2935220323711</v>
      </c>
      <c r="N39" s="152">
        <f>M39/L39</f>
        <v>83.0225786178747</v>
      </c>
      <c r="O39" s="154">
        <f>L39-I39</f>
        <v>0</v>
      </c>
      <c r="P39" s="155">
        <f>N39-K39</f>
        <v>-9.2851136898176065</v>
      </c>
      <c r="Q39" s="156">
        <f>N39/K39</f>
        <v>0.89941126836030927</v>
      </c>
      <c r="R39" s="289">
        <f>Q55</f>
        <v>0.89574930016665344</v>
      </c>
      <c r="S39" s="157">
        <v>0.25</v>
      </c>
      <c r="T39" s="158">
        <v>0.39233796296296297</v>
      </c>
      <c r="U39" s="159"/>
      <c r="V39" s="160">
        <v>204.96741200061143</v>
      </c>
      <c r="W39" s="158"/>
      <c r="X39" s="169"/>
      <c r="Y39" s="12"/>
      <c r="Z39" s="198"/>
      <c r="AA39" s="292"/>
      <c r="AB39" s="293"/>
      <c r="AC39" s="12">
        <v>3</v>
      </c>
      <c r="AD39" s="198"/>
      <c r="AE39" s="115">
        <f>M39-J39</f>
        <v>-120.70647796762887</v>
      </c>
      <c r="AF39" s="156">
        <f>M39/J39</f>
        <v>0.89941126836030927</v>
      </c>
      <c r="AG39" s="294">
        <f>AF55</f>
        <v>0.89574930016665344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1485</v>
      </c>
      <c r="G40" s="103">
        <f t="shared" si="15"/>
        <v>114864.74999999999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1790.7662025924158</v>
      </c>
      <c r="N40" s="106">
        <f>M40/L40</f>
        <v>68.875623176631379</v>
      </c>
      <c r="O40" s="108">
        <f>L40-I40</f>
        <v>0</v>
      </c>
      <c r="P40" s="109">
        <f>N40-K40</f>
        <v>-8.0474537464455409</v>
      </c>
      <c r="Q40" s="110">
        <f>N40/K40</f>
        <v>0.89538310129620802</v>
      </c>
      <c r="R40" s="290"/>
      <c r="S40" s="47">
        <v>0.39513888888888887</v>
      </c>
      <c r="T40" s="48">
        <v>0.4296875</v>
      </c>
      <c r="U40" s="111">
        <v>5</v>
      </c>
      <c r="V40" s="112">
        <v>49.75523877489632</v>
      </c>
      <c r="W40" s="113"/>
      <c r="X40" s="116"/>
      <c r="Y40" s="12"/>
      <c r="Z40" s="198"/>
      <c r="AA40" s="281"/>
      <c r="AB40" s="282"/>
      <c r="AC40" s="12">
        <v>1</v>
      </c>
      <c r="AD40" s="198"/>
      <c r="AE40" s="117">
        <f>M40-J40</f>
        <v>-209.23379740758423</v>
      </c>
      <c r="AF40" s="110">
        <f>M40/J40</f>
        <v>0.89538310129620791</v>
      </c>
      <c r="AG40" s="295"/>
    </row>
    <row r="41" spans="1:33" ht="15.75" customHeight="1">
      <c r="A41" s="298"/>
      <c r="B41" s="163" t="s">
        <v>175</v>
      </c>
      <c r="C41" s="279" t="s">
        <v>180</v>
      </c>
      <c r="D41" s="280"/>
      <c r="E41" s="101">
        <v>59.34</v>
      </c>
      <c r="F41" s="102">
        <v>1566</v>
      </c>
      <c r="G41" s="103">
        <f t="shared" si="15"/>
        <v>92926.44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1790.2082313195069</v>
      </c>
      <c r="N41" s="106">
        <f>M41/L41</f>
        <v>74.592009638312788</v>
      </c>
      <c r="O41" s="108">
        <f>L41-I41</f>
        <v>0</v>
      </c>
      <c r="P41" s="109">
        <f>N41-K41</f>
        <v>-8.7413236950205402</v>
      </c>
      <c r="Q41" s="110">
        <f>N41/K41</f>
        <v>0.89510411565975356</v>
      </c>
      <c r="R41" s="290"/>
      <c r="S41" s="47">
        <v>0.43263888888888885</v>
      </c>
      <c r="T41" s="48">
        <v>0.46908564814814813</v>
      </c>
      <c r="U41" s="111">
        <v>5</v>
      </c>
      <c r="V41" s="112">
        <v>52.485514453670568</v>
      </c>
      <c r="W41" s="113">
        <v>0.46908564814814813</v>
      </c>
      <c r="X41" s="116">
        <v>0.50763888888888875</v>
      </c>
      <c r="Y41" s="12"/>
      <c r="Z41" s="198"/>
      <c r="AA41" s="281"/>
      <c r="AB41" s="282"/>
      <c r="AC41" s="12">
        <v>1</v>
      </c>
      <c r="AD41" s="198"/>
      <c r="AE41" s="117">
        <f>M41-J41</f>
        <v>-209.79176868049308</v>
      </c>
      <c r="AF41" s="110">
        <f>M41/J41</f>
        <v>0.89510411565975345</v>
      </c>
      <c r="AG41" s="295"/>
    </row>
    <row r="42" spans="1:33" ht="15.75" customHeight="1">
      <c r="A42" s="298"/>
      <c r="B42" s="163" t="s">
        <v>175</v>
      </c>
      <c r="C42" s="279" t="s">
        <v>177</v>
      </c>
      <c r="D42" s="280"/>
      <c r="E42" s="101">
        <v>58.67</v>
      </c>
      <c r="F42" s="102">
        <v>3891</v>
      </c>
      <c r="G42" s="103">
        <f t="shared" si="15"/>
        <v>228284.97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1789.127005255611</v>
      </c>
      <c r="N42" s="106">
        <f>M42/L42</f>
        <v>77.788130663287433</v>
      </c>
      <c r="O42" s="108">
        <f>L42-I42</f>
        <v>0</v>
      </c>
      <c r="P42" s="109">
        <f>N42-K42</f>
        <v>-9.1683910758430045</v>
      </c>
      <c r="Q42" s="110">
        <f>N42/K42</f>
        <v>0.89456350262780548</v>
      </c>
      <c r="R42" s="290"/>
      <c r="S42" s="47">
        <v>0.50763888888888875</v>
      </c>
      <c r="T42" s="48">
        <v>0.59825231481481467</v>
      </c>
      <c r="U42" s="111">
        <v>55.516666666666495</v>
      </c>
      <c r="V42" s="112">
        <v>130.48822096709998</v>
      </c>
      <c r="W42" s="113"/>
      <c r="X42" s="116"/>
      <c r="Y42" s="12"/>
      <c r="Z42" s="198"/>
      <c r="AA42" s="281"/>
      <c r="AB42" s="282"/>
      <c r="AC42" s="12">
        <v>2</v>
      </c>
      <c r="AD42" s="198"/>
      <c r="AE42" s="117">
        <f>M42-J42</f>
        <v>-210.87299474438896</v>
      </c>
      <c r="AF42" s="110">
        <f>M42/J42</f>
        <v>0.89456350262780548</v>
      </c>
      <c r="AG42" s="295"/>
    </row>
    <row r="43" spans="1:33" ht="15.75" customHeight="1">
      <c r="A43" s="298"/>
      <c r="B43" s="163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81"/>
      <c r="AB43" s="282"/>
      <c r="AC43" s="12"/>
      <c r="AD43" s="198"/>
      <c r="AE43" s="117"/>
      <c r="AF43" s="110"/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6">AVERAGE(I39:I54)</f>
        <v>21.5</v>
      </c>
      <c r="J55" s="137">
        <f t="shared" si="16"/>
        <v>1800</v>
      </c>
      <c r="K55" s="138">
        <f t="shared" ref="K55" si="17">J55/I55</f>
        <v>83.720930232558146</v>
      </c>
      <c r="L55" s="136">
        <f t="shared" ref="L55:M55" si="18">AVERAGE(L39:L54)</f>
        <v>21.5</v>
      </c>
      <c r="M55" s="137">
        <f t="shared" si="18"/>
        <v>1612.3487402999763</v>
      </c>
      <c r="N55" s="138">
        <f t="shared" ref="N55:N61" si="19">M55/L55</f>
        <v>74.992964665115181</v>
      </c>
      <c r="O55" s="139">
        <f t="shared" ref="O55:O61" si="20">L55-I55</f>
        <v>0</v>
      </c>
      <c r="P55" s="140">
        <f t="shared" ref="P55:P61" si="21">N55-K55</f>
        <v>-8.7279655674429648</v>
      </c>
      <c r="Q55" s="141">
        <f t="shared" ref="Q55:Q61" si="22">N55/K55</f>
        <v>0.89574930016665344</v>
      </c>
      <c r="R55" s="291"/>
      <c r="S55" s="142">
        <v>0.25</v>
      </c>
      <c r="T55" s="143">
        <v>0.59825231481481467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7</v>
      </c>
      <c r="AD55" s="191">
        <f>SUM(AD39:AD54)</f>
        <v>0</v>
      </c>
      <c r="AE55" s="168">
        <f t="shared" ref="AE55:AE61" si="23">M55-J55</f>
        <v>-187.65125970002373</v>
      </c>
      <c r="AF55" s="141">
        <f t="shared" ref="AF55:AF61" si="24">M55/J55</f>
        <v>0.89574930016665344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2118</v>
      </c>
      <c r="G56" s="148">
        <f t="shared" ref="G56:G61" si="25">E56*F56</f>
        <v>61125.479999999996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1" si="26">F56/V56*60</f>
        <v>3174.3316599125146</v>
      </c>
      <c r="N56" s="152">
        <f t="shared" si="19"/>
        <v>167.07008736381655</v>
      </c>
      <c r="O56" s="154">
        <f t="shared" si="20"/>
        <v>0</v>
      </c>
      <c r="P56" s="155">
        <f t="shared" si="21"/>
        <v>-22.403596846709775</v>
      </c>
      <c r="Q56" s="156">
        <f t="shared" si="22"/>
        <v>0.88175879442014282</v>
      </c>
      <c r="R56" s="289">
        <f>Q72</f>
        <v>0.890538576025249</v>
      </c>
      <c r="S56" s="157">
        <v>0.20833333333333334</v>
      </c>
      <c r="T56" s="158">
        <v>0.23613425925925927</v>
      </c>
      <c r="U56" s="159"/>
      <c r="V56" s="160">
        <v>40.03362396086311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23"/>
        <v>-425.66834008748538</v>
      </c>
      <c r="AF56" s="156">
        <f t="shared" si="24"/>
        <v>0.88175879442014293</v>
      </c>
      <c r="AG56" s="294">
        <f>AF72</f>
        <v>0.89053857602524911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2663</v>
      </c>
      <c r="G57" s="103">
        <f t="shared" si="25"/>
        <v>82845.929999999993</v>
      </c>
      <c r="H57" s="26"/>
      <c r="I57" s="104">
        <v>19</v>
      </c>
      <c r="J57" s="105">
        <v>3600</v>
      </c>
      <c r="K57" s="106">
        <f t="shared" ref="K57:K92" si="27">J57/I57</f>
        <v>189.47368421052633</v>
      </c>
      <c r="L57" s="107">
        <v>19</v>
      </c>
      <c r="M57" s="105">
        <f t="shared" si="26"/>
        <v>3173.7976900040276</v>
      </c>
      <c r="N57" s="106">
        <f t="shared" si="19"/>
        <v>167.04198368442249</v>
      </c>
      <c r="O57" s="108">
        <f t="shared" si="20"/>
        <v>0</v>
      </c>
      <c r="P57" s="109">
        <f t="shared" si="21"/>
        <v>-22.431700526103839</v>
      </c>
      <c r="Q57" s="110">
        <f t="shared" si="22"/>
        <v>0.88161046944556309</v>
      </c>
      <c r="R57" s="290"/>
      <c r="S57" s="47">
        <v>0.24027777777777778</v>
      </c>
      <c r="T57" s="48">
        <v>0.27523148148148147</v>
      </c>
      <c r="U57" s="111">
        <v>5.9666666666666668</v>
      </c>
      <c r="V57" s="112">
        <v>50.34347353116803</v>
      </c>
      <c r="W57" s="113"/>
      <c r="X57" s="116"/>
      <c r="Y57" s="12"/>
      <c r="Z57" s="198"/>
      <c r="AA57" s="281"/>
      <c r="AB57" s="282"/>
      <c r="AC57" s="12">
        <v>1</v>
      </c>
      <c r="AD57" s="198"/>
      <c r="AE57" s="117">
        <f t="shared" si="23"/>
        <v>-426.20230999597243</v>
      </c>
      <c r="AF57" s="110">
        <f t="shared" si="24"/>
        <v>0.88161046944556321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1480</v>
      </c>
      <c r="G58" s="103">
        <f t="shared" si="25"/>
        <v>57705.200000000004</v>
      </c>
      <c r="H58" s="26"/>
      <c r="I58" s="104">
        <v>19</v>
      </c>
      <c r="J58" s="105">
        <v>3600</v>
      </c>
      <c r="K58" s="106">
        <f t="shared" si="27"/>
        <v>189.47368421052633</v>
      </c>
      <c r="L58" s="107">
        <v>19</v>
      </c>
      <c r="M58" s="105">
        <f t="shared" si="26"/>
        <v>3174.2977467832752</v>
      </c>
      <c r="N58" s="106">
        <f t="shared" si="19"/>
        <v>167.06830246227764</v>
      </c>
      <c r="O58" s="108">
        <f t="shared" si="20"/>
        <v>0</v>
      </c>
      <c r="P58" s="109">
        <f t="shared" si="21"/>
        <v>-22.405381748248686</v>
      </c>
      <c r="Q58" s="110">
        <f t="shared" si="22"/>
        <v>0.88174937410646526</v>
      </c>
      <c r="R58" s="290"/>
      <c r="S58" s="47">
        <v>0.27847222222222223</v>
      </c>
      <c r="T58" s="48">
        <v>0.29789351851851853</v>
      </c>
      <c r="U58" s="111">
        <v>4.6666666666667034</v>
      </c>
      <c r="V58" s="112">
        <v>27.974691438440797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23"/>
        <v>-425.70225321672478</v>
      </c>
      <c r="AF58" s="110">
        <f t="shared" si="24"/>
        <v>0.88174937410646537</v>
      </c>
      <c r="AG58" s="295"/>
    </row>
    <row r="59" spans="1:33" ht="15.75" customHeight="1">
      <c r="A59" s="284"/>
      <c r="B59" s="100" t="s">
        <v>212</v>
      </c>
      <c r="C59" s="364" t="s">
        <v>214</v>
      </c>
      <c r="D59" s="364"/>
      <c r="E59" s="101">
        <v>38.479999999999997</v>
      </c>
      <c r="F59" s="102">
        <v>4627</v>
      </c>
      <c r="G59" s="103">
        <f t="shared" si="25"/>
        <v>178046.96</v>
      </c>
      <c r="H59" s="26"/>
      <c r="I59" s="104">
        <v>20</v>
      </c>
      <c r="J59" s="105">
        <v>3600</v>
      </c>
      <c r="K59" s="106">
        <f t="shared" si="27"/>
        <v>180</v>
      </c>
      <c r="L59" s="107">
        <v>20</v>
      </c>
      <c r="M59" s="105">
        <f t="shared" si="26"/>
        <v>3254.0494722802759</v>
      </c>
      <c r="N59" s="106">
        <f t="shared" si="19"/>
        <v>162.7024736140138</v>
      </c>
      <c r="O59" s="108">
        <f t="shared" si="20"/>
        <v>0</v>
      </c>
      <c r="P59" s="109">
        <f t="shared" si="21"/>
        <v>-17.297526385986203</v>
      </c>
      <c r="Q59" s="110">
        <f t="shared" si="22"/>
        <v>0.90390263118896552</v>
      </c>
      <c r="R59" s="290"/>
      <c r="S59" s="47">
        <v>0.30138888888888887</v>
      </c>
      <c r="T59" s="48">
        <v>0.36062499999999997</v>
      </c>
      <c r="U59" s="111">
        <v>5.0333333333332941</v>
      </c>
      <c r="V59" s="112">
        <v>85.315236404644367</v>
      </c>
      <c r="W59" s="113"/>
      <c r="X59" s="116"/>
      <c r="Y59" s="12"/>
      <c r="Z59" s="198"/>
      <c r="AA59" s="281"/>
      <c r="AB59" s="282"/>
      <c r="AC59" s="12">
        <v>2</v>
      </c>
      <c r="AD59" s="198"/>
      <c r="AE59" s="199">
        <f t="shared" si="23"/>
        <v>-345.95052771972405</v>
      </c>
      <c r="AF59" s="200">
        <f t="shared" si="24"/>
        <v>0.90390263118896552</v>
      </c>
      <c r="AG59" s="295"/>
    </row>
    <row r="60" spans="1:33" ht="15.75" customHeight="1">
      <c r="A60" s="285"/>
      <c r="B60" s="100" t="s">
        <v>212</v>
      </c>
      <c r="C60" s="364" t="s">
        <v>215</v>
      </c>
      <c r="D60" s="364"/>
      <c r="E60" s="101">
        <v>37.799999999999997</v>
      </c>
      <c r="F60" s="105">
        <v>5600</v>
      </c>
      <c r="G60" s="103">
        <f t="shared" si="25"/>
        <v>211679.99999999997</v>
      </c>
      <c r="H60" s="13"/>
      <c r="I60" s="104">
        <v>21</v>
      </c>
      <c r="J60" s="105">
        <v>3600</v>
      </c>
      <c r="K60" s="106">
        <f t="shared" si="27"/>
        <v>171.42857142857142</v>
      </c>
      <c r="L60" s="107">
        <v>21</v>
      </c>
      <c r="M60" s="105">
        <f t="shared" si="26"/>
        <v>3253.6473496617559</v>
      </c>
      <c r="N60" s="106">
        <f t="shared" si="19"/>
        <v>154.93558807913124</v>
      </c>
      <c r="O60" s="108">
        <f t="shared" si="20"/>
        <v>0</v>
      </c>
      <c r="P60" s="109">
        <f t="shared" si="21"/>
        <v>-16.492983349440181</v>
      </c>
      <c r="Q60" s="110">
        <f t="shared" si="22"/>
        <v>0.90379093046159897</v>
      </c>
      <c r="R60" s="290"/>
      <c r="S60" s="47">
        <v>0.36388888888888887</v>
      </c>
      <c r="T60" s="48">
        <v>0.43560185185185185</v>
      </c>
      <c r="U60" s="111">
        <v>4.7000000000000153</v>
      </c>
      <c r="V60" s="112">
        <v>103.26872088179132</v>
      </c>
      <c r="W60" s="113">
        <v>0.43560185185185185</v>
      </c>
      <c r="X60" s="116">
        <v>0.47361111111111109</v>
      </c>
      <c r="Y60" s="12"/>
      <c r="Z60" s="198"/>
      <c r="AA60" s="281"/>
      <c r="AB60" s="282"/>
      <c r="AC60" s="12">
        <v>2</v>
      </c>
      <c r="AD60" s="198"/>
      <c r="AE60" s="199">
        <f t="shared" si="23"/>
        <v>-346.35265033824408</v>
      </c>
      <c r="AF60" s="200">
        <f t="shared" si="24"/>
        <v>0.90379093046159886</v>
      </c>
      <c r="AG60" s="295"/>
    </row>
    <row r="61" spans="1:33" ht="15.75" customHeight="1">
      <c r="A61" s="285"/>
      <c r="B61" s="100" t="s">
        <v>170</v>
      </c>
      <c r="C61" s="364" t="s">
        <v>171</v>
      </c>
      <c r="D61" s="364"/>
      <c r="E61" s="101">
        <v>29.97</v>
      </c>
      <c r="F61" s="105">
        <v>3000</v>
      </c>
      <c r="G61" s="121">
        <f t="shared" si="25"/>
        <v>89910</v>
      </c>
      <c r="H61" s="122"/>
      <c r="I61" s="104">
        <v>21</v>
      </c>
      <c r="J61" s="105">
        <v>2790</v>
      </c>
      <c r="K61" s="106">
        <f t="shared" si="27"/>
        <v>132.85714285714286</v>
      </c>
      <c r="L61" s="107">
        <v>21</v>
      </c>
      <c r="M61" s="105">
        <f t="shared" si="26"/>
        <v>2484.1730769230767</v>
      </c>
      <c r="N61" s="106">
        <f t="shared" si="19"/>
        <v>118.29395604395603</v>
      </c>
      <c r="O61" s="108">
        <f t="shared" si="20"/>
        <v>0</v>
      </c>
      <c r="P61" s="109">
        <f t="shared" si="21"/>
        <v>-14.563186813186832</v>
      </c>
      <c r="Q61" s="110">
        <f t="shared" si="22"/>
        <v>0.89038461538461522</v>
      </c>
      <c r="R61" s="290"/>
      <c r="S61" s="47">
        <v>0.47361111111111109</v>
      </c>
      <c r="T61" s="120">
        <v>0.52392361111111108</v>
      </c>
      <c r="U61" s="111">
        <v>54.733333333333306</v>
      </c>
      <c r="V61" s="112">
        <v>72.458719431477746</v>
      </c>
      <c r="W61" s="113"/>
      <c r="X61" s="116"/>
      <c r="Y61" s="12"/>
      <c r="Z61" s="198"/>
      <c r="AA61" s="281"/>
      <c r="AB61" s="282"/>
      <c r="AC61" s="12">
        <v>1</v>
      </c>
      <c r="AD61" s="198"/>
      <c r="AE61" s="199">
        <f t="shared" si="23"/>
        <v>-305.82692307692332</v>
      </c>
      <c r="AF61" s="200">
        <f t="shared" si="24"/>
        <v>0.89038461538461533</v>
      </c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8">AVERAGE(I56:I71)</f>
        <v>19.833333333333332</v>
      </c>
      <c r="J72" s="137">
        <f t="shared" si="28"/>
        <v>3465</v>
      </c>
      <c r="K72" s="138">
        <f t="shared" ref="K72:K74" si="29">J72/I72</f>
        <v>174.70588235294119</v>
      </c>
      <c r="L72" s="136">
        <f t="shared" ref="L72:M72" si="30">AVERAGE(L56:L71)</f>
        <v>19.833333333333332</v>
      </c>
      <c r="M72" s="137">
        <f t="shared" si="30"/>
        <v>3085.716165927488</v>
      </c>
      <c r="N72" s="138">
        <f>M72/L72</f>
        <v>155.58232769382292</v>
      </c>
      <c r="O72" s="139">
        <f>L72-I72</f>
        <v>0</v>
      </c>
      <c r="P72" s="140">
        <f>N72-K72</f>
        <v>-19.12355465911827</v>
      </c>
      <c r="Q72" s="141">
        <f>N72/K72</f>
        <v>0.890538576025249</v>
      </c>
      <c r="R72" s="291"/>
      <c r="S72" s="142">
        <v>0.20833333333333334</v>
      </c>
      <c r="T72" s="143">
        <v>0.52392361111111108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8</v>
      </c>
      <c r="AD72" s="191">
        <f>SUM(AD56:AD71)</f>
        <v>0</v>
      </c>
      <c r="AE72" s="168">
        <f>M72-J72</f>
        <v>-379.28383407251204</v>
      </c>
      <c r="AF72" s="141">
        <f>M72/J72</f>
        <v>0.89053857602524911</v>
      </c>
      <c r="AG72" s="296"/>
    </row>
    <row r="73" spans="1:33" ht="15.75" customHeight="1">
      <c r="A73" s="297" t="s">
        <v>116</v>
      </c>
      <c r="B73" s="100" t="s">
        <v>197</v>
      </c>
      <c r="C73" s="279" t="s">
        <v>216</v>
      </c>
      <c r="D73" s="280"/>
      <c r="E73" s="101">
        <v>23.19</v>
      </c>
      <c r="F73" s="102">
        <v>620</v>
      </c>
      <c r="G73" s="103">
        <f t="shared" ref="G73:G74" si="31">E73*F73</f>
        <v>14377.800000000001</v>
      </c>
      <c r="H73" s="13"/>
      <c r="I73" s="104">
        <v>6</v>
      </c>
      <c r="J73" s="105">
        <v>2500</v>
      </c>
      <c r="K73" s="106">
        <f t="shared" si="29"/>
        <v>416.66666666666669</v>
      </c>
      <c r="L73" s="107">
        <v>6</v>
      </c>
      <c r="M73" s="105">
        <f>F73/V73*60</f>
        <v>2257.4584701208237</v>
      </c>
      <c r="N73" s="106">
        <f>M73/L73</f>
        <v>376.24307835347059</v>
      </c>
      <c r="O73" s="108">
        <f>L73-I73</f>
        <v>0</v>
      </c>
      <c r="P73" s="109">
        <f>N73-K73</f>
        <v>-40.423588313196092</v>
      </c>
      <c r="Q73" s="110">
        <f>N73/K73</f>
        <v>0.90298338804832934</v>
      </c>
      <c r="R73" s="289">
        <f>Q89</f>
        <v>0.90293143080545513</v>
      </c>
      <c r="S73" s="47">
        <v>0.41249999999999992</v>
      </c>
      <c r="T73" s="48">
        <v>0.42393518518518508</v>
      </c>
      <c r="U73" s="111">
        <v>5</v>
      </c>
      <c r="V73" s="112">
        <v>16.478708464572101</v>
      </c>
      <c r="W73" s="161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-242.54152987917632</v>
      </c>
      <c r="AF73" s="156">
        <f>M73/J73</f>
        <v>0.90298338804832945</v>
      </c>
      <c r="AG73" s="294">
        <f>AF89</f>
        <v>0.90293143080545524</v>
      </c>
    </row>
    <row r="74" spans="1:33" ht="15.75" customHeight="1">
      <c r="A74" s="298"/>
      <c r="B74" s="100" t="s">
        <v>197</v>
      </c>
      <c r="C74" s="279" t="s">
        <v>220</v>
      </c>
      <c r="D74" s="280"/>
      <c r="E74" s="101">
        <v>23.55</v>
      </c>
      <c r="F74" s="102">
        <v>920</v>
      </c>
      <c r="G74" s="121">
        <f t="shared" si="31"/>
        <v>21666</v>
      </c>
      <c r="H74" s="122"/>
      <c r="I74" s="104">
        <v>6</v>
      </c>
      <c r="J74" s="105">
        <v>2500</v>
      </c>
      <c r="K74" s="106">
        <f t="shared" si="29"/>
        <v>416.66666666666669</v>
      </c>
      <c r="L74" s="107">
        <v>6</v>
      </c>
      <c r="M74" s="105">
        <f>F74/V74*60</f>
        <v>2257.1986839064521</v>
      </c>
      <c r="N74" s="106">
        <f>M74/L74</f>
        <v>376.19978065107534</v>
      </c>
      <c r="O74" s="108">
        <f>L74-I74</f>
        <v>0</v>
      </c>
      <c r="P74" s="109">
        <f>N74-K74</f>
        <v>-40.466886015591342</v>
      </c>
      <c r="Q74" s="110">
        <f>N74/K74</f>
        <v>0.9028794735625808</v>
      </c>
      <c r="R74" s="290"/>
      <c r="S74" s="47">
        <v>0.42708333333333326</v>
      </c>
      <c r="T74" s="120">
        <v>0.44406249999999992</v>
      </c>
      <c r="U74" s="111">
        <v>4.5333333333333758</v>
      </c>
      <c r="V74" s="112">
        <v>24.45509134555553</v>
      </c>
      <c r="W74" s="113"/>
      <c r="X74" s="116"/>
      <c r="Y74" s="12"/>
      <c r="Z74" s="198"/>
      <c r="AA74" s="281"/>
      <c r="AB74" s="282"/>
      <c r="AC74" s="12">
        <v>1</v>
      </c>
      <c r="AD74" s="198"/>
      <c r="AE74" s="117">
        <f>M74-J74</f>
        <v>-242.80131609354794</v>
      </c>
      <c r="AF74" s="110">
        <f>M74/J74</f>
        <v>0.9028794735625808</v>
      </c>
      <c r="AG74" s="295"/>
    </row>
    <row r="75" spans="1:33" ht="15.75" customHeight="1">
      <c r="A75" s="298"/>
      <c r="B75" s="100"/>
      <c r="C75" s="279"/>
      <c r="D75" s="280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81"/>
      <c r="AB75" s="282"/>
      <c r="AC75" s="12"/>
      <c r="AD75" s="198"/>
      <c r="AE75" s="117"/>
      <c r="AF75" s="110"/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2500</v>
      </c>
      <c r="K89" s="138">
        <f t="shared" ref="K89" si="33">J89/I89</f>
        <v>416.66666666666669</v>
      </c>
      <c r="L89" s="136">
        <f t="shared" ref="L89:M89" si="34">AVERAGE(L73:L88)</f>
        <v>6</v>
      </c>
      <c r="M89" s="137">
        <f t="shared" si="34"/>
        <v>2257.3285770136381</v>
      </c>
      <c r="N89" s="138">
        <f>M89/L89</f>
        <v>376.221429502273</v>
      </c>
      <c r="O89" s="139">
        <f>L89-I89</f>
        <v>0</v>
      </c>
      <c r="P89" s="140">
        <f>N89-K89</f>
        <v>-40.445237164393689</v>
      </c>
      <c r="Q89" s="141">
        <f>N89/K89</f>
        <v>0.90293143080545513</v>
      </c>
      <c r="R89" s="291"/>
      <c r="S89" s="142">
        <v>0.25</v>
      </c>
      <c r="T89" s="143">
        <v>0.44406249999999992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2</v>
      </c>
      <c r="AD89" s="191">
        <f>SUM(AD73:AD88)</f>
        <v>0</v>
      </c>
      <c r="AE89" s="168">
        <f>M89-J89</f>
        <v>-242.6714229863619</v>
      </c>
      <c r="AF89" s="141">
        <f>M89/J89</f>
        <v>0.90293143080545524</v>
      </c>
      <c r="AG89" s="296"/>
    </row>
    <row r="90" spans="1:33" ht="15.75" customHeight="1">
      <c r="A90" s="283" t="s">
        <v>120</v>
      </c>
      <c r="B90" s="114" t="s">
        <v>197</v>
      </c>
      <c r="C90" s="287" t="s">
        <v>238</v>
      </c>
      <c r="D90" s="288"/>
      <c r="E90" s="147">
        <v>15.51</v>
      </c>
      <c r="F90" s="97">
        <v>3796</v>
      </c>
      <c r="G90" s="148">
        <f t="shared" ref="G90:G92" si="35">E90*F90</f>
        <v>58875.96</v>
      </c>
      <c r="H90" s="149">
        <v>2</v>
      </c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2119</v>
      </c>
      <c r="N90" s="152">
        <f>M90/L90</f>
        <v>353.16666666666669</v>
      </c>
      <c r="O90" s="154">
        <f>L90-I90</f>
        <v>0</v>
      </c>
      <c r="P90" s="155">
        <f>N90-K90</f>
        <v>-80.166666666666629</v>
      </c>
      <c r="Q90" s="156">
        <f>N90/K90</f>
        <v>0.81500000000000006</v>
      </c>
      <c r="R90" s="289">
        <f>Q106</f>
        <v>0.81658308027475845</v>
      </c>
      <c r="S90" s="157">
        <v>0.20833333333333334</v>
      </c>
      <c r="T90" s="158">
        <v>0.28297453703703707</v>
      </c>
      <c r="U90" s="159"/>
      <c r="V90" s="160">
        <v>107.48466257668713</v>
      </c>
      <c r="W90" s="158"/>
      <c r="X90" s="169"/>
      <c r="Y90" s="12"/>
      <c r="Z90" s="198"/>
      <c r="AA90" s="292"/>
      <c r="AB90" s="293"/>
      <c r="AC90" s="12">
        <v>2</v>
      </c>
      <c r="AD90" s="198"/>
      <c r="AE90" s="115">
        <f>M90-J90</f>
        <v>-481</v>
      </c>
      <c r="AF90" s="156">
        <f>M90/J90</f>
        <v>0.81499999999999995</v>
      </c>
      <c r="AG90" s="294">
        <f>AF106</f>
        <v>0.81658308027475857</v>
      </c>
    </row>
    <row r="91" spans="1:33" ht="15.75" customHeight="1">
      <c r="A91" s="284"/>
      <c r="B91" s="100" t="s">
        <v>197</v>
      </c>
      <c r="C91" s="279" t="s">
        <v>239</v>
      </c>
      <c r="D91" s="280"/>
      <c r="E91" s="101">
        <v>15.01</v>
      </c>
      <c r="F91" s="102">
        <v>8666</v>
      </c>
      <c r="G91" s="103">
        <f t="shared" si="35"/>
        <v>130076.66</v>
      </c>
      <c r="H91" s="26"/>
      <c r="I91" s="104">
        <v>6</v>
      </c>
      <c r="J91" s="105">
        <v>2600</v>
      </c>
      <c r="K91" s="106">
        <f t="shared" si="27"/>
        <v>433.33333333333331</v>
      </c>
      <c r="L91" s="107">
        <v>6</v>
      </c>
      <c r="M91" s="105">
        <f>F91/V91*60</f>
        <v>2120.4690679520527</v>
      </c>
      <c r="N91" s="106">
        <f>M91/L91</f>
        <v>353.41151132534213</v>
      </c>
      <c r="O91" s="108">
        <f>L91-I91</f>
        <v>0</v>
      </c>
      <c r="P91" s="109">
        <f>N91-K91</f>
        <v>-79.921822007991182</v>
      </c>
      <c r="Q91" s="110">
        <f>N91/K91</f>
        <v>0.81556502613540494</v>
      </c>
      <c r="R91" s="290"/>
      <c r="S91" s="47">
        <v>0.28680555555555554</v>
      </c>
      <c r="T91" s="48">
        <v>0.45708333333333329</v>
      </c>
      <c r="U91" s="111">
        <v>5.5166666666665964</v>
      </c>
      <c r="V91" s="112">
        <v>245.209896177442</v>
      </c>
      <c r="W91" s="113">
        <v>0.45708333333333329</v>
      </c>
      <c r="X91" s="116">
        <v>0.49513888888888885</v>
      </c>
      <c r="Y91" s="12"/>
      <c r="Z91" s="198"/>
      <c r="AA91" s="281"/>
      <c r="AB91" s="282"/>
      <c r="AC91" s="12">
        <v>4</v>
      </c>
      <c r="AD91" s="198"/>
      <c r="AE91" s="117">
        <f>M91-J91</f>
        <v>-479.53093204794732</v>
      </c>
      <c r="AF91" s="110">
        <f>M91/J91</f>
        <v>0.81556502613540482</v>
      </c>
      <c r="AG91" s="295"/>
    </row>
    <row r="92" spans="1:33" ht="15.75" customHeight="1">
      <c r="A92" s="284"/>
      <c r="B92" s="100" t="s">
        <v>197</v>
      </c>
      <c r="C92" s="279" t="s">
        <v>238</v>
      </c>
      <c r="D92" s="280"/>
      <c r="E92" s="101">
        <v>15.51</v>
      </c>
      <c r="F92" s="102">
        <v>4840</v>
      </c>
      <c r="G92" s="103">
        <f t="shared" si="35"/>
        <v>75068.399999999994</v>
      </c>
      <c r="H92" s="26"/>
      <c r="I92" s="104">
        <v>6</v>
      </c>
      <c r="J92" s="105">
        <v>2600</v>
      </c>
      <c r="K92" s="106">
        <f t="shared" si="27"/>
        <v>433.33333333333331</v>
      </c>
      <c r="L92" s="107">
        <v>6</v>
      </c>
      <c r="M92" s="105">
        <f>F92/V92*60</f>
        <v>2129.8789581910632</v>
      </c>
      <c r="N92" s="106">
        <f>M92/L92</f>
        <v>354.97982636517719</v>
      </c>
      <c r="O92" s="108">
        <f>L92-I92</f>
        <v>0</v>
      </c>
      <c r="P92" s="109">
        <f>N92-K92</f>
        <v>-78.353506968156125</v>
      </c>
      <c r="Q92" s="110">
        <f>N92/K92</f>
        <v>0.81918421468887048</v>
      </c>
      <c r="R92" s="290"/>
      <c r="S92" s="47">
        <v>0.49513888888888885</v>
      </c>
      <c r="T92" s="48">
        <v>0.58981481481481479</v>
      </c>
      <c r="U92" s="111">
        <v>54.800000000000011</v>
      </c>
      <c r="V92" s="112">
        <v>136.34577630958</v>
      </c>
      <c r="W92" s="113"/>
      <c r="X92" s="13"/>
      <c r="Y92" s="12"/>
      <c r="Z92" s="198"/>
      <c r="AA92" s="281"/>
      <c r="AB92" s="282"/>
      <c r="AC92" s="12">
        <v>3</v>
      </c>
      <c r="AD92" s="198"/>
      <c r="AE92" s="117">
        <f>M92-J92</f>
        <v>-470.12104180893675</v>
      </c>
      <c r="AF92" s="110">
        <f>M92/J92</f>
        <v>0.81918421468887048</v>
      </c>
      <c r="AG92" s="295"/>
    </row>
    <row r="93" spans="1:33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3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31"/>
      <c r="W98" s="113"/>
      <c r="X98" s="116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31"/>
      <c r="W99" s="126"/>
      <c r="X99" s="127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31"/>
      <c r="W100" s="126"/>
      <c r="X100" s="127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31"/>
      <c r="W101" s="126"/>
      <c r="X101" s="127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31"/>
      <c r="W102" s="126"/>
      <c r="X102" s="127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31"/>
      <c r="W103" s="126"/>
      <c r="X103" s="127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31"/>
      <c r="W104" s="126"/>
      <c r="X104" s="127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6">AVERAGE(I90:I105)</f>
        <v>6</v>
      </c>
      <c r="J106" s="137">
        <f t="shared" si="36"/>
        <v>2600</v>
      </c>
      <c r="K106" s="138">
        <f t="shared" ref="K106" si="37">J106/I106</f>
        <v>433.33333333333331</v>
      </c>
      <c r="L106" s="136">
        <f t="shared" ref="L106:M106" si="38">AVERAGE(L90:L105)</f>
        <v>6</v>
      </c>
      <c r="M106" s="137">
        <f t="shared" si="38"/>
        <v>2123.1160087143721</v>
      </c>
      <c r="N106" s="138">
        <f>M106/L106</f>
        <v>353.852668119062</v>
      </c>
      <c r="O106" s="139">
        <f>L106-I106</f>
        <v>0</v>
      </c>
      <c r="P106" s="140">
        <f>N106-K106</f>
        <v>-79.480665214271312</v>
      </c>
      <c r="Q106" s="141">
        <f>N106/K106</f>
        <v>0.81658308027475845</v>
      </c>
      <c r="R106" s="291"/>
      <c r="S106" s="142">
        <v>0.20833333333333334</v>
      </c>
      <c r="T106" s="143">
        <v>0.58981481481481479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277"/>
      <c r="AB106" s="278"/>
      <c r="AC106" s="179">
        <f>SUM(AC90:AC105)</f>
        <v>9</v>
      </c>
      <c r="AD106" s="191">
        <f>SUM(AD90:AD105)</f>
        <v>0</v>
      </c>
      <c r="AE106" s="168">
        <f>M106-J106</f>
        <v>-476.88399128562787</v>
      </c>
      <c r="AF106" s="141">
        <f>M106/J106</f>
        <v>0.81658308027475857</v>
      </c>
      <c r="AG106" s="296"/>
    </row>
    <row r="107" spans="1:33" ht="15.75" customHeight="1">
      <c r="A107" s="297" t="s">
        <v>199</v>
      </c>
      <c r="B107" s="146" t="s">
        <v>173</v>
      </c>
      <c r="C107" s="287" t="s">
        <v>200</v>
      </c>
      <c r="D107" s="288"/>
      <c r="E107" s="147">
        <v>44.98</v>
      </c>
      <c r="F107" s="97">
        <v>1736</v>
      </c>
      <c r="G107" s="148">
        <f t="shared" ref="G107" si="39">E107*F107</f>
        <v>78085.279999999999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1607.8150640683077</v>
      </c>
      <c r="N107" s="152">
        <f>M107/L107</f>
        <v>76.562622098490849</v>
      </c>
      <c r="O107" s="154">
        <f>L107-I107</f>
        <v>0</v>
      </c>
      <c r="P107" s="155">
        <f>N107-K107</f>
        <v>-9.1516636157948597</v>
      </c>
      <c r="Q107" s="156">
        <f>N107/K107</f>
        <v>0.89323059114906</v>
      </c>
      <c r="R107" s="289">
        <f>Q123</f>
        <v>0.89323059114906</v>
      </c>
      <c r="S107" s="157">
        <v>0.70833333333333337</v>
      </c>
      <c r="T107" s="158">
        <v>0.75332175925925926</v>
      </c>
      <c r="U107" s="159"/>
      <c r="V107" s="160">
        <v>64.783570155413585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-192.18493593169228</v>
      </c>
      <c r="AF107" s="156">
        <f>M107/J107</f>
        <v>0.89323059114905989</v>
      </c>
      <c r="AG107" s="294">
        <f>AF123</f>
        <v>0.89323059114905989</v>
      </c>
    </row>
    <row r="108" spans="1:33" ht="15.75" customHeight="1">
      <c r="A108" s="298"/>
      <c r="B108" s="163"/>
      <c r="C108" s="279"/>
      <c r="D108" s="280"/>
      <c r="E108" s="101"/>
      <c r="F108" s="102"/>
      <c r="G108" s="103"/>
      <c r="H108" s="26"/>
      <c r="I108" s="104"/>
      <c r="J108" s="105"/>
      <c r="K108" s="106"/>
      <c r="L108" s="107"/>
      <c r="M108" s="105"/>
      <c r="N108" s="106"/>
      <c r="O108" s="108"/>
      <c r="P108" s="109"/>
      <c r="Q108" s="110"/>
      <c r="R108" s="290"/>
      <c r="S108" s="47"/>
      <c r="T108" s="48"/>
      <c r="U108" s="111"/>
      <c r="V108" s="112"/>
      <c r="W108" s="113"/>
      <c r="X108" s="116"/>
      <c r="Y108" s="12"/>
      <c r="Z108" s="198"/>
      <c r="AA108" s="281"/>
      <c r="AB108" s="282"/>
      <c r="AC108" s="12"/>
      <c r="AD108" s="198"/>
      <c r="AE108" s="117"/>
      <c r="AF108" s="110"/>
      <c r="AG108" s="295"/>
    </row>
    <row r="109" spans="1:33" ht="15.75" customHeight="1">
      <c r="A109" s="298"/>
      <c r="B109" s="163"/>
      <c r="C109" s="279"/>
      <c r="D109" s="280"/>
      <c r="E109" s="101"/>
      <c r="F109" s="102"/>
      <c r="G109" s="103"/>
      <c r="H109" s="26"/>
      <c r="I109" s="104"/>
      <c r="J109" s="105"/>
      <c r="K109" s="106"/>
      <c r="L109" s="107"/>
      <c r="M109" s="105"/>
      <c r="N109" s="106"/>
      <c r="O109" s="108"/>
      <c r="P109" s="109"/>
      <c r="Q109" s="110"/>
      <c r="R109" s="290"/>
      <c r="S109" s="47"/>
      <c r="T109" s="48"/>
      <c r="U109" s="111"/>
      <c r="V109" s="112"/>
      <c r="W109" s="113"/>
      <c r="X109" s="116"/>
      <c r="Y109" s="12"/>
      <c r="Z109" s="198"/>
      <c r="AA109" s="281"/>
      <c r="AB109" s="282"/>
      <c r="AC109" s="12"/>
      <c r="AD109" s="198"/>
      <c r="AE109" s="117"/>
      <c r="AF109" s="110"/>
      <c r="AG109" s="295"/>
    </row>
    <row r="110" spans="1:33" ht="15.75" customHeight="1">
      <c r="A110" s="298"/>
      <c r="B110" s="163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295"/>
    </row>
    <row r="111" spans="1:33" ht="15.75" customHeight="1">
      <c r="A111" s="298"/>
      <c r="B111" s="163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295"/>
    </row>
    <row r="112" spans="1:33" ht="15.75" customHeight="1">
      <c r="A112" s="298"/>
      <c r="B112" s="163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295"/>
    </row>
    <row r="113" spans="1:33" ht="15.75" customHeight="1">
      <c r="A113" s="298"/>
      <c r="B113" s="163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81"/>
      <c r="AB113" s="282"/>
      <c r="AC113" s="12"/>
      <c r="AD113" s="198"/>
      <c r="AE113" s="117"/>
      <c r="AF113" s="110"/>
      <c r="AG113" s="295"/>
    </row>
    <row r="114" spans="1:33" ht="15.75" customHeight="1">
      <c r="A114" s="298"/>
      <c r="B114" s="163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81"/>
      <c r="AB114" s="282"/>
      <c r="AC114" s="12"/>
      <c r="AD114" s="198"/>
      <c r="AE114" s="117"/>
      <c r="AF114" s="110"/>
      <c r="AG114" s="295"/>
    </row>
    <row r="115" spans="1:33" ht="15.75" customHeight="1">
      <c r="A115" s="298"/>
      <c r="B115" s="163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81"/>
      <c r="AB115" s="282"/>
      <c r="AC115" s="12"/>
      <c r="AD115" s="198"/>
      <c r="AE115" s="117"/>
      <c r="AF115" s="110"/>
      <c r="AG115" s="295"/>
    </row>
    <row r="116" spans="1:33" ht="15.75" customHeight="1">
      <c r="A116" s="298"/>
      <c r="B116" s="163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81"/>
      <c r="AB116" s="282"/>
      <c r="AC116" s="12"/>
      <c r="AD116" s="198"/>
      <c r="AE116" s="117"/>
      <c r="AF116" s="110"/>
      <c r="AG116" s="295"/>
    </row>
    <row r="117" spans="1:33" ht="15.75" customHeight="1">
      <c r="A117" s="298"/>
      <c r="B117" s="163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81"/>
      <c r="AB117" s="282"/>
      <c r="AC117" s="12"/>
      <c r="AD117" s="198"/>
      <c r="AE117" s="117"/>
      <c r="AF117" s="110"/>
      <c r="AG117" s="295"/>
    </row>
    <row r="118" spans="1:33" ht="15.75" customHeight="1">
      <c r="A118" s="298"/>
      <c r="B118" s="163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81"/>
      <c r="AB118" s="282"/>
      <c r="AC118" s="12"/>
      <c r="AD118" s="198"/>
      <c r="AE118" s="117"/>
      <c r="AF118" s="110"/>
      <c r="AG118" s="295"/>
    </row>
    <row r="119" spans="1:33" ht="15.75" customHeight="1">
      <c r="A119" s="298"/>
      <c r="B119" s="163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81"/>
      <c r="AB119" s="282"/>
      <c r="AC119" s="12"/>
      <c r="AD119" s="198"/>
      <c r="AE119" s="117"/>
      <c r="AF119" s="110"/>
      <c r="AG119" s="295"/>
    </row>
    <row r="120" spans="1:33" ht="15.75" customHeight="1">
      <c r="A120" s="298"/>
      <c r="B120" s="163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81"/>
      <c r="AB120" s="282"/>
      <c r="AC120" s="12"/>
      <c r="AD120" s="198"/>
      <c r="AE120" s="117"/>
      <c r="AF120" s="110"/>
      <c r="AG120" s="295"/>
    </row>
    <row r="121" spans="1:33" ht="15.75" customHeight="1">
      <c r="A121" s="298"/>
      <c r="B121" s="163"/>
      <c r="C121" s="279"/>
      <c r="D121" s="280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81"/>
      <c r="AB121" s="282"/>
      <c r="AC121" s="12"/>
      <c r="AD121" s="198"/>
      <c r="AE121" s="117"/>
      <c r="AF121" s="110"/>
      <c r="AG121" s="295"/>
    </row>
    <row r="122" spans="1:33" ht="15.75" customHeight="1">
      <c r="A122" s="298"/>
      <c r="B122" s="163"/>
      <c r="C122" s="279"/>
      <c r="D122" s="280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81"/>
      <c r="AB122" s="282"/>
      <c r="AC122" s="12"/>
      <c r="AD122" s="198"/>
      <c r="AE122" s="165"/>
      <c r="AF122" s="125"/>
      <c r="AG122" s="295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40">AVERAGE(I107:I122)</f>
        <v>21</v>
      </c>
      <c r="J123" s="137">
        <f t="shared" si="40"/>
        <v>1800</v>
      </c>
      <c r="K123" s="138">
        <f t="shared" ref="K123" si="41">J123/I123</f>
        <v>85.714285714285708</v>
      </c>
      <c r="L123" s="136">
        <f t="shared" ref="L123:M123" si="42">AVERAGE(L107:L122)</f>
        <v>21</v>
      </c>
      <c r="M123" s="137">
        <f t="shared" si="42"/>
        <v>1607.8150640683077</v>
      </c>
      <c r="N123" s="138">
        <f>M123/L123</f>
        <v>76.562622098490849</v>
      </c>
      <c r="O123" s="139">
        <f>L123-I123</f>
        <v>0</v>
      </c>
      <c r="P123" s="140">
        <f>N123-K123</f>
        <v>-9.1516636157948597</v>
      </c>
      <c r="Q123" s="141">
        <f>N123/K123</f>
        <v>0.89323059114906</v>
      </c>
      <c r="R123" s="291"/>
      <c r="S123" s="142">
        <v>0.70833333333333337</v>
      </c>
      <c r="T123" s="143">
        <v>0.75332175925925926</v>
      </c>
      <c r="U123" s="144"/>
      <c r="V123" s="166"/>
      <c r="W123" s="167"/>
      <c r="X123" s="138"/>
      <c r="Y123" s="179">
        <f t="shared" ref="Y123:Z123" si="43">SUM(Y107:Y122)</f>
        <v>0</v>
      </c>
      <c r="Z123" s="180">
        <f t="shared" si="43"/>
        <v>0</v>
      </c>
      <c r="AA123" s="277"/>
      <c r="AB123" s="278"/>
      <c r="AC123" s="179">
        <f t="shared" ref="AC123" si="44">SUM(AC107:AC122)</f>
        <v>1</v>
      </c>
      <c r="AD123" s="180">
        <f t="shared" ref="AD123" si="45">SUM(AD107:AD122)</f>
        <v>0</v>
      </c>
      <c r="AE123" s="168">
        <f>M123-J123</f>
        <v>-192.18493593169228</v>
      </c>
      <c r="AF123" s="141">
        <f>M123/J123</f>
        <v>0.89323059114905989</v>
      </c>
      <c r="AG123" s="296"/>
    </row>
    <row r="124" spans="1:33" ht="15.75" customHeight="1">
      <c r="A124" s="283" t="s">
        <v>186</v>
      </c>
      <c r="B124" s="146" t="s">
        <v>173</v>
      </c>
      <c r="C124" s="287" t="s">
        <v>190</v>
      </c>
      <c r="D124" s="288"/>
      <c r="E124" s="147">
        <v>54.09</v>
      </c>
      <c r="F124" s="159">
        <v>342</v>
      </c>
      <c r="G124" s="148">
        <f t="shared" ref="G124:G126" si="46">E124*F124</f>
        <v>18498.780000000002</v>
      </c>
      <c r="H124" s="149"/>
      <c r="I124" s="150">
        <v>19</v>
      </c>
      <c r="J124" s="151">
        <v>2000</v>
      </c>
      <c r="K124" s="152">
        <f>J124/I124</f>
        <v>105.26315789473684</v>
      </c>
      <c r="L124" s="153">
        <v>20</v>
      </c>
      <c r="M124" s="151">
        <f>F124/V124*60</f>
        <v>1786</v>
      </c>
      <c r="N124" s="152">
        <f>M124/L124</f>
        <v>89.3</v>
      </c>
      <c r="O124" s="154">
        <f>L124-I124</f>
        <v>1</v>
      </c>
      <c r="P124" s="155">
        <f>N124-K124</f>
        <v>-15.963157894736838</v>
      </c>
      <c r="Q124" s="156">
        <f>N124/K124</f>
        <v>0.84835000000000005</v>
      </c>
      <c r="R124" s="289">
        <f>Q140</f>
        <v>0.85916231034482771</v>
      </c>
      <c r="S124" s="157">
        <v>0.70833333333333337</v>
      </c>
      <c r="T124" s="158">
        <v>0.71630787037037036</v>
      </c>
      <c r="U124" s="159"/>
      <c r="V124" s="160">
        <v>11.48936170212766</v>
      </c>
      <c r="W124" s="97"/>
      <c r="X124" s="98"/>
      <c r="Y124" s="196"/>
      <c r="Z124" s="197"/>
      <c r="AA124" s="292"/>
      <c r="AB124" s="293"/>
      <c r="AC124" s="196">
        <v>1</v>
      </c>
      <c r="AD124" s="197"/>
      <c r="AE124" s="115">
        <f>M124-J124</f>
        <v>-214</v>
      </c>
      <c r="AF124" s="156">
        <f>M124/J124</f>
        <v>0.89300000000000002</v>
      </c>
      <c r="AG124" s="361">
        <f>AF140</f>
        <v>0.87423533333333336</v>
      </c>
    </row>
    <row r="125" spans="1:33" ht="15.75" customHeight="1">
      <c r="A125" s="284"/>
      <c r="B125" s="163" t="s">
        <v>173</v>
      </c>
      <c r="C125" s="279" t="s">
        <v>201</v>
      </c>
      <c r="D125" s="280"/>
      <c r="E125" s="101">
        <v>50.67</v>
      </c>
      <c r="F125" s="111">
        <v>1779</v>
      </c>
      <c r="G125" s="103">
        <f t="shared" si="46"/>
        <v>90141.930000000008</v>
      </c>
      <c r="H125" s="26"/>
      <c r="I125" s="104">
        <v>20</v>
      </c>
      <c r="J125" s="105">
        <v>2000</v>
      </c>
      <c r="K125" s="106">
        <f t="shared" ref="K125:K126" si="47">J125/I125</f>
        <v>100</v>
      </c>
      <c r="L125" s="107">
        <v>20</v>
      </c>
      <c r="M125" s="105">
        <f>F125/V125*60</f>
        <v>1786</v>
      </c>
      <c r="N125" s="106">
        <f>M125/L125</f>
        <v>89.3</v>
      </c>
      <c r="O125" s="108">
        <f>L125-I125</f>
        <v>0</v>
      </c>
      <c r="P125" s="109">
        <f>N125-K125</f>
        <v>-10.700000000000003</v>
      </c>
      <c r="Q125" s="110">
        <f>N125/K125</f>
        <v>0.89300000000000002</v>
      </c>
      <c r="R125" s="290"/>
      <c r="S125" s="47">
        <v>0.71944444444444444</v>
      </c>
      <c r="T125" s="48">
        <v>0.76093750000000004</v>
      </c>
      <c r="U125" s="111">
        <v>4.5166666666666799</v>
      </c>
      <c r="V125" s="112">
        <v>59.764837625979844</v>
      </c>
      <c r="W125" s="113"/>
      <c r="X125" s="116"/>
      <c r="Y125" s="12"/>
      <c r="Z125" s="198"/>
      <c r="AA125" s="281"/>
      <c r="AB125" s="282"/>
      <c r="AC125" s="12">
        <v>1</v>
      </c>
      <c r="AD125" s="198"/>
      <c r="AE125" s="117">
        <f>M125-J125</f>
        <v>-214</v>
      </c>
      <c r="AF125" s="110">
        <f>M125/J125</f>
        <v>0.89300000000000002</v>
      </c>
      <c r="AG125" s="362"/>
    </row>
    <row r="126" spans="1:33" ht="15.75" customHeight="1">
      <c r="A126" s="284"/>
      <c r="B126" s="163" t="s">
        <v>173</v>
      </c>
      <c r="C126" s="279" t="s">
        <v>234</v>
      </c>
      <c r="D126" s="280"/>
      <c r="E126" s="101">
        <v>58.17</v>
      </c>
      <c r="F126" s="111">
        <v>3722</v>
      </c>
      <c r="G126" s="103">
        <f t="shared" si="46"/>
        <v>216508.74000000002</v>
      </c>
      <c r="H126" s="26"/>
      <c r="I126" s="104">
        <v>18</v>
      </c>
      <c r="J126" s="105">
        <v>2000</v>
      </c>
      <c r="K126" s="106">
        <f t="shared" si="47"/>
        <v>111.11111111111111</v>
      </c>
      <c r="L126" s="107">
        <v>18</v>
      </c>
      <c r="M126" s="105">
        <f>F126/V126*60</f>
        <v>1673.4120000000005</v>
      </c>
      <c r="N126" s="106">
        <f>M126/L126</f>
        <v>92.967333333333357</v>
      </c>
      <c r="O126" s="108">
        <f>L126-I126</f>
        <v>0</v>
      </c>
      <c r="P126" s="109">
        <f>N126-K126</f>
        <v>-18.143777777777757</v>
      </c>
      <c r="Q126" s="110">
        <f>N126/K126</f>
        <v>0.83670600000000017</v>
      </c>
      <c r="R126" s="290"/>
      <c r="S126" s="47">
        <v>0.76458333333333328</v>
      </c>
      <c r="T126" s="48">
        <v>0.85725694444444445</v>
      </c>
      <c r="U126" s="111">
        <v>5.2499999999998614</v>
      </c>
      <c r="V126" s="112">
        <v>133.45189349664037</v>
      </c>
      <c r="W126" s="113"/>
      <c r="X126" s="116"/>
      <c r="Y126" s="12"/>
      <c r="Z126" s="198"/>
      <c r="AA126" s="281"/>
      <c r="AB126" s="282"/>
      <c r="AC126" s="12">
        <v>2</v>
      </c>
      <c r="AD126" s="198"/>
      <c r="AE126" s="117">
        <f>M126-J126</f>
        <v>-326.58799999999951</v>
      </c>
      <c r="AF126" s="110">
        <f>M126/J126</f>
        <v>0.83670600000000028</v>
      </c>
      <c r="AG126" s="362"/>
    </row>
    <row r="127" spans="1:33" ht="15.75" customHeight="1">
      <c r="A127" s="284"/>
      <c r="B127" s="163"/>
      <c r="C127" s="279"/>
      <c r="D127" s="280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362"/>
    </row>
    <row r="128" spans="1:33" ht="15.75" customHeight="1">
      <c r="A128" s="285"/>
      <c r="B128" s="163"/>
      <c r="C128" s="279"/>
      <c r="D128" s="280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362"/>
    </row>
    <row r="129" spans="1:33" ht="15.75" customHeight="1">
      <c r="A129" s="285"/>
      <c r="B129" s="163"/>
      <c r="C129" s="279"/>
      <c r="D129" s="280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362"/>
    </row>
    <row r="130" spans="1:33" ht="15.75" customHeight="1">
      <c r="A130" s="285"/>
      <c r="B130" s="163"/>
      <c r="C130" s="279"/>
      <c r="D130" s="280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47"/>
      <c r="T130" s="120"/>
      <c r="U130" s="111"/>
      <c r="V130" s="112"/>
      <c r="W130" s="113"/>
      <c r="X130" s="116"/>
      <c r="Y130" s="12"/>
      <c r="Z130" s="198"/>
      <c r="AA130" s="281"/>
      <c r="AB130" s="282"/>
      <c r="AC130" s="12"/>
      <c r="AD130" s="198"/>
      <c r="AE130" s="117"/>
      <c r="AF130" s="110"/>
      <c r="AG130" s="362"/>
    </row>
    <row r="131" spans="1:33" ht="15.75" customHeight="1">
      <c r="A131" s="285"/>
      <c r="B131" s="163"/>
      <c r="C131" s="279"/>
      <c r="D131" s="280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120"/>
      <c r="U131" s="111"/>
      <c r="V131" s="112"/>
      <c r="W131" s="113"/>
      <c r="X131" s="116"/>
      <c r="Y131" s="12"/>
      <c r="Z131" s="198"/>
      <c r="AA131" s="281"/>
      <c r="AB131" s="282"/>
      <c r="AC131" s="12"/>
      <c r="AD131" s="198"/>
      <c r="AE131" s="117"/>
      <c r="AF131" s="110"/>
      <c r="AG131" s="362"/>
    </row>
    <row r="132" spans="1:33" ht="15.75" customHeight="1">
      <c r="A132" s="285"/>
      <c r="B132" s="163"/>
      <c r="C132" s="279"/>
      <c r="D132" s="280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120"/>
      <c r="U132" s="111"/>
      <c r="V132" s="112"/>
      <c r="W132" s="113"/>
      <c r="X132" s="116"/>
      <c r="Y132" s="12"/>
      <c r="Z132" s="198"/>
      <c r="AA132" s="281"/>
      <c r="AB132" s="282"/>
      <c r="AC132" s="12"/>
      <c r="AD132" s="198"/>
      <c r="AE132" s="117"/>
      <c r="AF132" s="110"/>
      <c r="AG132" s="362"/>
    </row>
    <row r="133" spans="1:33" ht="15.75" customHeight="1">
      <c r="A133" s="285"/>
      <c r="B133" s="163"/>
      <c r="C133" s="279"/>
      <c r="D133" s="280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120"/>
      <c r="U133" s="111"/>
      <c r="V133" s="112"/>
      <c r="W133" s="113"/>
      <c r="X133" s="116"/>
      <c r="Y133" s="12"/>
      <c r="Z133" s="198"/>
      <c r="AA133" s="281"/>
      <c r="AB133" s="282"/>
      <c r="AC133" s="12"/>
      <c r="AD133" s="198"/>
      <c r="AE133" s="117"/>
      <c r="AF133" s="110"/>
      <c r="AG133" s="362"/>
    </row>
    <row r="134" spans="1:33" ht="15.75" customHeight="1">
      <c r="A134" s="285"/>
      <c r="B134" s="163"/>
      <c r="C134" s="279"/>
      <c r="D134" s="280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120"/>
      <c r="U134" s="111"/>
      <c r="V134" s="112"/>
      <c r="W134" s="113"/>
      <c r="X134" s="116"/>
      <c r="Y134" s="12"/>
      <c r="Z134" s="198"/>
      <c r="AA134" s="281"/>
      <c r="AB134" s="282"/>
      <c r="AC134" s="12"/>
      <c r="AD134" s="198"/>
      <c r="AE134" s="117"/>
      <c r="AF134" s="110"/>
      <c r="AG134" s="362"/>
    </row>
    <row r="135" spans="1:33" ht="15.75" customHeight="1">
      <c r="A135" s="285"/>
      <c r="B135" s="163"/>
      <c r="C135" s="279"/>
      <c r="D135" s="280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120"/>
      <c r="U135" s="111"/>
      <c r="V135" s="112"/>
      <c r="W135" s="113"/>
      <c r="X135" s="116"/>
      <c r="Y135" s="12"/>
      <c r="Z135" s="198"/>
      <c r="AA135" s="281"/>
      <c r="AB135" s="282"/>
      <c r="AC135" s="12"/>
      <c r="AD135" s="198"/>
      <c r="AE135" s="117"/>
      <c r="AF135" s="110"/>
      <c r="AG135" s="362"/>
    </row>
    <row r="136" spans="1:33" ht="15.75" customHeight="1">
      <c r="A136" s="285"/>
      <c r="B136" s="163"/>
      <c r="C136" s="279"/>
      <c r="D136" s="280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13"/>
      <c r="X136" s="116"/>
      <c r="Y136" s="12"/>
      <c r="Z136" s="198"/>
      <c r="AA136" s="281"/>
      <c r="AB136" s="282"/>
      <c r="AC136" s="12"/>
      <c r="AD136" s="198"/>
      <c r="AE136" s="117"/>
      <c r="AF136" s="110"/>
      <c r="AG136" s="362"/>
    </row>
    <row r="137" spans="1:33" ht="15.75" customHeight="1">
      <c r="A137" s="285"/>
      <c r="B137" s="163"/>
      <c r="C137" s="279"/>
      <c r="D137" s="280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83"/>
      <c r="X137" s="184"/>
      <c r="Y137" s="12"/>
      <c r="Z137" s="198"/>
      <c r="AA137" s="281"/>
      <c r="AB137" s="282"/>
      <c r="AC137" s="12"/>
      <c r="AD137" s="198"/>
      <c r="AE137" s="117"/>
      <c r="AF137" s="110"/>
      <c r="AG137" s="362"/>
    </row>
    <row r="138" spans="1:33" ht="15.75" customHeight="1">
      <c r="A138" s="285"/>
      <c r="B138" s="163"/>
      <c r="C138" s="279"/>
      <c r="D138" s="280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85"/>
      <c r="X138" s="186"/>
      <c r="Y138" s="12"/>
      <c r="Z138" s="198"/>
      <c r="AA138" s="281"/>
      <c r="AB138" s="282"/>
      <c r="AC138" s="12"/>
      <c r="AD138" s="198"/>
      <c r="AE138" s="117"/>
      <c r="AF138" s="110"/>
      <c r="AG138" s="362"/>
    </row>
    <row r="139" spans="1:33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47"/>
      <c r="T139" s="120"/>
      <c r="U139" s="130"/>
      <c r="V139" s="112"/>
      <c r="W139" s="185"/>
      <c r="X139" s="186"/>
      <c r="Y139" s="12"/>
      <c r="Z139" s="198"/>
      <c r="AA139" s="281"/>
      <c r="AB139" s="282"/>
      <c r="AC139" s="12"/>
      <c r="AD139" s="198"/>
      <c r="AE139" s="117"/>
      <c r="AF139" s="110"/>
      <c r="AG139" s="362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48">AVERAGE(I124:I139)</f>
        <v>19</v>
      </c>
      <c r="J140" s="137">
        <f t="shared" si="48"/>
        <v>2000</v>
      </c>
      <c r="K140" s="138">
        <f t="shared" ref="K140" si="49">J140/I140</f>
        <v>105.26315789473684</v>
      </c>
      <c r="L140" s="136">
        <f t="shared" ref="L140:M140" si="50">AVERAGE(L124:L139)</f>
        <v>19.333333333333332</v>
      </c>
      <c r="M140" s="137">
        <f t="shared" si="50"/>
        <v>1748.4706666666668</v>
      </c>
      <c r="N140" s="138">
        <f>M140/L140</f>
        <v>90.43813793103449</v>
      </c>
      <c r="O140" s="139">
        <f>L140-I140</f>
        <v>0.33333333333333215</v>
      </c>
      <c r="P140" s="140">
        <f>N140-K140</f>
        <v>-14.825019963702346</v>
      </c>
      <c r="Q140" s="141">
        <f>N140/K140</f>
        <v>0.85916231034482771</v>
      </c>
      <c r="R140" s="291"/>
      <c r="S140" s="142">
        <v>0.70833333333333337</v>
      </c>
      <c r="T140" s="143">
        <v>0.85725694444444445</v>
      </c>
      <c r="U140" s="144"/>
      <c r="V140" s="166"/>
      <c r="W140" s="187"/>
      <c r="X140" s="188"/>
      <c r="Y140" s="179">
        <f t="shared" ref="Y140:Z140" si="51">SUM(Y124:Y139)</f>
        <v>0</v>
      </c>
      <c r="Z140" s="180">
        <f t="shared" si="51"/>
        <v>0</v>
      </c>
      <c r="AA140" s="277"/>
      <c r="AB140" s="278"/>
      <c r="AC140" s="179">
        <f t="shared" ref="AC140" si="52">SUM(AC124:AC139)</f>
        <v>4</v>
      </c>
      <c r="AD140" s="180">
        <f t="shared" ref="AD140" si="53">SUM(AD124:AD139)</f>
        <v>0</v>
      </c>
      <c r="AE140" s="168">
        <f>M140-J140</f>
        <v>-251.52933333333317</v>
      </c>
      <c r="AF140" s="141">
        <f>M140/J140</f>
        <v>0.87423533333333336</v>
      </c>
      <c r="AG140" s="363"/>
    </row>
    <row r="141" spans="1:33" ht="15.75" customHeight="1">
      <c r="A141" s="297" t="s">
        <v>225</v>
      </c>
      <c r="B141" s="146" t="s">
        <v>173</v>
      </c>
      <c r="C141" s="287" t="s">
        <v>189</v>
      </c>
      <c r="D141" s="288"/>
      <c r="E141" s="147">
        <v>47.6</v>
      </c>
      <c r="F141" s="97">
        <v>1911</v>
      </c>
      <c r="G141" s="148">
        <f t="shared" ref="G141:G143" si="54">E141*F141</f>
        <v>90963.6</v>
      </c>
      <c r="H141" s="149"/>
      <c r="I141" s="150">
        <v>23</v>
      </c>
      <c r="J141" s="151">
        <v>2000</v>
      </c>
      <c r="K141" s="152">
        <f>J141/I141</f>
        <v>86.956521739130437</v>
      </c>
      <c r="L141" s="153">
        <v>23</v>
      </c>
      <c r="M141" s="151">
        <f>F141/V141*60</f>
        <v>1787.9999999999993</v>
      </c>
      <c r="N141" s="152">
        <f>M141/L141</f>
        <v>77.739130434782581</v>
      </c>
      <c r="O141" s="154">
        <f>L141-I141</f>
        <v>0</v>
      </c>
      <c r="P141" s="155">
        <f>N141-K141</f>
        <v>-9.2173913043478564</v>
      </c>
      <c r="Q141" s="156">
        <f>N141/K141</f>
        <v>0.89399999999999968</v>
      </c>
      <c r="R141" s="289">
        <f>Q157</f>
        <v>0.8933333333333332</v>
      </c>
      <c r="S141" s="157">
        <v>0.70833333333333337</v>
      </c>
      <c r="T141" s="158">
        <v>0.75285879629629637</v>
      </c>
      <c r="U141" s="159"/>
      <c r="V141" s="160">
        <v>64.127516778523514</v>
      </c>
      <c r="W141" s="158"/>
      <c r="X141" s="169"/>
      <c r="Y141" s="196"/>
      <c r="Z141" s="197"/>
      <c r="AA141" s="292"/>
      <c r="AB141" s="293"/>
      <c r="AC141" s="196">
        <v>1</v>
      </c>
      <c r="AD141" s="197"/>
      <c r="AE141" s="115">
        <f>M141-J141</f>
        <v>-212.00000000000068</v>
      </c>
      <c r="AF141" s="156">
        <f>M141/J141</f>
        <v>0.89399999999999968</v>
      </c>
      <c r="AG141" s="294">
        <f>AF157</f>
        <v>0.89333333333333309</v>
      </c>
    </row>
    <row r="142" spans="1:33" ht="15.75" customHeight="1">
      <c r="A142" s="298"/>
      <c r="B142" s="163" t="s">
        <v>173</v>
      </c>
      <c r="C142" s="279" t="s">
        <v>188</v>
      </c>
      <c r="D142" s="280"/>
      <c r="E142" s="101">
        <v>56.87</v>
      </c>
      <c r="F142" s="102">
        <v>1690</v>
      </c>
      <c r="G142" s="103">
        <f t="shared" si="54"/>
        <v>96110.3</v>
      </c>
      <c r="H142" s="26"/>
      <c r="I142" s="104">
        <v>23</v>
      </c>
      <c r="J142" s="105">
        <v>2000</v>
      </c>
      <c r="K142" s="106">
        <f t="shared" ref="K142:K143" si="55">J142/I142</f>
        <v>86.956521739130437</v>
      </c>
      <c r="L142" s="107">
        <v>23</v>
      </c>
      <c r="M142" s="105">
        <f>F142/V142*60</f>
        <v>1784.8000000000002</v>
      </c>
      <c r="N142" s="106">
        <f>M142/L142</f>
        <v>77.600000000000009</v>
      </c>
      <c r="O142" s="108">
        <f>L142-I142</f>
        <v>0</v>
      </c>
      <c r="P142" s="109">
        <f>N142-K142</f>
        <v>-9.3565217391304287</v>
      </c>
      <c r="Q142" s="110">
        <f>N142/K142</f>
        <v>0.89240000000000008</v>
      </c>
      <c r="R142" s="290"/>
      <c r="S142" s="47">
        <v>0.75694444444444442</v>
      </c>
      <c r="T142" s="48">
        <v>0.79638888888888881</v>
      </c>
      <c r="U142" s="111">
        <v>5.8833333333331872</v>
      </c>
      <c r="V142" s="112">
        <v>56.813088301210215</v>
      </c>
      <c r="W142" s="113"/>
      <c r="X142" s="116"/>
      <c r="Y142" s="12"/>
      <c r="Z142" s="198"/>
      <c r="AA142" s="281"/>
      <c r="AB142" s="282"/>
      <c r="AC142" s="12">
        <v>1</v>
      </c>
      <c r="AD142" s="198"/>
      <c r="AE142" s="117">
        <f>M142-J142</f>
        <v>-215.19999999999982</v>
      </c>
      <c r="AF142" s="110">
        <f>M142/J142</f>
        <v>0.89240000000000008</v>
      </c>
      <c r="AG142" s="295"/>
    </row>
    <row r="143" spans="1:33" ht="15.75" customHeight="1">
      <c r="A143" s="298"/>
      <c r="B143" s="163" t="s">
        <v>173</v>
      </c>
      <c r="C143" s="279" t="s">
        <v>187</v>
      </c>
      <c r="D143" s="280"/>
      <c r="E143" s="101">
        <v>56.79</v>
      </c>
      <c r="F143" s="102">
        <v>2155</v>
      </c>
      <c r="G143" s="103">
        <f t="shared" si="54"/>
        <v>122382.45</v>
      </c>
      <c r="H143" s="26"/>
      <c r="I143" s="104">
        <v>23</v>
      </c>
      <c r="J143" s="105">
        <v>2000</v>
      </c>
      <c r="K143" s="106">
        <f t="shared" si="55"/>
        <v>86.956521739130437</v>
      </c>
      <c r="L143" s="107">
        <v>23</v>
      </c>
      <c r="M143" s="105">
        <f>F143/V143*60</f>
        <v>1787.1999999999998</v>
      </c>
      <c r="N143" s="106">
        <f>M143/L143</f>
        <v>77.704347826086945</v>
      </c>
      <c r="O143" s="108">
        <f>L143-I143</f>
        <v>0</v>
      </c>
      <c r="P143" s="109">
        <f>N143-K143</f>
        <v>-9.2521739130434923</v>
      </c>
      <c r="Q143" s="110">
        <f>N143/K143</f>
        <v>0.89359999999999984</v>
      </c>
      <c r="R143" s="290"/>
      <c r="S143" s="47">
        <v>0.79930555555555549</v>
      </c>
      <c r="T143" s="48">
        <v>0.84953703703703698</v>
      </c>
      <c r="U143" s="111">
        <v>5</v>
      </c>
      <c r="V143" s="112">
        <v>72.347806624888108</v>
      </c>
      <c r="W143" s="113"/>
      <c r="X143" s="116"/>
      <c r="Y143" s="12"/>
      <c r="Z143" s="198"/>
      <c r="AA143" s="281"/>
      <c r="AB143" s="282"/>
      <c r="AC143" s="12">
        <v>2</v>
      </c>
      <c r="AD143" s="198"/>
      <c r="AE143" s="117">
        <f>M143-J143</f>
        <v>-212.80000000000018</v>
      </c>
      <c r="AF143" s="110">
        <f>M143/J143</f>
        <v>0.89359999999999995</v>
      </c>
      <c r="AG143" s="295"/>
    </row>
    <row r="144" spans="1:33" ht="15.75" customHeight="1">
      <c r="A144" s="298"/>
      <c r="B144" s="163"/>
      <c r="C144" s="279"/>
      <c r="D144" s="280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12"/>
      <c r="Z144" s="198"/>
      <c r="AA144" s="281"/>
      <c r="AB144" s="282"/>
      <c r="AC144" s="12"/>
      <c r="AD144" s="198"/>
      <c r="AE144" s="117"/>
      <c r="AF144" s="110"/>
      <c r="AG144" s="295"/>
    </row>
    <row r="145" spans="1:33" ht="15.75" customHeight="1">
      <c r="A145" s="298"/>
      <c r="B145" s="163"/>
      <c r="C145" s="279"/>
      <c r="D145" s="280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12"/>
      <c r="Z145" s="198"/>
      <c r="AA145" s="281"/>
      <c r="AB145" s="282"/>
      <c r="AC145" s="12"/>
      <c r="AD145" s="198"/>
      <c r="AE145" s="117"/>
      <c r="AF145" s="110"/>
      <c r="AG145" s="295"/>
    </row>
    <row r="146" spans="1:33" ht="15.75" customHeight="1">
      <c r="A146" s="298"/>
      <c r="B146" s="163"/>
      <c r="C146" s="279"/>
      <c r="D146" s="280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120"/>
      <c r="U146" s="111"/>
      <c r="V146" s="112"/>
      <c r="W146" s="113"/>
      <c r="X146" s="116"/>
      <c r="Y146" s="12"/>
      <c r="Z146" s="198"/>
      <c r="AA146" s="281"/>
      <c r="AB146" s="282"/>
      <c r="AC146" s="12"/>
      <c r="AD146" s="198"/>
      <c r="AE146" s="117"/>
      <c r="AF146" s="110"/>
      <c r="AG146" s="295"/>
    </row>
    <row r="147" spans="1:33" ht="15.75" customHeight="1">
      <c r="A147" s="298"/>
      <c r="B147" s="163"/>
      <c r="C147" s="279"/>
      <c r="D147" s="280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290"/>
      <c r="S147" s="119"/>
      <c r="T147" s="120"/>
      <c r="U147" s="111"/>
      <c r="V147" s="112"/>
      <c r="W147" s="120"/>
      <c r="X147" s="189"/>
      <c r="Y147" s="12"/>
      <c r="Z147" s="198"/>
      <c r="AA147" s="281"/>
      <c r="AB147" s="282"/>
      <c r="AC147" s="12"/>
      <c r="AD147" s="198"/>
      <c r="AE147" s="117"/>
      <c r="AF147" s="110"/>
      <c r="AG147" s="295"/>
    </row>
    <row r="148" spans="1:33" ht="15.75" customHeight="1">
      <c r="A148" s="298"/>
      <c r="B148" s="163"/>
      <c r="C148" s="279"/>
      <c r="D148" s="280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119"/>
      <c r="T148" s="120"/>
      <c r="U148" s="111"/>
      <c r="V148" s="112"/>
      <c r="W148" s="120"/>
      <c r="X148" s="189"/>
      <c r="Y148" s="12"/>
      <c r="Z148" s="198"/>
      <c r="AA148" s="281"/>
      <c r="AB148" s="282"/>
      <c r="AC148" s="12"/>
      <c r="AD148" s="198"/>
      <c r="AE148" s="117"/>
      <c r="AF148" s="110"/>
      <c r="AG148" s="295"/>
    </row>
    <row r="149" spans="1:33" ht="15.75" customHeight="1">
      <c r="A149" s="298"/>
      <c r="B149" s="163"/>
      <c r="C149" s="279"/>
      <c r="D149" s="280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119"/>
      <c r="T149" s="120"/>
      <c r="U149" s="111"/>
      <c r="V149" s="112"/>
      <c r="W149" s="120"/>
      <c r="X149" s="189"/>
      <c r="Y149" s="12"/>
      <c r="Z149" s="198"/>
      <c r="AA149" s="281"/>
      <c r="AB149" s="282"/>
      <c r="AC149" s="12"/>
      <c r="AD149" s="198"/>
      <c r="AE149" s="117"/>
      <c r="AF149" s="110"/>
      <c r="AG149" s="295"/>
    </row>
    <row r="150" spans="1:33" ht="15.75" customHeight="1">
      <c r="A150" s="298"/>
      <c r="B150" s="163"/>
      <c r="C150" s="279"/>
      <c r="D150" s="280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119"/>
      <c r="T150" s="120"/>
      <c r="U150" s="111"/>
      <c r="V150" s="112"/>
      <c r="W150" s="120"/>
      <c r="X150" s="189"/>
      <c r="Y150" s="12"/>
      <c r="Z150" s="198"/>
      <c r="AA150" s="281"/>
      <c r="AB150" s="282"/>
      <c r="AC150" s="12"/>
      <c r="AD150" s="198"/>
      <c r="AE150" s="117"/>
      <c r="AF150" s="110"/>
      <c r="AG150" s="295"/>
    </row>
    <row r="151" spans="1:33" ht="15.75" customHeight="1">
      <c r="A151" s="298"/>
      <c r="B151" s="163"/>
      <c r="C151" s="279"/>
      <c r="D151" s="280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119"/>
      <c r="T151" s="120"/>
      <c r="U151" s="111"/>
      <c r="V151" s="112"/>
      <c r="W151" s="120"/>
      <c r="X151" s="189"/>
      <c r="Y151" s="12"/>
      <c r="Z151" s="198"/>
      <c r="AA151" s="281"/>
      <c r="AB151" s="282"/>
      <c r="AC151" s="12"/>
      <c r="AD151" s="198"/>
      <c r="AE151" s="117"/>
      <c r="AF151" s="110"/>
      <c r="AG151" s="295"/>
    </row>
    <row r="152" spans="1:33" ht="15.75" customHeight="1">
      <c r="A152" s="298"/>
      <c r="B152" s="163"/>
      <c r="C152" s="279"/>
      <c r="D152" s="280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119"/>
      <c r="T152" s="120"/>
      <c r="U152" s="111"/>
      <c r="V152" s="112"/>
      <c r="W152" s="120"/>
      <c r="X152" s="189"/>
      <c r="Y152" s="12"/>
      <c r="Z152" s="198"/>
      <c r="AA152" s="281"/>
      <c r="AB152" s="282"/>
      <c r="AC152" s="12"/>
      <c r="AD152" s="198"/>
      <c r="AE152" s="117"/>
      <c r="AF152" s="110"/>
      <c r="AG152" s="295"/>
    </row>
    <row r="153" spans="1:33" ht="15.75" customHeight="1">
      <c r="A153" s="298"/>
      <c r="B153" s="163"/>
      <c r="C153" s="279"/>
      <c r="D153" s="280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119"/>
      <c r="T153" s="120"/>
      <c r="U153" s="111"/>
      <c r="V153" s="112"/>
      <c r="W153" s="120"/>
      <c r="X153" s="189"/>
      <c r="Y153" s="12"/>
      <c r="Z153" s="198"/>
      <c r="AA153" s="281"/>
      <c r="AB153" s="282"/>
      <c r="AC153" s="12"/>
      <c r="AD153" s="198"/>
      <c r="AE153" s="117"/>
      <c r="AF153" s="110"/>
      <c r="AG153" s="295"/>
    </row>
    <row r="154" spans="1:33" ht="15.75" customHeight="1">
      <c r="A154" s="298"/>
      <c r="B154" s="163"/>
      <c r="C154" s="279"/>
      <c r="D154" s="280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119"/>
      <c r="T154" s="120"/>
      <c r="U154" s="111"/>
      <c r="V154" s="112"/>
      <c r="W154" s="120"/>
      <c r="X154" s="189"/>
      <c r="Y154" s="12"/>
      <c r="Z154" s="198"/>
      <c r="AA154" s="281"/>
      <c r="AB154" s="282"/>
      <c r="AC154" s="12"/>
      <c r="AD154" s="198"/>
      <c r="AE154" s="117"/>
      <c r="AF154" s="110"/>
      <c r="AG154" s="295"/>
    </row>
    <row r="155" spans="1:33" ht="15.75" customHeight="1">
      <c r="A155" s="298"/>
      <c r="B155" s="163"/>
      <c r="C155" s="279"/>
      <c r="D155" s="280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119"/>
      <c r="T155" s="120"/>
      <c r="U155" s="111"/>
      <c r="V155" s="112"/>
      <c r="W155" s="120"/>
      <c r="X155" s="189"/>
      <c r="Y155" s="12"/>
      <c r="Z155" s="198"/>
      <c r="AA155" s="281"/>
      <c r="AB155" s="282"/>
      <c r="AC155" s="12"/>
      <c r="AD155" s="198"/>
      <c r="AE155" s="117"/>
      <c r="AF155" s="110"/>
      <c r="AG155" s="295"/>
    </row>
    <row r="156" spans="1:33" ht="15.75" customHeight="1">
      <c r="A156" s="298"/>
      <c r="B156" s="163"/>
      <c r="C156" s="279"/>
      <c r="D156" s="280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12"/>
      <c r="Z156" s="198"/>
      <c r="AA156" s="281"/>
      <c r="AB156" s="282"/>
      <c r="AC156" s="12"/>
      <c r="AD156" s="198"/>
      <c r="AE156" s="165"/>
      <c r="AF156" s="125"/>
      <c r="AG156" s="295"/>
    </row>
    <row r="157" spans="1:33" ht="15.75" customHeight="1" thickBot="1">
      <c r="A157" s="299"/>
      <c r="B157" s="133" t="s">
        <v>115</v>
      </c>
      <c r="C157" s="276"/>
      <c r="D157" s="276"/>
      <c r="E157" s="134"/>
      <c r="F157" s="167"/>
      <c r="G157" s="135"/>
      <c r="H157" s="69"/>
      <c r="I157" s="136">
        <f t="shared" ref="I157:J157" si="56">AVERAGE(I141:I156)</f>
        <v>23</v>
      </c>
      <c r="J157" s="137">
        <f t="shared" si="56"/>
        <v>2000</v>
      </c>
      <c r="K157" s="138">
        <f t="shared" ref="K157" si="57">J157/I157</f>
        <v>86.956521739130437</v>
      </c>
      <c r="L157" s="136">
        <f t="shared" ref="L157:M157" si="58">AVERAGE(L141:L156)</f>
        <v>23</v>
      </c>
      <c r="M157" s="137">
        <f t="shared" si="58"/>
        <v>1786.6666666666663</v>
      </c>
      <c r="N157" s="138">
        <f>M157/L157</f>
        <v>77.681159420289845</v>
      </c>
      <c r="O157" s="139">
        <f>L157-I157</f>
        <v>0</v>
      </c>
      <c r="P157" s="140">
        <f>N157-K157</f>
        <v>-9.2753623188405925</v>
      </c>
      <c r="Q157" s="141">
        <f>N157/K157</f>
        <v>0.8933333333333332</v>
      </c>
      <c r="R157" s="291"/>
      <c r="S157" s="142">
        <v>0.70833333333333337</v>
      </c>
      <c r="T157" s="143">
        <v>0.84953703703703698</v>
      </c>
      <c r="U157" s="144"/>
      <c r="V157" s="166"/>
      <c r="W157" s="167"/>
      <c r="X157" s="138"/>
      <c r="Y157" s="179">
        <f t="shared" ref="Y157:Z157" si="59">SUM(Y141:Y156)</f>
        <v>0</v>
      </c>
      <c r="Z157" s="180">
        <f t="shared" si="59"/>
        <v>0</v>
      </c>
      <c r="AA157" s="277"/>
      <c r="AB157" s="278"/>
      <c r="AC157" s="179">
        <f t="shared" ref="AC157" si="60">SUM(AC141:AC156)</f>
        <v>4</v>
      </c>
      <c r="AD157" s="180">
        <f t="shared" ref="AD157" si="61">SUM(AD141:AD156)</f>
        <v>0</v>
      </c>
      <c r="AE157" s="168">
        <f>M157-J157</f>
        <v>-213.33333333333371</v>
      </c>
      <c r="AF157" s="141">
        <f>M157/J157</f>
        <v>0.89333333333333309</v>
      </c>
      <c r="AG157" s="296"/>
    </row>
    <row r="159" spans="1:33">
      <c r="AA159" s="275" t="s">
        <v>151</v>
      </c>
      <c r="AB159" s="275"/>
    </row>
    <row r="160" spans="1:33">
      <c r="AA160" s="275" t="s">
        <v>152</v>
      </c>
      <c r="AB160" s="275"/>
    </row>
    <row r="161" spans="27:28">
      <c r="AA161" s="275" t="s">
        <v>153</v>
      </c>
      <c r="AB161" s="275"/>
    </row>
    <row r="162" spans="27:28">
      <c r="AA162" s="275" t="s">
        <v>154</v>
      </c>
      <c r="AB162" s="275"/>
    </row>
    <row r="163" spans="27:28">
      <c r="AA163" s="275" t="s">
        <v>155</v>
      </c>
      <c r="AB163" s="275"/>
    </row>
    <row r="164" spans="27:28">
      <c r="AA164" s="275" t="s">
        <v>156</v>
      </c>
      <c r="AB164" s="275"/>
    </row>
    <row r="165" spans="27:28">
      <c r="AA165" s="275" t="s">
        <v>157</v>
      </c>
      <c r="AB165" s="275"/>
    </row>
    <row r="166" spans="27:28">
      <c r="AA166" s="275" t="s">
        <v>158</v>
      </c>
      <c r="AB166" s="275"/>
    </row>
    <row r="167" spans="27:28">
      <c r="AA167" s="275" t="s">
        <v>159</v>
      </c>
      <c r="AB167" s="275"/>
    </row>
    <row r="168" spans="27:28">
      <c r="AA168" s="275" t="s">
        <v>160</v>
      </c>
      <c r="AB168" s="275"/>
    </row>
    <row r="169" spans="27:28">
      <c r="AA169" s="275" t="s">
        <v>161</v>
      </c>
      <c r="AB169" s="275"/>
    </row>
    <row r="170" spans="27:28">
      <c r="AA170" s="275" t="s">
        <v>162</v>
      </c>
      <c r="AB170" s="275"/>
    </row>
    <row r="171" spans="27:28">
      <c r="AA171" s="275" t="s">
        <v>163</v>
      </c>
      <c r="AB171" s="275"/>
    </row>
  </sheetData>
  <dataConsolidate/>
  <mergeCells count="380"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57">
    <cfRule type="cellIs" dxfId="271" priority="3" operator="greaterThan">
      <formula>0</formula>
    </cfRule>
  </conditionalFormatting>
  <conditionalFormatting sqref="P5:P157 AE5:AE157">
    <cfRule type="cellIs" dxfId="270" priority="6" operator="lessThan">
      <formula>0</formula>
    </cfRule>
  </conditionalFormatting>
  <conditionalFormatting sqref="Q5:Q157 AF5:AF157">
    <cfRule type="cellIs" dxfId="269" priority="4" operator="greaterThan">
      <formula>1</formula>
    </cfRule>
    <cfRule type="cellIs" dxfId="268" priority="5" operator="lessThan">
      <formula>0.8</formula>
    </cfRule>
  </conditionalFormatting>
  <conditionalFormatting sqref="AG5 R5:R157 AG107:AG124">
    <cfRule type="cellIs" dxfId="267" priority="7" operator="lessThan">
      <formula>0.8</formula>
    </cfRule>
  </conditionalFormatting>
  <conditionalFormatting sqref="AG22">
    <cfRule type="cellIs" dxfId="266" priority="12" operator="lessThan">
      <formula>0.8</formula>
    </cfRule>
  </conditionalFormatting>
  <conditionalFormatting sqref="AG37">
    <cfRule type="cellIs" dxfId="265" priority="11" operator="lessThan">
      <formula>0.8</formula>
    </cfRule>
  </conditionalFormatting>
  <conditionalFormatting sqref="AG39:AG74">
    <cfRule type="cellIs" dxfId="264" priority="9" operator="lessThan">
      <formula>0.8</formula>
    </cfRule>
  </conditionalFormatting>
  <conditionalFormatting sqref="AG80:AG88">
    <cfRule type="cellIs" dxfId="263" priority="10" operator="lessThan">
      <formula>0.8</formula>
    </cfRule>
  </conditionalFormatting>
  <conditionalFormatting sqref="AG90:AG95">
    <cfRule type="cellIs" dxfId="262" priority="8" operator="lessThan">
      <formula>0.8</formula>
    </cfRule>
  </conditionalFormatting>
  <conditionalFormatting sqref="AG139">
    <cfRule type="cellIs" dxfId="261" priority="2" operator="lessThan">
      <formula>0.8</formula>
    </cfRule>
  </conditionalFormatting>
  <conditionalFormatting sqref="AG141:AG157">
    <cfRule type="cellIs" dxfId="260" priority="1" operator="lessThan">
      <formula>0.8</formula>
    </cfRule>
  </conditionalFormatting>
  <dataValidations count="1">
    <dataValidation type="list" allowBlank="1" showInputMessage="1" showErrorMessage="1" sqref="AA5:AB157" xr:uid="{F1E96B5E-2BBD-4414-A84F-CE08DFD4155E}">
      <formula1>$AA$159:$AA$171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BE8D2-6D2F-46CC-9577-7BBFA89910A4}">
  <sheetPr>
    <tabColor theme="8" tint="0.59999389629810485"/>
  </sheetPr>
  <dimension ref="B1:AR42"/>
  <sheetViews>
    <sheetView zoomScale="70" zoomScaleNormal="70" workbookViewId="0">
      <selection activeCell="S27" sqref="S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233</v>
      </c>
      <c r="D3" s="265"/>
      <c r="E3" s="3" t="s">
        <v>2</v>
      </c>
      <c r="F3" s="266">
        <f>'0511(18度C)'!D1+'0511(4度C)'!D1</f>
        <v>202693</v>
      </c>
      <c r="G3" s="267"/>
      <c r="H3" s="3" t="s">
        <v>3</v>
      </c>
      <c r="I3" s="268">
        <f>'0511(18度C)'!F1+'0511(4度C)'!F1</f>
        <v>6199228.5199999996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455.95413274841582</v>
      </c>
      <c r="F6" s="241" t="e">
        <f>AVERAGE(#REF!,D14:K14)</f>
        <v>#REF!</v>
      </c>
      <c r="G6" s="242">
        <f>AVERAGE(D14:K14)</f>
        <v>188.36789271883009</v>
      </c>
      <c r="H6" s="243"/>
      <c r="I6" s="242">
        <f>AVERAGE(L14:O14)</f>
        <v>98.244766505636065</v>
      </c>
      <c r="J6" s="243"/>
      <c r="K6" s="242">
        <f>AVERAGE(D32:O32)</f>
        <v>722.39707419017759</v>
      </c>
      <c r="L6" s="243"/>
      <c r="M6" s="242">
        <f>AVERAGE(P32:X32)</f>
        <v>725.66528066528065</v>
      </c>
      <c r="N6" s="243"/>
      <c r="O6" s="231">
        <f>'0511(4度C)'!Y2</f>
        <v>0</v>
      </c>
      <c r="P6" s="231">
        <f>'0511(4度C)'!Z2</f>
        <v>0</v>
      </c>
      <c r="Q6" s="231">
        <f>'0511(4度C)'!AC2</f>
        <v>52</v>
      </c>
      <c r="R6" s="231">
        <f>'0511(4度C)'!AD2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406.99320700267617</v>
      </c>
      <c r="F7" s="237" t="e">
        <f>AVERAGE(#REF!,D15:K15)</f>
        <v>#REF!</v>
      </c>
      <c r="G7" s="238">
        <f>AVERAGE(D15:K15)</f>
        <v>169.2126684562943</v>
      </c>
      <c r="H7" s="239"/>
      <c r="I7" s="238">
        <f>AVERAGE(L15:O15)</f>
        <v>85.522581900765275</v>
      </c>
      <c r="J7" s="239"/>
      <c r="K7" s="238">
        <f>AVERAGE(D33:O33)</f>
        <v>645.03030153445184</v>
      </c>
      <c r="L7" s="239"/>
      <c r="M7" s="238">
        <f>AVERAGE(P33:X33)</f>
        <v>647.77548084736713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0.88985218528263044</v>
      </c>
      <c r="F8" s="245" t="e">
        <f>AVERAGE(D16:K16,#REF!)</f>
        <v>#REF!</v>
      </c>
      <c r="G8" s="224">
        <f>AVERAGE(D16:K16)</f>
        <v>0.89572010843974614</v>
      </c>
      <c r="H8" s="225"/>
      <c r="I8" s="224">
        <f>AVERAGE(L16:O16)</f>
        <v>0.8737829312073172</v>
      </c>
      <c r="J8" s="225"/>
      <c r="K8" s="224">
        <f>AVERAGE(D34:O34)</f>
        <v>0.89114449301915566</v>
      </c>
      <c r="L8" s="225"/>
      <c r="M8" s="224">
        <f>AVERAGE(P34:X34)</f>
        <v>0.89295383722206456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83.720930232558146</v>
      </c>
      <c r="H14" s="28">
        <v>174.70588235294119</v>
      </c>
      <c r="I14" s="28">
        <v>505.88235294117641</v>
      </c>
      <c r="J14" s="28" t="s">
        <v>42</v>
      </c>
      <c r="K14" s="29" t="s">
        <v>42</v>
      </c>
      <c r="L14" s="27" t="s">
        <v>42</v>
      </c>
      <c r="M14" s="30">
        <v>96.666666666666657</v>
      </c>
      <c r="N14" s="28">
        <v>111.11111111111111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75.62139626660597</v>
      </c>
      <c r="F15" s="35">
        <v>83.207236911048952</v>
      </c>
      <c r="G15" s="35">
        <v>75.011104199998897</v>
      </c>
      <c r="H15" s="35">
        <v>155.6095545845792</v>
      </c>
      <c r="I15" s="35">
        <v>456.61405031923852</v>
      </c>
      <c r="J15" s="35" t="s">
        <v>42</v>
      </c>
      <c r="K15" s="36" t="s">
        <v>42</v>
      </c>
      <c r="L15" s="34" t="s">
        <v>42</v>
      </c>
      <c r="M15" s="37">
        <v>87.781272272344182</v>
      </c>
      <c r="N15" s="35">
        <v>91.111111111111128</v>
      </c>
      <c r="O15" s="38">
        <v>77.67536231884057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I16" si="0">E15/E14</f>
        <v>0.89485318915483736</v>
      </c>
      <c r="F16" s="43">
        <f t="shared" si="0"/>
        <v>0.89447779679377626</v>
      </c>
      <c r="G16" s="43">
        <f t="shared" si="0"/>
        <v>0.89596596683332008</v>
      </c>
      <c r="H16" s="43">
        <f t="shared" si="0"/>
        <v>0.89069442018109302</v>
      </c>
      <c r="I16" s="43">
        <f t="shared" si="0"/>
        <v>0.90260916923570411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0.90808212695528479</v>
      </c>
      <c r="N16" s="43">
        <f t="shared" si="1"/>
        <v>0.82000000000000017</v>
      </c>
      <c r="O16" s="46">
        <f t="shared" si="1"/>
        <v>0.89326666666666654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0.25</v>
      </c>
      <c r="F17" s="48">
        <v>0.25</v>
      </c>
      <c r="G17" s="48">
        <v>0.20833333333333334</v>
      </c>
      <c r="H17" s="48">
        <v>0.20833333333333334</v>
      </c>
      <c r="I17" s="48">
        <v>0.41319444444444436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0.58814814814814809</v>
      </c>
      <c r="F18" s="48">
        <v>0.549224537037037</v>
      </c>
      <c r="G18" s="48">
        <v>0.58431712962962967</v>
      </c>
      <c r="H18" s="48">
        <v>0.54228009259259258</v>
      </c>
      <c r="I18" s="48">
        <v>0.46451388888888884</v>
      </c>
      <c r="J18" s="48" t="s">
        <v>42</v>
      </c>
      <c r="K18" s="48" t="s">
        <v>42</v>
      </c>
      <c r="L18" s="47" t="s">
        <v>42</v>
      </c>
      <c r="M18" s="49">
        <v>0.8313194444444445</v>
      </c>
      <c r="N18" s="48">
        <v>0.84557870370370369</v>
      </c>
      <c r="O18" s="50">
        <v>0.85092592592592586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11</v>
      </c>
      <c r="F21" s="52">
        <v>8</v>
      </c>
      <c r="G21" s="52">
        <v>10</v>
      </c>
      <c r="H21" s="52">
        <v>8</v>
      </c>
      <c r="I21" s="52">
        <v>3</v>
      </c>
      <c r="J21" s="52"/>
      <c r="K21" s="53"/>
      <c r="L21" s="54"/>
      <c r="M21" s="55">
        <v>4</v>
      </c>
      <c r="N21" s="52">
        <v>4</v>
      </c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23.666666666666668</v>
      </c>
      <c r="F23" s="58">
        <v>21.5</v>
      </c>
      <c r="G23" s="58">
        <v>21.5</v>
      </c>
      <c r="H23" s="58">
        <v>19.833333333333332</v>
      </c>
      <c r="I23" s="58">
        <v>5.666666666666667</v>
      </c>
      <c r="J23" s="58" t="s">
        <v>42</v>
      </c>
      <c r="K23" s="59" t="s">
        <v>42</v>
      </c>
      <c r="L23" s="57" t="s">
        <v>42</v>
      </c>
      <c r="M23" s="60">
        <v>19.666666666666668</v>
      </c>
      <c r="N23" s="58">
        <v>18</v>
      </c>
      <c r="O23" s="61">
        <v>23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941.37931034482756</v>
      </c>
      <c r="O32" s="28">
        <v>810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1005</v>
      </c>
      <c r="X32" s="31">
        <v>830.76923076923083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286.8319790051184</v>
      </c>
      <c r="H33" s="35">
        <v>390.87079979707079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993.62617954496579</v>
      </c>
      <c r="N33" s="35">
        <v>837.58988961145496</v>
      </c>
      <c r="O33" s="35">
        <v>716.23265971364901</v>
      </c>
      <c r="P33" s="34">
        <v>260.7769684344745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698.51863269517287</v>
      </c>
      <c r="W33" s="35">
        <v>896.6549624365714</v>
      </c>
      <c r="X33" s="38">
        <v>735.15135982324989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0.876431046960084</v>
      </c>
      <c r="H34" s="43">
        <f>H33/H32</f>
        <v>0.90200953799324035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0.90329652685905981</v>
      </c>
      <c r="N34" s="43">
        <f>N33/N32</f>
        <v>0.88974750178506212</v>
      </c>
      <c r="O34" s="43">
        <f>O33/O32</f>
        <v>0.88423785149833212</v>
      </c>
      <c r="P34" s="42">
        <f>P33/P32</f>
        <v>0.89340257704403303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0.901314364767965</v>
      </c>
      <c r="W34" s="43">
        <f>W33/W32</f>
        <v>0.89219399247420039</v>
      </c>
      <c r="X34" s="46">
        <f>X33/X32</f>
        <v>0.88490441460206004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0.4098842592592592</v>
      </c>
      <c r="H36" s="48">
        <v>0.32719907407407406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0.39953703703703708</v>
      </c>
      <c r="N36" s="48">
        <v>0.63386574074074087</v>
      </c>
      <c r="O36" s="48">
        <v>0.62628472222222231</v>
      </c>
      <c r="P36" s="47">
        <v>0.76218750000000002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0.80528935185185191</v>
      </c>
      <c r="W36" s="48">
        <v>1.2056365740740738</v>
      </c>
      <c r="X36" s="50">
        <v>1.1973148148148145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3.625</v>
      </c>
      <c r="O37" s="58">
        <v>4.4444444444444446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3.3333333333333335</v>
      </c>
      <c r="X37" s="61">
        <v>4.333333333333333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C64EB-09DF-4927-9F6D-CFD94923A1A8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128012</v>
      </c>
      <c r="E1" s="88" t="s">
        <v>3</v>
      </c>
      <c r="F1" s="89">
        <f>SUM(G5:G157)</f>
        <v>2562325.899999999</v>
      </c>
      <c r="G1" s="90" t="s">
        <v>84</v>
      </c>
      <c r="H1" s="91">
        <f>L21+L38+L55+L72+L89+L106+L123+L140+L157</f>
        <v>52.06944444444445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46153</v>
      </c>
      <c r="B2" s="335"/>
      <c r="C2" s="92" t="s">
        <v>40</v>
      </c>
      <c r="D2" s="93">
        <f>AVERAGE(N21,N38,N55,N72,N89,N106,N123,N140,N157)</f>
        <v>646.25038122908086</v>
      </c>
      <c r="E2" s="93" t="s">
        <v>91</v>
      </c>
      <c r="F2" s="94">
        <f>F1/D1</f>
        <v>20.016294566134416</v>
      </c>
      <c r="G2" s="95" t="s">
        <v>92</v>
      </c>
      <c r="H2" s="96">
        <f>COUNT(H5:H157)</f>
        <v>16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1659</v>
      </c>
      <c r="G5" s="148">
        <f t="shared" ref="G5:G8" si="0">E5*F5</f>
        <v>42536.76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3187.7557450030968</v>
      </c>
      <c r="N5" s="152">
        <f>M5/L5</f>
        <v>318.77557450030969</v>
      </c>
      <c r="O5" s="154">
        <f>L5-I5</f>
        <v>0</v>
      </c>
      <c r="P5" s="155">
        <f>N5-K5</f>
        <v>-41.224425499690312</v>
      </c>
      <c r="Q5" s="156">
        <f>N5/K5</f>
        <v>0.88548770694530465</v>
      </c>
      <c r="R5" s="289">
        <f>Q21</f>
        <v>0.876431046960084</v>
      </c>
      <c r="S5" s="157">
        <v>0.25</v>
      </c>
      <c r="T5" s="158">
        <v>0.27167824074074076</v>
      </c>
      <c r="U5" s="159"/>
      <c r="V5" s="160">
        <v>31.22572993744328</v>
      </c>
      <c r="W5" s="161"/>
      <c r="X5" s="162"/>
      <c r="Y5" s="292"/>
      <c r="Z5" s="293"/>
      <c r="AA5" s="115">
        <f>M5-J5</f>
        <v>-412.24425499690324</v>
      </c>
      <c r="AB5" s="156">
        <f>M5/J5</f>
        <v>0.88548770694530465</v>
      </c>
      <c r="AC5" s="294">
        <f>AB21</f>
        <v>0.876431046960084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3400</v>
      </c>
      <c r="G6" s="103">
        <f t="shared" si="0"/>
        <v>100368</v>
      </c>
      <c r="H6" s="26"/>
      <c r="I6" s="104">
        <v>11</v>
      </c>
      <c r="J6" s="105">
        <v>3600</v>
      </c>
      <c r="K6" s="106">
        <f t="shared" ref="K6:K23" si="1">J6/I6</f>
        <v>327.27272727272725</v>
      </c>
      <c r="L6" s="107">
        <v>11</v>
      </c>
      <c r="M6" s="105">
        <f>F6/V6*60</f>
        <v>3157.3017309505785</v>
      </c>
      <c r="N6" s="106">
        <f>M6/L6</f>
        <v>287.02743008641625</v>
      </c>
      <c r="O6" s="108">
        <f>L6-I6</f>
        <v>0</v>
      </c>
      <c r="P6" s="109">
        <f>N6-K6</f>
        <v>-40.245297186311006</v>
      </c>
      <c r="Q6" s="110">
        <f>N6/K6</f>
        <v>0.87702825859738298</v>
      </c>
      <c r="R6" s="290"/>
      <c r="S6" s="47">
        <v>0.27499999999999997</v>
      </c>
      <c r="T6" s="48">
        <v>0.3198611111111111</v>
      </c>
      <c r="U6" s="111">
        <v>4.7833333333332551</v>
      </c>
      <c r="V6" s="112">
        <v>64.612133202290138</v>
      </c>
      <c r="W6" s="113"/>
      <c r="X6" s="116"/>
      <c r="Y6" s="281"/>
      <c r="Z6" s="282"/>
      <c r="AA6" s="117">
        <f>M6-J6</f>
        <v>-442.69826904942147</v>
      </c>
      <c r="AB6" s="110">
        <f>M6/J6</f>
        <v>0.87702825859738287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3833</v>
      </c>
      <c r="G7" s="103">
        <f t="shared" si="0"/>
        <v>114415.05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3158.6660633087358</v>
      </c>
      <c r="N7" s="106">
        <f>M7/L7</f>
        <v>287.15146030079416</v>
      </c>
      <c r="O7" s="108">
        <f>L7-I7</f>
        <v>0</v>
      </c>
      <c r="P7" s="109">
        <f>N7-K7</f>
        <v>-40.121266971933096</v>
      </c>
      <c r="Q7" s="110">
        <f>N7/K7</f>
        <v>0.87740723980798219</v>
      </c>
      <c r="R7" s="290"/>
      <c r="S7" s="47">
        <v>0.32291666666666663</v>
      </c>
      <c r="T7" s="48">
        <v>0.37347222222222221</v>
      </c>
      <c r="U7" s="111">
        <v>5</v>
      </c>
      <c r="V7" s="112">
        <v>72.80921610279168</v>
      </c>
      <c r="W7" s="113"/>
      <c r="X7" s="116"/>
      <c r="Y7" s="281"/>
      <c r="Z7" s="282"/>
      <c r="AA7" s="117">
        <f>M7-J7</f>
        <v>-441.33393669126417</v>
      </c>
      <c r="AB7" s="110">
        <f>M7/J7</f>
        <v>0.87740723980798219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2506</v>
      </c>
      <c r="G8" s="103">
        <f t="shared" si="0"/>
        <v>71596.42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3116.8835369627982</v>
      </c>
      <c r="N8" s="106">
        <f>M8/L8</f>
        <v>259.74029474689985</v>
      </c>
      <c r="O8" s="108">
        <f>L8-I8</f>
        <v>0</v>
      </c>
      <c r="P8" s="109">
        <f>N8-K8</f>
        <v>-40.259705253100151</v>
      </c>
      <c r="Q8" s="110">
        <f>N8/K8</f>
        <v>0.86580098248966619</v>
      </c>
      <c r="R8" s="290"/>
      <c r="S8" s="47">
        <v>0.37638888888888883</v>
      </c>
      <c r="T8" s="48">
        <v>0.4098842592592592</v>
      </c>
      <c r="U8" s="111">
        <v>5</v>
      </c>
      <c r="V8" s="112">
        <v>48.240493498360259</v>
      </c>
      <c r="W8" s="113"/>
      <c r="X8" s="116"/>
      <c r="Y8" s="281"/>
      <c r="Z8" s="282"/>
      <c r="AA8" s="117">
        <f>M8-J8</f>
        <v>-483.11646303720181</v>
      </c>
      <c r="AB8" s="110">
        <f>M8/J8</f>
        <v>0.86580098248966619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3155.1517690563023</v>
      </c>
      <c r="N21" s="138">
        <f>M21/L21</f>
        <v>286.8319790051184</v>
      </c>
      <c r="O21" s="139">
        <f>L21-I21</f>
        <v>0</v>
      </c>
      <c r="P21" s="140">
        <f>N21-K21</f>
        <v>-40.440748267608853</v>
      </c>
      <c r="Q21" s="141">
        <f>N21/K21</f>
        <v>0.876431046960084</v>
      </c>
      <c r="R21" s="291"/>
      <c r="S21" s="142">
        <f>S5</f>
        <v>0.25</v>
      </c>
      <c r="T21" s="143">
        <f>INDEX(T5:T20,COUNTA(T5:T20))</f>
        <v>0.4098842592592592</v>
      </c>
      <c r="U21" s="144"/>
      <c r="V21" s="166"/>
      <c r="W21" s="167"/>
      <c r="X21" s="138"/>
      <c r="Y21" s="277"/>
      <c r="Z21" s="278"/>
      <c r="AA21" s="168">
        <f>M21-J21</f>
        <v>-444.84823094369767</v>
      </c>
      <c r="AB21" s="141">
        <f>M21/J21</f>
        <v>0.876431046960084</v>
      </c>
      <c r="AC21" s="296"/>
    </row>
    <row r="22" spans="1:29" ht="15.75" customHeight="1">
      <c r="A22" s="283" t="s">
        <v>120</v>
      </c>
      <c r="B22" s="114" t="s">
        <v>114</v>
      </c>
      <c r="C22" s="287" t="s">
        <v>121</v>
      </c>
      <c r="D22" s="288"/>
      <c r="E22" s="147">
        <v>14.03</v>
      </c>
      <c r="F22" s="97">
        <v>808</v>
      </c>
      <c r="G22" s="148">
        <f t="shared" ref="G22:G23" si="5">E22*F22</f>
        <v>11336.24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2345.8148862004696</v>
      </c>
      <c r="N22" s="152">
        <f>M22/L22</f>
        <v>390.96914770007828</v>
      </c>
      <c r="O22" s="154">
        <f>L22-I22</f>
        <v>0</v>
      </c>
      <c r="P22" s="155">
        <f>N22-K22</f>
        <v>-42.364185633255033</v>
      </c>
      <c r="Q22" s="156">
        <f>N22/K22</f>
        <v>0.90223649469248834</v>
      </c>
      <c r="R22" s="289">
        <f>Q38</f>
        <v>0.90200953799324035</v>
      </c>
      <c r="S22" s="157">
        <v>0.29166666666666669</v>
      </c>
      <c r="T22" s="158">
        <v>0.30600694444444448</v>
      </c>
      <c r="U22" s="159"/>
      <c r="V22" s="160">
        <v>20.666592357815301</v>
      </c>
      <c r="W22" s="158"/>
      <c r="X22" s="169"/>
      <c r="Y22" s="292"/>
      <c r="Z22" s="293"/>
      <c r="AA22" s="115">
        <f>M22-J22</f>
        <v>-254.18511379953043</v>
      </c>
      <c r="AB22" s="156">
        <f>M22/J22</f>
        <v>0.90223649469248834</v>
      </c>
      <c r="AC22" s="294">
        <f>AB38</f>
        <v>0.90200953799324035</v>
      </c>
    </row>
    <row r="23" spans="1:29" ht="15.75" customHeight="1">
      <c r="A23" s="284"/>
      <c r="B23" s="100" t="s">
        <v>114</v>
      </c>
      <c r="C23" s="279" t="s">
        <v>122</v>
      </c>
      <c r="D23" s="280"/>
      <c r="E23" s="101">
        <v>14.49</v>
      </c>
      <c r="F23" s="102">
        <v>984</v>
      </c>
      <c r="G23" s="103">
        <f t="shared" si="5"/>
        <v>14258.16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2344.6347113643801</v>
      </c>
      <c r="N23" s="106">
        <f>M23/L23</f>
        <v>390.77245189406335</v>
      </c>
      <c r="O23" s="108">
        <f>L23-I23</f>
        <v>0</v>
      </c>
      <c r="P23" s="109">
        <f>N23-K23</f>
        <v>-42.560881439269963</v>
      </c>
      <c r="Q23" s="110">
        <f>N23/K23</f>
        <v>0.90178258129399236</v>
      </c>
      <c r="R23" s="290"/>
      <c r="S23" s="47">
        <v>0.30972222222222223</v>
      </c>
      <c r="T23" s="48">
        <v>0.32719907407407406</v>
      </c>
      <c r="U23" s="111">
        <v>5.349999999999957</v>
      </c>
      <c r="V23" s="112">
        <v>25.180894795182695</v>
      </c>
      <c r="W23" s="113"/>
      <c r="X23" s="13"/>
      <c r="Y23" s="281"/>
      <c r="Z23" s="282"/>
      <c r="AA23" s="117">
        <f>M23-J23</f>
        <v>-255.36528863561989</v>
      </c>
      <c r="AB23" s="110">
        <f>M23/J23</f>
        <v>0.90178258129399236</v>
      </c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50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2345.2247987824248</v>
      </c>
      <c r="N38" s="138">
        <f>M38/L38</f>
        <v>390.87079979707079</v>
      </c>
      <c r="O38" s="139">
        <f>L38-I38</f>
        <v>0</v>
      </c>
      <c r="P38" s="140">
        <f>N38-K38</f>
        <v>-42.462533536262526</v>
      </c>
      <c r="Q38" s="141">
        <f>N38/K38</f>
        <v>0.90200953799324035</v>
      </c>
      <c r="R38" s="291"/>
      <c r="S38" s="142">
        <f>S22</f>
        <v>0.29166666666666669</v>
      </c>
      <c r="T38" s="143">
        <f>INDEX(T22:T37,COUNTA(T22:T37))</f>
        <v>0.32719907407407406</v>
      </c>
      <c r="U38" s="144"/>
      <c r="V38" s="166"/>
      <c r="W38" s="167"/>
      <c r="X38" s="138"/>
      <c r="Y38" s="277"/>
      <c r="Z38" s="278"/>
      <c r="AA38" s="168">
        <f>M38-J38</f>
        <v>-254.77520121757516</v>
      </c>
      <c r="AB38" s="141">
        <f>M38/J38</f>
        <v>0.90200953799324035</v>
      </c>
      <c r="AC38" s="296"/>
    </row>
    <row r="39" spans="1:29" ht="15.75" customHeight="1">
      <c r="A39" s="297" t="s">
        <v>123</v>
      </c>
      <c r="B39" s="114" t="s">
        <v>118</v>
      </c>
      <c r="C39" s="287" t="s">
        <v>191</v>
      </c>
      <c r="D39" s="288"/>
      <c r="E39" s="147">
        <v>18.53</v>
      </c>
      <c r="F39" s="97">
        <v>3246</v>
      </c>
      <c r="G39" s="148">
        <f t="shared" ref="G39" si="9">E39*F39</f>
        <v>60148.380000000005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2980.8785386348973</v>
      </c>
      <c r="N39" s="152">
        <f>M39/L39</f>
        <v>993.62617954496579</v>
      </c>
      <c r="O39" s="154">
        <f>L39-I39</f>
        <v>0</v>
      </c>
      <c r="P39" s="155">
        <f>N39-K39</f>
        <v>-106.37382045503421</v>
      </c>
      <c r="Q39" s="156">
        <f>N39/K39</f>
        <v>0.90329652685905981</v>
      </c>
      <c r="R39" s="289">
        <f>Q55</f>
        <v>0.90329652685905981</v>
      </c>
      <c r="S39" s="157">
        <v>0.35416666666666669</v>
      </c>
      <c r="T39" s="158">
        <v>0.39953703703703708</v>
      </c>
      <c r="U39" s="159"/>
      <c r="V39" s="112">
        <v>65.336442755292865</v>
      </c>
      <c r="W39" s="161"/>
      <c r="X39" s="162"/>
      <c r="Y39" s="292"/>
      <c r="Z39" s="293"/>
      <c r="AA39" s="115">
        <f>M39-J39</f>
        <v>-319.12146136510273</v>
      </c>
      <c r="AB39" s="156">
        <f>M39/J39</f>
        <v>0.90329652685905981</v>
      </c>
      <c r="AC39" s="294">
        <f>AB55</f>
        <v>0.90329652685905981</v>
      </c>
    </row>
    <row r="40" spans="1:29" ht="15.75" customHeight="1">
      <c r="A40" s="298"/>
      <c r="B40" s="100"/>
      <c r="C40" s="279"/>
      <c r="D40" s="280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0"/>
      <c r="S40" s="47"/>
      <c r="T40" s="48"/>
      <c r="U40" s="111"/>
      <c r="V40" s="112"/>
      <c r="W40" s="113"/>
      <c r="X40" s="116"/>
      <c r="Y40" s="281"/>
      <c r="Z40" s="282"/>
      <c r="AA40" s="117"/>
      <c r="AB40" s="110"/>
      <c r="AC40" s="295"/>
    </row>
    <row r="41" spans="1:29" ht="15.75" customHeight="1">
      <c r="A41" s="298"/>
      <c r="B41" s="100"/>
      <c r="C41" s="279"/>
      <c r="D41" s="280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0"/>
      <c r="S41" s="47"/>
      <c r="T41" s="48"/>
      <c r="U41" s="111"/>
      <c r="V41" s="112"/>
      <c r="W41" s="113"/>
      <c r="X41" s="116"/>
      <c r="Y41" s="281"/>
      <c r="Z41" s="282"/>
      <c r="AA41" s="117"/>
      <c r="AB41" s="110"/>
      <c r="AC41" s="295"/>
    </row>
    <row r="42" spans="1:29" ht="15.75" customHeight="1">
      <c r="A42" s="298"/>
      <c r="B42" s="100"/>
      <c r="C42" s="279"/>
      <c r="D42" s="280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81"/>
      <c r="Z42" s="282"/>
      <c r="AA42" s="117"/>
      <c r="AB42" s="110"/>
      <c r="AC42" s="295"/>
    </row>
    <row r="43" spans="1:29" ht="15.75" customHeight="1">
      <c r="A43" s="298"/>
      <c r="B43" s="100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81"/>
      <c r="Z43" s="282"/>
      <c r="AA43" s="117"/>
      <c r="AB43" s="110"/>
      <c r="AC43" s="295"/>
    </row>
    <row r="44" spans="1:29" ht="15.75" customHeight="1">
      <c r="A44" s="298"/>
      <c r="B44" s="100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281"/>
      <c r="Z44" s="282"/>
      <c r="AA44" s="117"/>
      <c r="AB44" s="110"/>
      <c r="AC44" s="295"/>
    </row>
    <row r="45" spans="1:29" ht="15.75" customHeight="1">
      <c r="A45" s="298"/>
      <c r="B45" s="100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120"/>
      <c r="U45" s="111"/>
      <c r="V45" s="112"/>
      <c r="W45" s="113"/>
      <c r="X45" s="116"/>
      <c r="Y45" s="281"/>
      <c r="Z45" s="282"/>
      <c r="AA45" s="117"/>
      <c r="AB45" s="110"/>
      <c r="AC45" s="295"/>
    </row>
    <row r="46" spans="1:29" ht="15.75" customHeight="1">
      <c r="A46" s="298"/>
      <c r="B46" s="100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120"/>
      <c r="U46" s="111"/>
      <c r="V46" s="112"/>
      <c r="W46" s="113"/>
      <c r="X46" s="116"/>
      <c r="Y46" s="281"/>
      <c r="Z46" s="282"/>
      <c r="AA46" s="117"/>
      <c r="AB46" s="110"/>
      <c r="AC46" s="295"/>
    </row>
    <row r="47" spans="1:29" ht="15.75" customHeight="1">
      <c r="A47" s="298"/>
      <c r="B47" s="100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120"/>
      <c r="U47" s="111"/>
      <c r="V47" s="112"/>
      <c r="W47" s="113"/>
      <c r="X47" s="116"/>
      <c r="Y47" s="281"/>
      <c r="Z47" s="282"/>
      <c r="AA47" s="117"/>
      <c r="AB47" s="110"/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13"/>
      <c r="X49" s="116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13"/>
      <c r="X50" s="116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13"/>
      <c r="X51" s="116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13"/>
      <c r="X52" s="116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13"/>
      <c r="X53" s="116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2980.8785386348973</v>
      </c>
      <c r="N55" s="138">
        <f t="shared" ref="N55:N63" si="13">M55/L55</f>
        <v>993.62617954496579</v>
      </c>
      <c r="O55" s="139">
        <f t="shared" ref="O55:O63" si="14">L55-I55</f>
        <v>0</v>
      </c>
      <c r="P55" s="140">
        <f t="shared" ref="P55:P63" si="15">N55-K55</f>
        <v>-106.37382045503421</v>
      </c>
      <c r="Q55" s="141">
        <f t="shared" ref="Q55:Q63" si="16">N55/K55</f>
        <v>0.90329652685905981</v>
      </c>
      <c r="R55" s="291"/>
      <c r="S55" s="142">
        <f>S39</f>
        <v>0.35416666666666669</v>
      </c>
      <c r="T55" s="143">
        <f>INDEX(T39:T54,COUNTA(T39:T54))</f>
        <v>0.39953703703703708</v>
      </c>
      <c r="U55" s="144"/>
      <c r="V55" s="166"/>
      <c r="W55" s="99"/>
      <c r="X55" s="69"/>
      <c r="Y55" s="277"/>
      <c r="Z55" s="278"/>
      <c r="AA55" s="168">
        <f t="shared" ref="AA55:AA63" si="17">M55-J55</f>
        <v>-319.12146136510273</v>
      </c>
      <c r="AB55" s="141">
        <f t="shared" ref="AB55:AB63" si="18">M55/J55</f>
        <v>0.90329652685905981</v>
      </c>
      <c r="AC55" s="296"/>
    </row>
    <row r="56" spans="1:29" ht="15.75" customHeight="1">
      <c r="A56" s="283" t="s">
        <v>71</v>
      </c>
      <c r="B56" s="114" t="s">
        <v>118</v>
      </c>
      <c r="C56" s="287" t="s">
        <v>128</v>
      </c>
      <c r="D56" s="288"/>
      <c r="E56" s="147">
        <v>14.03</v>
      </c>
      <c r="F56" s="97">
        <v>1627</v>
      </c>
      <c r="G56" s="148">
        <f t="shared" ref="G56:G63" si="19">E56*F56</f>
        <v>22826.809999999998</v>
      </c>
      <c r="H56" s="149">
        <v>2</v>
      </c>
      <c r="I56" s="150">
        <v>3</v>
      </c>
      <c r="J56" s="151">
        <v>3000</v>
      </c>
      <c r="K56" s="152">
        <f>J56/I56</f>
        <v>1000</v>
      </c>
      <c r="L56" s="153">
        <v>3</v>
      </c>
      <c r="M56" s="151">
        <f t="shared" ref="M56:M63" si="20">F56/V56*60</f>
        <v>2704.5877648596515</v>
      </c>
      <c r="N56" s="152">
        <f t="shared" si="13"/>
        <v>901.52925495321722</v>
      </c>
      <c r="O56" s="154">
        <f t="shared" si="14"/>
        <v>0</v>
      </c>
      <c r="P56" s="155">
        <f t="shared" si="15"/>
        <v>-98.470745046782781</v>
      </c>
      <c r="Q56" s="156">
        <f t="shared" si="16"/>
        <v>0.90152925495321723</v>
      </c>
      <c r="R56" s="289">
        <f>Q72</f>
        <v>0.88974750178506212</v>
      </c>
      <c r="S56" s="157">
        <v>0.25</v>
      </c>
      <c r="T56" s="158">
        <v>0.27505787037037038</v>
      </c>
      <c r="U56" s="159"/>
      <c r="V56" s="160">
        <v>36.094225252500088</v>
      </c>
      <c r="W56" s="161"/>
      <c r="X56" s="162"/>
      <c r="Y56" s="292"/>
      <c r="Z56" s="293"/>
      <c r="AA56" s="115">
        <f t="shared" si="17"/>
        <v>-295.41223514034846</v>
      </c>
      <c r="AB56" s="156">
        <f t="shared" si="18"/>
        <v>0.90152925495321723</v>
      </c>
      <c r="AC56" s="294">
        <f>AB72</f>
        <v>0.88974750178506212</v>
      </c>
    </row>
    <row r="57" spans="1:29" ht="15.75" customHeight="1">
      <c r="A57" s="284"/>
      <c r="B57" s="100" t="s">
        <v>118</v>
      </c>
      <c r="C57" s="279" t="s">
        <v>130</v>
      </c>
      <c r="D57" s="280"/>
      <c r="E57" s="101">
        <v>14.28</v>
      </c>
      <c r="F57" s="102">
        <v>2328</v>
      </c>
      <c r="G57" s="103">
        <f t="shared" si="19"/>
        <v>33243.839999999997</v>
      </c>
      <c r="H57" s="26">
        <v>2</v>
      </c>
      <c r="I57" s="104">
        <v>3</v>
      </c>
      <c r="J57" s="105">
        <v>3600</v>
      </c>
      <c r="K57" s="106">
        <f t="shared" ref="K57:K92" si="21">J57/I57</f>
        <v>1200</v>
      </c>
      <c r="L57" s="107">
        <v>3</v>
      </c>
      <c r="M57" s="105">
        <f t="shared" si="20"/>
        <v>3182.6453333603517</v>
      </c>
      <c r="N57" s="106">
        <f t="shared" si="13"/>
        <v>1060.8817777867839</v>
      </c>
      <c r="O57" s="108">
        <f t="shared" si="14"/>
        <v>0</v>
      </c>
      <c r="P57" s="109">
        <f t="shared" si="15"/>
        <v>-139.11822221321609</v>
      </c>
      <c r="Q57" s="110">
        <f t="shared" si="16"/>
        <v>0.88406814815565327</v>
      </c>
      <c r="R57" s="290"/>
      <c r="S57" s="47">
        <v>0.28541666666666671</v>
      </c>
      <c r="T57" s="48">
        <v>0.31589120370370372</v>
      </c>
      <c r="U57" s="111">
        <v>14.916666666666707</v>
      </c>
      <c r="V57" s="112">
        <v>43.888019357947378</v>
      </c>
      <c r="W57" s="113"/>
      <c r="X57" s="116"/>
      <c r="Y57" s="281"/>
      <c r="Z57" s="282"/>
      <c r="AA57" s="117">
        <f t="shared" si="17"/>
        <v>-417.35466663964826</v>
      </c>
      <c r="AB57" s="110">
        <f t="shared" si="18"/>
        <v>0.88406814815565327</v>
      </c>
      <c r="AC57" s="295"/>
    </row>
    <row r="58" spans="1:29" ht="15.75" customHeight="1">
      <c r="A58" s="284"/>
      <c r="B58" s="100" t="s">
        <v>118</v>
      </c>
      <c r="C58" s="279" t="s">
        <v>125</v>
      </c>
      <c r="D58" s="280"/>
      <c r="E58" s="101">
        <v>17.89</v>
      </c>
      <c r="F58" s="102">
        <v>3534</v>
      </c>
      <c r="G58" s="103">
        <f t="shared" si="19"/>
        <v>63223.26</v>
      </c>
      <c r="H58" s="26"/>
      <c r="I58" s="104">
        <v>4</v>
      </c>
      <c r="J58" s="105">
        <v>3600</v>
      </c>
      <c r="K58" s="106">
        <f t="shared" si="21"/>
        <v>900</v>
      </c>
      <c r="L58" s="107">
        <v>4</v>
      </c>
      <c r="M58" s="105">
        <f t="shared" si="20"/>
        <v>3183.8941608717892</v>
      </c>
      <c r="N58" s="106">
        <f t="shared" si="13"/>
        <v>795.97354021794729</v>
      </c>
      <c r="O58" s="108">
        <f t="shared" si="14"/>
        <v>0</v>
      </c>
      <c r="P58" s="109">
        <f t="shared" si="15"/>
        <v>-104.02645978205271</v>
      </c>
      <c r="Q58" s="110">
        <f t="shared" si="16"/>
        <v>0.88441504468660814</v>
      </c>
      <c r="R58" s="290"/>
      <c r="S58" s="47">
        <v>0.32569444444444451</v>
      </c>
      <c r="T58" s="48">
        <v>0.37193287037037043</v>
      </c>
      <c r="U58" s="111">
        <v>15</v>
      </c>
      <c r="V58" s="112">
        <v>66.597691156272873</v>
      </c>
      <c r="W58" s="113"/>
      <c r="X58" s="116"/>
      <c r="Y58" s="281"/>
      <c r="Z58" s="282"/>
      <c r="AA58" s="117">
        <f t="shared" si="17"/>
        <v>-416.10583912821085</v>
      </c>
      <c r="AB58" s="110">
        <f t="shared" si="18"/>
        <v>0.88441504468660814</v>
      </c>
      <c r="AC58" s="295"/>
    </row>
    <row r="59" spans="1:29" ht="15.75" customHeight="1">
      <c r="A59" s="284"/>
      <c r="B59" s="100" t="s">
        <v>118</v>
      </c>
      <c r="C59" s="279" t="s">
        <v>124</v>
      </c>
      <c r="D59" s="280"/>
      <c r="E59" s="101">
        <v>22.28</v>
      </c>
      <c r="F59" s="102">
        <v>1219</v>
      </c>
      <c r="G59" s="103">
        <f t="shared" si="19"/>
        <v>27159.32</v>
      </c>
      <c r="H59" s="26"/>
      <c r="I59" s="104">
        <v>5</v>
      </c>
      <c r="J59" s="105">
        <v>3300</v>
      </c>
      <c r="K59" s="106">
        <f t="shared" si="21"/>
        <v>660</v>
      </c>
      <c r="L59" s="107">
        <v>5</v>
      </c>
      <c r="M59" s="105">
        <f t="shared" si="20"/>
        <v>2964.4244806740276</v>
      </c>
      <c r="N59" s="106">
        <f t="shared" si="13"/>
        <v>592.88489613480556</v>
      </c>
      <c r="O59" s="108">
        <f t="shared" si="14"/>
        <v>0</v>
      </c>
      <c r="P59" s="109">
        <f t="shared" si="15"/>
        <v>-67.115103865194442</v>
      </c>
      <c r="Q59" s="110">
        <f t="shared" si="16"/>
        <v>0.89831044868909937</v>
      </c>
      <c r="R59" s="290"/>
      <c r="S59" s="47">
        <v>0.38194444444444453</v>
      </c>
      <c r="T59" s="48">
        <v>0.39907407407407414</v>
      </c>
      <c r="U59" s="111">
        <v>15</v>
      </c>
      <c r="V59" s="112">
        <v>24.672579948256939</v>
      </c>
      <c r="W59" s="113"/>
      <c r="X59" s="116"/>
      <c r="Y59" s="281"/>
      <c r="Z59" s="282"/>
      <c r="AA59" s="117">
        <f t="shared" si="17"/>
        <v>-335.57551932597244</v>
      </c>
      <c r="AB59" s="110">
        <f t="shared" si="18"/>
        <v>0.89831044868909926</v>
      </c>
      <c r="AC59" s="295"/>
    </row>
    <row r="60" spans="1:29" ht="15.75" customHeight="1">
      <c r="A60" s="285"/>
      <c r="B60" s="100" t="s">
        <v>118</v>
      </c>
      <c r="C60" s="279" t="s">
        <v>127</v>
      </c>
      <c r="D60" s="280"/>
      <c r="E60" s="101">
        <v>18.18</v>
      </c>
      <c r="F60" s="102">
        <v>1251</v>
      </c>
      <c r="G60" s="103">
        <f t="shared" si="19"/>
        <v>22743.18</v>
      </c>
      <c r="H60" s="13"/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 t="shared" si="20"/>
        <v>3184.4659073571761</v>
      </c>
      <c r="N60" s="106">
        <f t="shared" si="13"/>
        <v>1061.4886357857254</v>
      </c>
      <c r="O60" s="108">
        <f t="shared" si="14"/>
        <v>0</v>
      </c>
      <c r="P60" s="109">
        <f t="shared" si="15"/>
        <v>-138.51136421427464</v>
      </c>
      <c r="Q60" s="110">
        <f t="shared" si="16"/>
        <v>0.88457386315477116</v>
      </c>
      <c r="R60" s="290"/>
      <c r="S60" s="47">
        <v>0.40902777777777788</v>
      </c>
      <c r="T60" s="48">
        <v>0.42539351851851864</v>
      </c>
      <c r="U60" s="111">
        <v>15</v>
      </c>
      <c r="V60" s="112">
        <v>23.570671561151407</v>
      </c>
      <c r="W60" s="113"/>
      <c r="X60" s="116"/>
      <c r="Y60" s="281"/>
      <c r="Z60" s="282"/>
      <c r="AA60" s="117">
        <f t="shared" si="17"/>
        <v>-415.53409264282391</v>
      </c>
      <c r="AB60" s="110">
        <f t="shared" si="18"/>
        <v>0.88457386315477116</v>
      </c>
      <c r="AC60" s="295"/>
    </row>
    <row r="61" spans="1:29" ht="15.75" customHeight="1">
      <c r="A61" s="285"/>
      <c r="B61" s="100" t="s">
        <v>118</v>
      </c>
      <c r="C61" s="279" t="s">
        <v>210</v>
      </c>
      <c r="D61" s="280"/>
      <c r="E61" s="101">
        <v>27.48</v>
      </c>
      <c r="F61" s="102">
        <v>4440</v>
      </c>
      <c r="G61" s="121">
        <f t="shared" si="19"/>
        <v>122011.2</v>
      </c>
      <c r="H61" s="122"/>
      <c r="I61" s="104">
        <v>5</v>
      </c>
      <c r="J61" s="105">
        <v>3600</v>
      </c>
      <c r="K61" s="106">
        <f t="shared" si="21"/>
        <v>720</v>
      </c>
      <c r="L61" s="107">
        <v>5</v>
      </c>
      <c r="M61" s="105">
        <f t="shared" si="20"/>
        <v>3182.8560533891987</v>
      </c>
      <c r="N61" s="106">
        <f t="shared" si="13"/>
        <v>636.57121067783976</v>
      </c>
      <c r="O61" s="108">
        <f t="shared" si="14"/>
        <v>0</v>
      </c>
      <c r="P61" s="109">
        <f t="shared" si="15"/>
        <v>-83.428789322160242</v>
      </c>
      <c r="Q61" s="110">
        <f t="shared" si="16"/>
        <v>0.88412668149699969</v>
      </c>
      <c r="R61" s="290"/>
      <c r="S61" s="47">
        <v>0.43541666666666679</v>
      </c>
      <c r="T61" s="120">
        <v>0.49353009259259273</v>
      </c>
      <c r="U61" s="111">
        <v>15</v>
      </c>
      <c r="V61" s="112">
        <v>83.69841285041133</v>
      </c>
      <c r="W61" s="113"/>
      <c r="X61" s="116"/>
      <c r="Y61" s="281"/>
      <c r="Z61" s="282"/>
      <c r="AA61" s="117">
        <f t="shared" si="17"/>
        <v>-417.14394661080132</v>
      </c>
      <c r="AB61" s="110">
        <f t="shared" si="18"/>
        <v>0.88412668149699958</v>
      </c>
      <c r="AC61" s="295"/>
    </row>
    <row r="62" spans="1:29" ht="15.75" customHeight="1">
      <c r="A62" s="285"/>
      <c r="B62" s="100" t="s">
        <v>118</v>
      </c>
      <c r="C62" s="279" t="s">
        <v>128</v>
      </c>
      <c r="D62" s="280"/>
      <c r="E62" s="101">
        <v>14.03</v>
      </c>
      <c r="F62" s="102">
        <v>3515</v>
      </c>
      <c r="G62" s="121">
        <f t="shared" si="19"/>
        <v>49315.45</v>
      </c>
      <c r="H62" s="62"/>
      <c r="I62" s="104">
        <v>3</v>
      </c>
      <c r="J62" s="105">
        <v>3000</v>
      </c>
      <c r="K62" s="106">
        <f t="shared" si="21"/>
        <v>1000</v>
      </c>
      <c r="L62" s="107">
        <v>3</v>
      </c>
      <c r="M62" s="105">
        <f t="shared" si="20"/>
        <v>2704.5877648596515</v>
      </c>
      <c r="N62" s="106">
        <f t="shared" si="13"/>
        <v>901.52925495321722</v>
      </c>
      <c r="O62" s="123">
        <f t="shared" si="14"/>
        <v>0</v>
      </c>
      <c r="P62" s="124">
        <f t="shared" si="15"/>
        <v>-98.470745046782781</v>
      </c>
      <c r="Q62" s="125">
        <f t="shared" si="16"/>
        <v>0.90152925495321723</v>
      </c>
      <c r="R62" s="290"/>
      <c r="S62" s="47">
        <v>0.50347222222222232</v>
      </c>
      <c r="T62" s="120">
        <v>0.55761574074074083</v>
      </c>
      <c r="U62" s="111">
        <v>15</v>
      </c>
      <c r="V62" s="112">
        <v>77.978612023686409</v>
      </c>
      <c r="W62" s="113"/>
      <c r="X62" s="116"/>
      <c r="Y62" s="281"/>
      <c r="Z62" s="282"/>
      <c r="AA62" s="117">
        <f t="shared" si="17"/>
        <v>-295.41223514034846</v>
      </c>
      <c r="AB62" s="110">
        <f t="shared" si="18"/>
        <v>0.90152925495321723</v>
      </c>
      <c r="AC62" s="295"/>
    </row>
    <row r="63" spans="1:29" ht="15.75" customHeight="1">
      <c r="A63" s="285"/>
      <c r="B63" s="100" t="s">
        <v>118</v>
      </c>
      <c r="C63" s="279" t="s">
        <v>130</v>
      </c>
      <c r="D63" s="280"/>
      <c r="E63" s="101">
        <v>14.28</v>
      </c>
      <c r="F63" s="102">
        <v>5080</v>
      </c>
      <c r="G63" s="121">
        <f t="shared" si="19"/>
        <v>72542.399999999994</v>
      </c>
      <c r="H63" s="62"/>
      <c r="I63" s="104">
        <v>3</v>
      </c>
      <c r="J63" s="105">
        <v>3600</v>
      </c>
      <c r="K63" s="106">
        <f t="shared" si="21"/>
        <v>1200</v>
      </c>
      <c r="L63" s="118">
        <v>3</v>
      </c>
      <c r="M63" s="105">
        <f t="shared" si="20"/>
        <v>3182.6453333603513</v>
      </c>
      <c r="N63" s="106">
        <f t="shared" si="13"/>
        <v>1060.8817777867837</v>
      </c>
      <c r="O63" s="123">
        <f t="shared" si="14"/>
        <v>0</v>
      </c>
      <c r="P63" s="124">
        <f t="shared" si="15"/>
        <v>-139.11822221321631</v>
      </c>
      <c r="Q63" s="125">
        <f t="shared" si="16"/>
        <v>0.88406814815565304</v>
      </c>
      <c r="R63" s="290"/>
      <c r="S63" s="47">
        <v>0.5673611111111112</v>
      </c>
      <c r="T63" s="120">
        <v>0.63386574074074087</v>
      </c>
      <c r="U63" s="111">
        <v>15</v>
      </c>
      <c r="V63" s="112">
        <v>95.769389320606834</v>
      </c>
      <c r="W63" s="113"/>
      <c r="X63" s="116"/>
      <c r="Y63" s="281"/>
      <c r="Z63" s="282"/>
      <c r="AA63" s="117">
        <f t="shared" si="17"/>
        <v>-417.35466663964871</v>
      </c>
      <c r="AB63" s="110">
        <f t="shared" si="18"/>
        <v>0.88406814815565316</v>
      </c>
      <c r="AC63" s="295"/>
    </row>
    <row r="64" spans="1:29" ht="15.75" customHeight="1">
      <c r="A64" s="285"/>
      <c r="B64" s="100"/>
      <c r="C64" s="279"/>
      <c r="D64" s="280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281"/>
      <c r="Z64" s="282"/>
      <c r="AA64" s="117"/>
      <c r="AB64" s="110"/>
      <c r="AC64" s="295"/>
    </row>
    <row r="65" spans="1:29" ht="15.75" customHeight="1">
      <c r="A65" s="285"/>
      <c r="B65" s="100"/>
      <c r="C65" s="279"/>
      <c r="D65" s="280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281"/>
      <c r="Z65" s="282"/>
      <c r="AA65" s="117"/>
      <c r="AB65" s="110"/>
      <c r="AC65" s="295"/>
    </row>
    <row r="66" spans="1:29" ht="15.75" customHeight="1">
      <c r="A66" s="285"/>
      <c r="B66" s="100"/>
      <c r="C66" s="279"/>
      <c r="D66" s="280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26"/>
      <c r="X66" s="127"/>
      <c r="Y66" s="281"/>
      <c r="Z66" s="282"/>
      <c r="AA66" s="117"/>
      <c r="AB66" s="110"/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99"/>
      <c r="G72" s="135"/>
      <c r="H72" s="69"/>
      <c r="I72" s="136">
        <f t="shared" ref="I72:J72" si="22">AVERAGE(I56:I71)</f>
        <v>3.625</v>
      </c>
      <c r="J72" s="137">
        <f t="shared" si="22"/>
        <v>3412.5</v>
      </c>
      <c r="K72" s="138">
        <f t="shared" ref="K72" si="23">J72/I72</f>
        <v>941.37931034482756</v>
      </c>
      <c r="L72" s="136">
        <f t="shared" ref="L72:M72" si="24">AVERAGE(L56:L71)</f>
        <v>3.625</v>
      </c>
      <c r="M72" s="137">
        <f t="shared" si="24"/>
        <v>3036.2633498415244</v>
      </c>
      <c r="N72" s="138">
        <f t="shared" ref="N72:N81" si="25">M72/L72</f>
        <v>837.58988961145496</v>
      </c>
      <c r="O72" s="139">
        <f t="shared" ref="O72:O81" si="26">L72-I72</f>
        <v>0</v>
      </c>
      <c r="P72" s="140">
        <f t="shared" ref="P72:P81" si="27">N72-K72</f>
        <v>-103.78942073337259</v>
      </c>
      <c r="Q72" s="141">
        <f t="shared" ref="Q72:Q81" si="28">N72/K72</f>
        <v>0.88974750178506212</v>
      </c>
      <c r="R72" s="291"/>
      <c r="S72" s="142">
        <f>S56</f>
        <v>0.25</v>
      </c>
      <c r="T72" s="143">
        <f>INDEX(T56:T71,COUNTA(T56:T71))</f>
        <v>0.63386574074074087</v>
      </c>
      <c r="U72" s="144"/>
      <c r="V72" s="166"/>
      <c r="W72" s="99"/>
      <c r="X72" s="69"/>
      <c r="Y72" s="277"/>
      <c r="Z72" s="278"/>
      <c r="AA72" s="168">
        <f t="shared" ref="AA72:AA81" si="29">M72-J72</f>
        <v>-376.23665015847564</v>
      </c>
      <c r="AB72" s="141">
        <f t="shared" ref="AB72:AB81" si="30">M72/J72</f>
        <v>0.88974750178506212</v>
      </c>
      <c r="AC72" s="296"/>
    </row>
    <row r="73" spans="1:29" ht="15.75" customHeight="1">
      <c r="A73" s="297" t="s">
        <v>78</v>
      </c>
      <c r="B73" s="114" t="s">
        <v>118</v>
      </c>
      <c r="C73" s="287" t="s">
        <v>211</v>
      </c>
      <c r="D73" s="288"/>
      <c r="E73" s="147">
        <v>23.72</v>
      </c>
      <c r="F73" s="97">
        <v>1016</v>
      </c>
      <c r="G73" s="148">
        <f t="shared" ref="G73:G81" si="31">E73*F73</f>
        <v>24099.52</v>
      </c>
      <c r="H73" s="149">
        <v>2</v>
      </c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81" si="32">F73/V73*60</f>
        <v>3180.5775423838154</v>
      </c>
      <c r="N73" s="152">
        <f t="shared" si="25"/>
        <v>636.11550847676313</v>
      </c>
      <c r="O73" s="154">
        <f t="shared" si="26"/>
        <v>0</v>
      </c>
      <c r="P73" s="155">
        <f t="shared" si="27"/>
        <v>-83.884491523236875</v>
      </c>
      <c r="Q73" s="156">
        <f t="shared" si="28"/>
        <v>0.88349376177328209</v>
      </c>
      <c r="R73" s="289">
        <f>Q89</f>
        <v>0.88423785149833212</v>
      </c>
      <c r="S73" s="157">
        <v>0.25</v>
      </c>
      <c r="T73" s="158">
        <v>0.26329861111111114</v>
      </c>
      <c r="U73" s="159"/>
      <c r="V73" s="160">
        <v>19.166330387377069</v>
      </c>
      <c r="W73" s="158"/>
      <c r="X73" s="169"/>
      <c r="Y73" s="292"/>
      <c r="Z73" s="293"/>
      <c r="AA73" s="115">
        <f t="shared" si="29"/>
        <v>-419.4224576161846</v>
      </c>
      <c r="AB73" s="156">
        <f t="shared" si="30"/>
        <v>0.88349376177328209</v>
      </c>
      <c r="AC73" s="294">
        <f>AB89</f>
        <v>0.88423785149833212</v>
      </c>
    </row>
    <row r="74" spans="1:29" ht="15.75" customHeight="1">
      <c r="A74" s="298"/>
      <c r="B74" s="100" t="s">
        <v>118</v>
      </c>
      <c r="C74" s="279" t="s">
        <v>126</v>
      </c>
      <c r="D74" s="280"/>
      <c r="E74" s="101">
        <v>16.66</v>
      </c>
      <c r="F74" s="102">
        <v>2029</v>
      </c>
      <c r="G74" s="103">
        <f t="shared" si="31"/>
        <v>33803.14</v>
      </c>
      <c r="H74" s="26">
        <v>2</v>
      </c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3187.2158276693376</v>
      </c>
      <c r="N74" s="106">
        <f t="shared" si="25"/>
        <v>637.4431655338675</v>
      </c>
      <c r="O74" s="108">
        <f t="shared" si="26"/>
        <v>0</v>
      </c>
      <c r="P74" s="109">
        <f t="shared" si="27"/>
        <v>-82.5568344661325</v>
      </c>
      <c r="Q74" s="110">
        <f t="shared" si="28"/>
        <v>0.8853377299081493</v>
      </c>
      <c r="R74" s="290"/>
      <c r="S74" s="47">
        <v>0.27361111111111114</v>
      </c>
      <c r="T74" s="48">
        <v>0.30012731481481486</v>
      </c>
      <c r="U74" s="111">
        <v>14.850000000000003</v>
      </c>
      <c r="V74" s="112">
        <v>38.196346461112668</v>
      </c>
      <c r="W74" s="113"/>
      <c r="X74" s="13"/>
      <c r="Y74" s="281"/>
      <c r="Z74" s="282"/>
      <c r="AA74" s="117">
        <f t="shared" si="29"/>
        <v>-412.78417233066239</v>
      </c>
      <c r="AB74" s="110">
        <f t="shared" si="30"/>
        <v>0.8853377299081493</v>
      </c>
      <c r="AC74" s="295"/>
    </row>
    <row r="75" spans="1:29" ht="15.75" customHeight="1">
      <c r="A75" s="298"/>
      <c r="B75" s="100" t="s">
        <v>118</v>
      </c>
      <c r="C75" s="279" t="s">
        <v>129</v>
      </c>
      <c r="D75" s="280"/>
      <c r="E75" s="101">
        <v>18.18</v>
      </c>
      <c r="F75" s="102">
        <v>2467</v>
      </c>
      <c r="G75" s="103">
        <f t="shared" si="31"/>
        <v>44850.06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3182.6382864459988</v>
      </c>
      <c r="N75" s="106">
        <f t="shared" si="25"/>
        <v>1060.8794288153329</v>
      </c>
      <c r="O75" s="108">
        <f t="shared" si="26"/>
        <v>0</v>
      </c>
      <c r="P75" s="109">
        <f t="shared" si="27"/>
        <v>-139.12057118466714</v>
      </c>
      <c r="Q75" s="110">
        <f t="shared" si="28"/>
        <v>0.88406619067944403</v>
      </c>
      <c r="R75" s="290"/>
      <c r="S75" s="47">
        <v>0.31041666666666673</v>
      </c>
      <c r="T75" s="48">
        <v>0.34270833333333339</v>
      </c>
      <c r="U75" s="111">
        <v>14.816666666666691</v>
      </c>
      <c r="V75" s="112">
        <v>46.508583972730236</v>
      </c>
      <c r="W75" s="113"/>
      <c r="X75" s="13"/>
      <c r="Y75" s="281"/>
      <c r="Z75" s="282"/>
      <c r="AA75" s="117">
        <f t="shared" si="29"/>
        <v>-417.3617135540012</v>
      </c>
      <c r="AB75" s="110">
        <f t="shared" si="30"/>
        <v>0.88406619067944414</v>
      </c>
      <c r="AC75" s="295"/>
    </row>
    <row r="76" spans="1:29" ht="15.75" customHeight="1">
      <c r="A76" s="298"/>
      <c r="B76" s="100" t="s">
        <v>118</v>
      </c>
      <c r="C76" s="279" t="s">
        <v>131</v>
      </c>
      <c r="D76" s="280"/>
      <c r="E76" s="101">
        <v>25.03</v>
      </c>
      <c r="F76" s="102">
        <v>1810</v>
      </c>
      <c r="G76" s="103">
        <f t="shared" si="31"/>
        <v>45304.3</v>
      </c>
      <c r="H76" s="26"/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3185.982014142714</v>
      </c>
      <c r="N76" s="106">
        <f t="shared" si="25"/>
        <v>637.19640282854277</v>
      </c>
      <c r="O76" s="108">
        <f t="shared" si="26"/>
        <v>0</v>
      </c>
      <c r="P76" s="109">
        <f t="shared" si="27"/>
        <v>-82.803597171457227</v>
      </c>
      <c r="Q76" s="110">
        <f t="shared" si="28"/>
        <v>0.88499500392853159</v>
      </c>
      <c r="R76" s="290"/>
      <c r="S76" s="47">
        <v>0.35277777777777786</v>
      </c>
      <c r="T76" s="48">
        <v>0.37644675925925936</v>
      </c>
      <c r="U76" s="111">
        <v>14.500000000000028</v>
      </c>
      <c r="V76" s="112">
        <v>34.086821431483237</v>
      </c>
      <c r="W76" s="113"/>
      <c r="X76" s="116"/>
      <c r="Y76" s="281"/>
      <c r="Z76" s="282"/>
      <c r="AA76" s="117">
        <f t="shared" si="29"/>
        <v>-414.01798585728602</v>
      </c>
      <c r="AB76" s="110">
        <f t="shared" si="30"/>
        <v>0.8849950039285317</v>
      </c>
      <c r="AC76" s="295"/>
    </row>
    <row r="77" spans="1:29" ht="15.75" customHeight="1">
      <c r="A77" s="298"/>
      <c r="B77" s="100" t="s">
        <v>118</v>
      </c>
      <c r="C77" s="279" t="s">
        <v>132</v>
      </c>
      <c r="D77" s="280"/>
      <c r="E77" s="101">
        <v>24.82</v>
      </c>
      <c r="F77" s="102">
        <v>2177</v>
      </c>
      <c r="G77" s="103">
        <f t="shared" si="31"/>
        <v>54033.14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3186.3518373929473</v>
      </c>
      <c r="N77" s="106">
        <f t="shared" si="25"/>
        <v>637.27036747858949</v>
      </c>
      <c r="O77" s="108">
        <f t="shared" si="26"/>
        <v>0</v>
      </c>
      <c r="P77" s="109">
        <f t="shared" si="27"/>
        <v>-82.729632521410508</v>
      </c>
      <c r="Q77" s="110">
        <f t="shared" si="28"/>
        <v>0.88509773260915203</v>
      </c>
      <c r="R77" s="290"/>
      <c r="S77" s="47">
        <v>0.38680555555555568</v>
      </c>
      <c r="T77" s="48">
        <v>0.41526620370370382</v>
      </c>
      <c r="U77" s="111">
        <v>14.916666666666707</v>
      </c>
      <c r="V77" s="112">
        <v>40.993589743332443</v>
      </c>
      <c r="W77" s="113"/>
      <c r="X77" s="116"/>
      <c r="Y77" s="281"/>
      <c r="Z77" s="282"/>
      <c r="AA77" s="117">
        <f t="shared" si="29"/>
        <v>-413.64816260705265</v>
      </c>
      <c r="AB77" s="110">
        <f t="shared" si="30"/>
        <v>0.88509773260915203</v>
      </c>
      <c r="AC77" s="295"/>
    </row>
    <row r="78" spans="1:29" ht="15.75" customHeight="1">
      <c r="A78" s="298"/>
      <c r="B78" s="100" t="s">
        <v>118</v>
      </c>
      <c r="C78" s="279" t="s">
        <v>133</v>
      </c>
      <c r="D78" s="280"/>
      <c r="E78" s="101">
        <v>30</v>
      </c>
      <c r="F78" s="102">
        <v>3033</v>
      </c>
      <c r="G78" s="121">
        <f t="shared" si="31"/>
        <v>90990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3180.9600000000037</v>
      </c>
      <c r="N78" s="106">
        <f t="shared" si="25"/>
        <v>795.24000000000092</v>
      </c>
      <c r="O78" s="108">
        <f t="shared" si="26"/>
        <v>0</v>
      </c>
      <c r="P78" s="109">
        <f t="shared" si="27"/>
        <v>-104.75999999999908</v>
      </c>
      <c r="Q78" s="110">
        <f t="shared" si="28"/>
        <v>0.88360000000000105</v>
      </c>
      <c r="R78" s="290"/>
      <c r="S78" s="47">
        <v>0.42500000000000016</v>
      </c>
      <c r="T78" s="120">
        <v>0.46472222222222237</v>
      </c>
      <c r="U78" s="111">
        <v>15</v>
      </c>
      <c r="V78" s="112">
        <v>57.209144409234881</v>
      </c>
      <c r="W78" s="113"/>
      <c r="X78" s="50"/>
      <c r="Y78" s="281"/>
      <c r="Z78" s="282"/>
      <c r="AA78" s="117">
        <f t="shared" si="29"/>
        <v>-419.03999999999633</v>
      </c>
      <c r="AB78" s="110">
        <f t="shared" si="30"/>
        <v>0.88360000000000105</v>
      </c>
      <c r="AC78" s="295"/>
    </row>
    <row r="79" spans="1:29" ht="15.75" customHeight="1">
      <c r="A79" s="298"/>
      <c r="B79" s="100" t="s">
        <v>118</v>
      </c>
      <c r="C79" s="279" t="s">
        <v>218</v>
      </c>
      <c r="D79" s="280"/>
      <c r="E79" s="101">
        <v>25.2</v>
      </c>
      <c r="F79" s="102">
        <v>3374</v>
      </c>
      <c r="G79" s="121">
        <f t="shared" si="31"/>
        <v>85024.8</v>
      </c>
      <c r="H79" s="62"/>
      <c r="I79" s="104">
        <v>3</v>
      </c>
      <c r="J79" s="105">
        <v>3600</v>
      </c>
      <c r="K79" s="106">
        <f t="shared" si="21"/>
        <v>1200</v>
      </c>
      <c r="L79" s="107">
        <v>3</v>
      </c>
      <c r="M79" s="105">
        <f t="shared" si="32"/>
        <v>3177.7875104579944</v>
      </c>
      <c r="N79" s="106">
        <f t="shared" si="25"/>
        <v>1059.2625034859982</v>
      </c>
      <c r="O79" s="123">
        <f t="shared" si="26"/>
        <v>0</v>
      </c>
      <c r="P79" s="124">
        <f t="shared" si="27"/>
        <v>-140.7374965140018</v>
      </c>
      <c r="Q79" s="125">
        <f t="shared" si="28"/>
        <v>0.88271875290499846</v>
      </c>
      <c r="R79" s="290"/>
      <c r="S79" s="47">
        <v>0.47500000000000014</v>
      </c>
      <c r="T79" s="120">
        <v>0.51923611111111123</v>
      </c>
      <c r="U79" s="111">
        <v>14.799999999999995</v>
      </c>
      <c r="V79" s="112">
        <v>63.704699994501397</v>
      </c>
      <c r="W79" s="113"/>
      <c r="X79" s="116"/>
      <c r="Y79" s="281"/>
      <c r="Z79" s="282"/>
      <c r="AA79" s="117">
        <f t="shared" si="29"/>
        <v>-422.21248954200564</v>
      </c>
      <c r="AB79" s="110">
        <f t="shared" si="30"/>
        <v>0.88271875290499846</v>
      </c>
      <c r="AC79" s="295"/>
    </row>
    <row r="80" spans="1:29" ht="15.75" customHeight="1">
      <c r="A80" s="298"/>
      <c r="B80" s="100" t="s">
        <v>118</v>
      </c>
      <c r="C80" s="279" t="s">
        <v>211</v>
      </c>
      <c r="D80" s="280"/>
      <c r="E80" s="101">
        <v>23.72</v>
      </c>
      <c r="F80" s="102">
        <v>2392</v>
      </c>
      <c r="G80" s="121">
        <f t="shared" si="31"/>
        <v>56738.239999999998</v>
      </c>
      <c r="H80" s="62"/>
      <c r="I80" s="104">
        <v>5</v>
      </c>
      <c r="J80" s="105">
        <v>3600</v>
      </c>
      <c r="K80" s="106">
        <f t="shared" si="21"/>
        <v>720</v>
      </c>
      <c r="L80" s="118">
        <v>5</v>
      </c>
      <c r="M80" s="105">
        <f t="shared" si="32"/>
        <v>3180.5775423838154</v>
      </c>
      <c r="N80" s="106">
        <f t="shared" si="25"/>
        <v>636.11550847676313</v>
      </c>
      <c r="O80" s="123">
        <f t="shared" si="26"/>
        <v>0</v>
      </c>
      <c r="P80" s="124">
        <f t="shared" si="27"/>
        <v>-83.884491523236875</v>
      </c>
      <c r="Q80" s="125">
        <f t="shared" si="28"/>
        <v>0.88349376177328209</v>
      </c>
      <c r="R80" s="290"/>
      <c r="S80" s="47">
        <v>0.52916666666666679</v>
      </c>
      <c r="T80" s="120">
        <v>0.56049768518518528</v>
      </c>
      <c r="U80" s="111">
        <v>15</v>
      </c>
      <c r="V80" s="112">
        <v>45.123880203352314</v>
      </c>
      <c r="W80" s="113"/>
      <c r="X80" s="116"/>
      <c r="Y80" s="281"/>
      <c r="Z80" s="282"/>
      <c r="AA80" s="117">
        <f t="shared" si="29"/>
        <v>-419.4224576161846</v>
      </c>
      <c r="AB80" s="110">
        <f t="shared" si="30"/>
        <v>0.88349376177328209</v>
      </c>
      <c r="AC80" s="295"/>
    </row>
    <row r="81" spans="1:29" ht="15.75" customHeight="1">
      <c r="A81" s="298"/>
      <c r="B81" s="100" t="s">
        <v>118</v>
      </c>
      <c r="C81" s="279" t="s">
        <v>126</v>
      </c>
      <c r="D81" s="280"/>
      <c r="E81" s="101">
        <v>16.66</v>
      </c>
      <c r="F81" s="102">
        <v>4242</v>
      </c>
      <c r="G81" s="121">
        <f t="shared" si="31"/>
        <v>70671.72</v>
      </c>
      <c r="H81" s="62"/>
      <c r="I81" s="104">
        <v>5</v>
      </c>
      <c r="J81" s="105">
        <v>3600</v>
      </c>
      <c r="K81" s="106">
        <f t="shared" si="21"/>
        <v>720</v>
      </c>
      <c r="L81" s="118">
        <v>5</v>
      </c>
      <c r="M81" s="105">
        <f t="shared" si="32"/>
        <v>3187.2158276693381</v>
      </c>
      <c r="N81" s="106">
        <f t="shared" si="25"/>
        <v>637.44316553386761</v>
      </c>
      <c r="O81" s="123">
        <f t="shared" si="26"/>
        <v>0</v>
      </c>
      <c r="P81" s="124">
        <f t="shared" si="27"/>
        <v>-82.556834466132386</v>
      </c>
      <c r="Q81" s="125">
        <f t="shared" si="28"/>
        <v>0.88533772990814952</v>
      </c>
      <c r="R81" s="290"/>
      <c r="S81" s="47">
        <v>0.57083333333333341</v>
      </c>
      <c r="T81" s="120">
        <v>0.62628472222222231</v>
      </c>
      <c r="U81" s="111">
        <v>14.883333333333315</v>
      </c>
      <c r="V81" s="112">
        <v>79.856531142454372</v>
      </c>
      <c r="W81" s="126"/>
      <c r="X81" s="127"/>
      <c r="Y81" s="281"/>
      <c r="Z81" s="282"/>
      <c r="AA81" s="117">
        <f t="shared" si="29"/>
        <v>-412.78417233066193</v>
      </c>
      <c r="AB81" s="110">
        <f t="shared" si="30"/>
        <v>0.88533772990814952</v>
      </c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4.4444444444444446</v>
      </c>
      <c r="J89" s="137">
        <f t="shared" si="33"/>
        <v>3600</v>
      </c>
      <c r="K89" s="138">
        <f t="shared" ref="K89" si="34">J89/I89</f>
        <v>810</v>
      </c>
      <c r="L89" s="136">
        <f t="shared" ref="L89:M89" si="35">AVERAGE(L73:L88)</f>
        <v>4.4444444444444446</v>
      </c>
      <c r="M89" s="137">
        <f t="shared" si="35"/>
        <v>3183.2562653939958</v>
      </c>
      <c r="N89" s="138">
        <f>M89/L89</f>
        <v>716.23265971364901</v>
      </c>
      <c r="O89" s="139">
        <f>L89-I89</f>
        <v>0</v>
      </c>
      <c r="P89" s="140">
        <f>N89-K89</f>
        <v>-93.767340286350986</v>
      </c>
      <c r="Q89" s="141">
        <f>N89/K89</f>
        <v>0.88423785149833212</v>
      </c>
      <c r="R89" s="291"/>
      <c r="S89" s="142">
        <f>S73</f>
        <v>0.25</v>
      </c>
      <c r="T89" s="143">
        <f>INDEX(T73:T88,COUNTA(T73:T88))</f>
        <v>0.62628472222222231</v>
      </c>
      <c r="U89" s="144"/>
      <c r="V89" s="166"/>
      <c r="W89" s="167"/>
      <c r="X89" s="138"/>
      <c r="Y89" s="277"/>
      <c r="Z89" s="278"/>
      <c r="AA89" s="168">
        <f>M89-J89</f>
        <v>-416.74373460600418</v>
      </c>
      <c r="AB89" s="141">
        <f>M89/J89</f>
        <v>0.88423785149833212</v>
      </c>
      <c r="AC89" s="296"/>
    </row>
    <row r="90" spans="1:29" ht="15.75" customHeight="1">
      <c r="A90" s="283" t="s">
        <v>134</v>
      </c>
      <c r="B90" s="114" t="s">
        <v>118</v>
      </c>
      <c r="C90" s="287" t="s">
        <v>135</v>
      </c>
      <c r="D90" s="288"/>
      <c r="E90" s="147">
        <v>28.57</v>
      </c>
      <c r="F90" s="97">
        <v>2209</v>
      </c>
      <c r="G90" s="148">
        <f t="shared" ref="G90:G92" si="36">E90*F90</f>
        <v>63111.13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3118.8161551933272</v>
      </c>
      <c r="N90" s="152">
        <f>M90/L90</f>
        <v>259.90134626611058</v>
      </c>
      <c r="O90" s="154">
        <f>L90-I90</f>
        <v>0</v>
      </c>
      <c r="P90" s="155">
        <f>N90-K90</f>
        <v>-40.098653733889421</v>
      </c>
      <c r="Q90" s="156">
        <f>N90/K90</f>
        <v>0.86633782088703526</v>
      </c>
      <c r="R90" s="289">
        <f>Q106</f>
        <v>0.89340257704403303</v>
      </c>
      <c r="S90" s="157">
        <v>0.70833333333333337</v>
      </c>
      <c r="T90" s="158">
        <v>0.73783564814814817</v>
      </c>
      <c r="U90" s="159"/>
      <c r="V90" s="160">
        <v>42.496894143407502</v>
      </c>
      <c r="W90" s="158"/>
      <c r="X90" s="169"/>
      <c r="Y90" s="292"/>
      <c r="Z90" s="293"/>
      <c r="AA90" s="115">
        <f>M90-J90</f>
        <v>-481.18384480667282</v>
      </c>
      <c r="AB90" s="156">
        <f>M90/J90</f>
        <v>0.86633782088703537</v>
      </c>
      <c r="AC90" s="294">
        <f>AB106</f>
        <v>0.89340257704403292</v>
      </c>
    </row>
    <row r="91" spans="1:29" ht="15.75" customHeight="1">
      <c r="A91" s="284"/>
      <c r="B91" s="100" t="s">
        <v>118</v>
      </c>
      <c r="C91" s="279" t="s">
        <v>202</v>
      </c>
      <c r="D91" s="280"/>
      <c r="E91" s="101">
        <v>20.170000000000002</v>
      </c>
      <c r="F91" s="102">
        <v>133</v>
      </c>
      <c r="G91" s="103">
        <f t="shared" si="36"/>
        <v>2682.61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3265.1128589773125</v>
      </c>
      <c r="N91" s="106">
        <f>M91/L91</f>
        <v>272.09273824810936</v>
      </c>
      <c r="O91" s="108">
        <f>L91-I91</f>
        <v>0</v>
      </c>
      <c r="P91" s="109">
        <f>N91-K91</f>
        <v>-27.907261751890644</v>
      </c>
      <c r="Q91" s="110">
        <f>N91/K91</f>
        <v>0.90697579416036456</v>
      </c>
      <c r="R91" s="290"/>
      <c r="S91" s="47">
        <v>0.74097222222222225</v>
      </c>
      <c r="T91" s="48">
        <v>0.74266203703703704</v>
      </c>
      <c r="U91" s="111">
        <v>4.5166666666666799</v>
      </c>
      <c r="V91" s="112">
        <v>2.4440196540402184</v>
      </c>
      <c r="W91" s="113"/>
      <c r="X91" s="13"/>
      <c r="Y91" s="281"/>
      <c r="Z91" s="282"/>
      <c r="AA91" s="117">
        <f>M91-J91</f>
        <v>-334.8871410226875</v>
      </c>
      <c r="AB91" s="110">
        <f>M91/J91</f>
        <v>0.90697579416036456</v>
      </c>
      <c r="AC91" s="295"/>
    </row>
    <row r="92" spans="1:29" ht="15.75" customHeight="1">
      <c r="A92" s="284"/>
      <c r="B92" s="100" t="s">
        <v>118</v>
      </c>
      <c r="C92" s="279" t="s">
        <v>203</v>
      </c>
      <c r="D92" s="280"/>
      <c r="E92" s="101">
        <v>20.420000000000002</v>
      </c>
      <c r="F92" s="102">
        <v>1282</v>
      </c>
      <c r="G92" s="103">
        <f t="shared" si="36"/>
        <v>26178.440000000002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3264.8188179049162</v>
      </c>
      <c r="N92" s="106">
        <f>M92/L92</f>
        <v>251.13990906960893</v>
      </c>
      <c r="O92" s="108">
        <f>L92-I92</f>
        <v>0</v>
      </c>
      <c r="P92" s="109">
        <f>N92-K92</f>
        <v>-25.783167853467972</v>
      </c>
      <c r="Q92" s="110">
        <f>N92/K92</f>
        <v>0.90689411608469894</v>
      </c>
      <c r="R92" s="290"/>
      <c r="S92" s="47">
        <v>0.74583333333333335</v>
      </c>
      <c r="T92" s="48">
        <v>0.76218750000000002</v>
      </c>
      <c r="U92" s="111">
        <v>4.5666666666666877</v>
      </c>
      <c r="V92" s="112">
        <v>23.560266063818123</v>
      </c>
      <c r="W92" s="113"/>
      <c r="X92" s="13"/>
      <c r="Y92" s="281"/>
      <c r="Z92" s="282"/>
      <c r="AA92" s="117">
        <f>M92-J92</f>
        <v>-335.18118209508384</v>
      </c>
      <c r="AB92" s="110">
        <f>M92/J92</f>
        <v>0.90689411608469894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26"/>
      <c r="X98" s="127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26"/>
      <c r="X99" s="127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3216.2492773585186</v>
      </c>
      <c r="N106" s="138">
        <f>M106/L106</f>
        <v>260.7769684344745</v>
      </c>
      <c r="O106" s="139">
        <f>L106-I106</f>
        <v>0</v>
      </c>
      <c r="P106" s="140">
        <f>N106-K106</f>
        <v>-31.114923457417376</v>
      </c>
      <c r="Q106" s="141">
        <f>N106/K106</f>
        <v>0.89340257704403303</v>
      </c>
      <c r="R106" s="291"/>
      <c r="S106" s="142">
        <f>S90</f>
        <v>0.70833333333333337</v>
      </c>
      <c r="T106" s="143">
        <f>INDEX(T90:T105,COUNTA(T90:T105))</f>
        <v>0.76218750000000002</v>
      </c>
      <c r="U106" s="144"/>
      <c r="V106" s="166"/>
      <c r="W106" s="167"/>
      <c r="X106" s="138"/>
      <c r="Y106" s="277"/>
      <c r="Z106" s="278"/>
      <c r="AA106" s="168">
        <f>M106-J106</f>
        <v>-383.75072264148139</v>
      </c>
      <c r="AB106" s="141">
        <f>M106/J106</f>
        <v>0.89340257704403292</v>
      </c>
      <c r="AC106" s="296"/>
    </row>
    <row r="107" spans="1:29" ht="15.75" customHeight="1">
      <c r="A107" s="297" t="s">
        <v>139</v>
      </c>
      <c r="B107" s="114" t="s">
        <v>118</v>
      </c>
      <c r="C107" s="287" t="s">
        <v>208</v>
      </c>
      <c r="D107" s="288"/>
      <c r="E107" s="147">
        <v>17.22</v>
      </c>
      <c r="F107" s="97">
        <v>2133</v>
      </c>
      <c r="G107" s="148">
        <f t="shared" ref="G107:G109" si="40">E107*F107</f>
        <v>36730.259999999995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2980.3008047833391</v>
      </c>
      <c r="N107" s="152">
        <f>M107/L107</f>
        <v>993.43360159444637</v>
      </c>
      <c r="O107" s="154">
        <f>L107-I107</f>
        <v>0</v>
      </c>
      <c r="P107" s="155">
        <f>N107-K107</f>
        <v>-106.56639840555363</v>
      </c>
      <c r="Q107" s="156">
        <f>N107/K107</f>
        <v>0.90312145599495119</v>
      </c>
      <c r="R107" s="289">
        <f>Q123</f>
        <v>0.901314364767965</v>
      </c>
      <c r="S107" s="157">
        <v>0.70833333333333337</v>
      </c>
      <c r="T107" s="158">
        <v>0.73814814814814822</v>
      </c>
      <c r="U107" s="159"/>
      <c r="V107" s="160">
        <v>42.94197411032939</v>
      </c>
      <c r="W107" s="161"/>
      <c r="X107" s="162"/>
      <c r="Y107" s="292"/>
      <c r="Z107" s="293"/>
      <c r="AA107" s="115">
        <f>M107-J107</f>
        <v>-319.69919521666088</v>
      </c>
      <c r="AB107" s="156">
        <f>M107/J107</f>
        <v>0.90312145599495119</v>
      </c>
      <c r="AC107" s="294">
        <f>AB123</f>
        <v>0.901314364767965</v>
      </c>
    </row>
    <row r="108" spans="1:29" ht="15.75" customHeight="1">
      <c r="A108" s="298"/>
      <c r="B108" s="100" t="s">
        <v>118</v>
      </c>
      <c r="C108" s="279" t="s">
        <v>138</v>
      </c>
      <c r="D108" s="280"/>
      <c r="E108" s="101">
        <v>24.54</v>
      </c>
      <c r="F108" s="102">
        <v>1848</v>
      </c>
      <c r="G108" s="103">
        <f t="shared" si="40"/>
        <v>45349.919999999998</v>
      </c>
      <c r="H108" s="26"/>
      <c r="I108" s="104">
        <v>4</v>
      </c>
      <c r="J108" s="105">
        <v>3000</v>
      </c>
      <c r="K108" s="106">
        <f t="shared" ref="K108:K152" si="41">J108/I108</f>
        <v>750</v>
      </c>
      <c r="L108" s="107">
        <v>4</v>
      </c>
      <c r="M108" s="105">
        <f>F108/V108*60</f>
        <v>2701.0588441258838</v>
      </c>
      <c r="N108" s="106">
        <f>M108/L108</f>
        <v>675.26471103147094</v>
      </c>
      <c r="O108" s="108">
        <f>L108-I108</f>
        <v>0</v>
      </c>
      <c r="P108" s="109">
        <f>N108-K108</f>
        <v>-74.735288968529062</v>
      </c>
      <c r="Q108" s="110">
        <f>N108/K108</f>
        <v>0.9003529480419612</v>
      </c>
      <c r="R108" s="290"/>
      <c r="S108" s="47">
        <v>0.74097222222222225</v>
      </c>
      <c r="T108" s="48">
        <v>0.76947916666666671</v>
      </c>
      <c r="U108" s="111">
        <v>5</v>
      </c>
      <c r="V108" s="112">
        <v>41.050568091522997</v>
      </c>
      <c r="W108" s="113"/>
      <c r="X108" s="116"/>
      <c r="Y108" s="281"/>
      <c r="Z108" s="282"/>
      <c r="AA108" s="117">
        <f>M108-J108</f>
        <v>-298.94115587411625</v>
      </c>
      <c r="AB108" s="110">
        <f>M108/J108</f>
        <v>0.9003529480419612</v>
      </c>
      <c r="AC108" s="295"/>
    </row>
    <row r="109" spans="1:29" ht="15.75" customHeight="1">
      <c r="A109" s="298"/>
      <c r="B109" s="100" t="s">
        <v>118</v>
      </c>
      <c r="C109" s="279" t="s">
        <v>205</v>
      </c>
      <c r="D109" s="280"/>
      <c r="E109" s="101">
        <v>23.27</v>
      </c>
      <c r="F109" s="102">
        <v>2099</v>
      </c>
      <c r="G109" s="103">
        <f t="shared" si="40"/>
        <v>48843.729999999996</v>
      </c>
      <c r="H109" s="26"/>
      <c r="I109" s="104">
        <v>5</v>
      </c>
      <c r="J109" s="105">
        <v>3000</v>
      </c>
      <c r="K109" s="106">
        <f t="shared" si="41"/>
        <v>600</v>
      </c>
      <c r="L109" s="107">
        <v>5</v>
      </c>
      <c r="M109" s="105">
        <f>F109/V109*60</f>
        <v>2700.8639434328516</v>
      </c>
      <c r="N109" s="106">
        <f>M109/L109</f>
        <v>540.17278868657036</v>
      </c>
      <c r="O109" s="108">
        <f>L109-I109</f>
        <v>0</v>
      </c>
      <c r="P109" s="109">
        <f>N109-K109</f>
        <v>-59.827211313429643</v>
      </c>
      <c r="Q109" s="110">
        <f>N109/K109</f>
        <v>0.90028798114428388</v>
      </c>
      <c r="R109" s="290"/>
      <c r="S109" s="47">
        <v>0.7729166666666667</v>
      </c>
      <c r="T109" s="48">
        <v>0.80528935185185191</v>
      </c>
      <c r="U109" s="111">
        <v>4.9499999999999744</v>
      </c>
      <c r="V109" s="112">
        <v>46.629523973698497</v>
      </c>
      <c r="W109" s="113"/>
      <c r="X109" s="116"/>
      <c r="Y109" s="281"/>
      <c r="Z109" s="282"/>
      <c r="AA109" s="117">
        <f>M109-J109</f>
        <v>-299.13605656714844</v>
      </c>
      <c r="AB109" s="110">
        <f>M109/J109</f>
        <v>0.90028798114428388</v>
      </c>
      <c r="AC109" s="295"/>
    </row>
    <row r="110" spans="1:29" ht="15.75" customHeight="1">
      <c r="A110" s="298"/>
      <c r="B110" s="100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281"/>
      <c r="Z110" s="282"/>
      <c r="AA110" s="117"/>
      <c r="AB110" s="110"/>
      <c r="AC110" s="295"/>
    </row>
    <row r="111" spans="1:29" ht="15.75" customHeight="1">
      <c r="A111" s="298"/>
      <c r="B111" s="100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81"/>
      <c r="Z111" s="282"/>
      <c r="AA111" s="117"/>
      <c r="AB111" s="110"/>
      <c r="AC111" s="295"/>
    </row>
    <row r="112" spans="1:29" ht="15.75" customHeight="1">
      <c r="A112" s="298"/>
      <c r="B112" s="100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281"/>
      <c r="Z112" s="282"/>
      <c r="AA112" s="117"/>
      <c r="AB112" s="110"/>
      <c r="AC112" s="295"/>
    </row>
    <row r="113" spans="1:29" ht="15.75" customHeight="1">
      <c r="A113" s="298"/>
      <c r="B113" s="100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120"/>
      <c r="U113" s="111"/>
      <c r="V113" s="112"/>
      <c r="W113" s="113"/>
      <c r="X113" s="116"/>
      <c r="Y113" s="281"/>
      <c r="Z113" s="282"/>
      <c r="AA113" s="117"/>
      <c r="AB113" s="110"/>
      <c r="AC113" s="295"/>
    </row>
    <row r="114" spans="1:29" ht="15.75" customHeight="1">
      <c r="A114" s="298"/>
      <c r="B114" s="100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120"/>
      <c r="U114" s="111"/>
      <c r="V114" s="112"/>
      <c r="W114" s="113"/>
      <c r="X114" s="116"/>
      <c r="Y114" s="281"/>
      <c r="Z114" s="282"/>
      <c r="AA114" s="117"/>
      <c r="AB114" s="110"/>
      <c r="AC114" s="295"/>
    </row>
    <row r="115" spans="1:29" ht="15.75" customHeight="1">
      <c r="A115" s="298"/>
      <c r="B115" s="100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120"/>
      <c r="U115" s="111"/>
      <c r="V115" s="112"/>
      <c r="W115" s="113"/>
      <c r="X115" s="116"/>
      <c r="Y115" s="281"/>
      <c r="Z115" s="282"/>
      <c r="AA115" s="117"/>
      <c r="AB115" s="110"/>
      <c r="AC115" s="295"/>
    </row>
    <row r="116" spans="1:29" ht="15.75" customHeight="1">
      <c r="A116" s="298"/>
      <c r="B116" s="100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120"/>
      <c r="U116" s="111"/>
      <c r="V116" s="112"/>
      <c r="W116" s="113"/>
      <c r="X116" s="116"/>
      <c r="Y116" s="281"/>
      <c r="Z116" s="282"/>
      <c r="AA116" s="117"/>
      <c r="AB116" s="110"/>
      <c r="AC116" s="295"/>
    </row>
    <row r="117" spans="1:29" ht="15.75" customHeight="1">
      <c r="A117" s="298"/>
      <c r="B117" s="100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120"/>
      <c r="U117" s="111"/>
      <c r="V117" s="112"/>
      <c r="W117" s="126"/>
      <c r="X117" s="127"/>
      <c r="Y117" s="281"/>
      <c r="Z117" s="282"/>
      <c r="AA117" s="117"/>
      <c r="AB117" s="110"/>
      <c r="AC117" s="295"/>
    </row>
    <row r="118" spans="1:29" ht="15.75" customHeight="1">
      <c r="A118" s="298"/>
      <c r="B118" s="100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120"/>
      <c r="U118" s="111"/>
      <c r="V118" s="112"/>
      <c r="W118" s="126"/>
      <c r="X118" s="127"/>
      <c r="Y118" s="281"/>
      <c r="Z118" s="282"/>
      <c r="AA118" s="117"/>
      <c r="AB118" s="110"/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2">AVERAGE(I107:I122)</f>
        <v>4</v>
      </c>
      <c r="J123" s="137">
        <f t="shared" si="42"/>
        <v>3100</v>
      </c>
      <c r="K123" s="138">
        <f t="shared" ref="K123" si="43">J123/I123</f>
        <v>775</v>
      </c>
      <c r="L123" s="136">
        <f t="shared" ref="L123:M123" si="44">AVERAGE(L107:L122)</f>
        <v>4</v>
      </c>
      <c r="M123" s="137">
        <f t="shared" si="44"/>
        <v>2794.0745307806915</v>
      </c>
      <c r="N123" s="138">
        <f t="shared" ref="N123:N135" si="45">M123/L123</f>
        <v>698.51863269517287</v>
      </c>
      <c r="O123" s="139">
        <f t="shared" ref="O123:O135" si="46">L123-I123</f>
        <v>0</v>
      </c>
      <c r="P123" s="140">
        <f t="shared" ref="P123:P135" si="47">N123-K123</f>
        <v>-76.481367304827131</v>
      </c>
      <c r="Q123" s="141">
        <f t="shared" ref="Q123:Q135" si="48">N123/K123</f>
        <v>0.901314364767965</v>
      </c>
      <c r="R123" s="291"/>
      <c r="S123" s="142">
        <f>S107</f>
        <v>0.70833333333333337</v>
      </c>
      <c r="T123" s="143">
        <f>INDEX(T107:T122,COUNTA(T107:T122))</f>
        <v>0.80528935185185191</v>
      </c>
      <c r="U123" s="144"/>
      <c r="V123" s="166"/>
      <c r="W123" s="99"/>
      <c r="X123" s="69"/>
      <c r="Y123" s="277"/>
      <c r="Z123" s="278"/>
      <c r="AA123" s="168">
        <f t="shared" ref="AA123:AA135" si="49">M123-J123</f>
        <v>-305.92546921930852</v>
      </c>
      <c r="AB123" s="141">
        <f t="shared" ref="AB123:AB135" si="50">M123/J123</f>
        <v>0.901314364767965</v>
      </c>
      <c r="AC123" s="296"/>
    </row>
    <row r="124" spans="1:29" ht="15.75" customHeight="1">
      <c r="A124" s="283" t="s">
        <v>142</v>
      </c>
      <c r="B124" s="114" t="s">
        <v>118</v>
      </c>
      <c r="C124" s="287" t="s">
        <v>137</v>
      </c>
      <c r="D124" s="288"/>
      <c r="E124" s="147">
        <v>22.28</v>
      </c>
      <c r="F124" s="97">
        <v>474</v>
      </c>
      <c r="G124" s="148">
        <f t="shared" ref="G124:G135" si="51">E124*F124</f>
        <v>10560.720000000001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5" si="52">F124/V124*60</f>
        <v>2963.2975111324386</v>
      </c>
      <c r="N124" s="152">
        <f t="shared" si="45"/>
        <v>592.65950222648769</v>
      </c>
      <c r="O124" s="154">
        <f t="shared" si="46"/>
        <v>0</v>
      </c>
      <c r="P124" s="155">
        <f t="shared" si="47"/>
        <v>-67.340497773512311</v>
      </c>
      <c r="Q124" s="156">
        <f t="shared" si="48"/>
        <v>0.89796894276740558</v>
      </c>
      <c r="R124" s="289">
        <f>Q140</f>
        <v>0.89219399247420039</v>
      </c>
      <c r="S124" s="157">
        <v>0.70833333333333337</v>
      </c>
      <c r="T124" s="158">
        <v>0.71498842592592593</v>
      </c>
      <c r="U124" s="159"/>
      <c r="V124" s="160">
        <v>9.5974163556502017</v>
      </c>
      <c r="W124" s="161"/>
      <c r="X124" s="162"/>
      <c r="Y124" s="292"/>
      <c r="Z124" s="293"/>
      <c r="AA124" s="115">
        <f t="shared" si="49"/>
        <v>-336.70248886756144</v>
      </c>
      <c r="AB124" s="156">
        <f t="shared" si="50"/>
        <v>0.89796894276740558</v>
      </c>
      <c r="AC124" s="294">
        <f>AB140</f>
        <v>0.89219399247420039</v>
      </c>
    </row>
    <row r="125" spans="1:29" ht="15.75" customHeight="1">
      <c r="A125" s="284"/>
      <c r="B125" s="100" t="s">
        <v>118</v>
      </c>
      <c r="C125" s="279" t="s">
        <v>136</v>
      </c>
      <c r="D125" s="280"/>
      <c r="E125" s="101">
        <v>16.7</v>
      </c>
      <c r="F125" s="102">
        <v>458</v>
      </c>
      <c r="G125" s="103">
        <f t="shared" si="51"/>
        <v>7648.5999999999995</v>
      </c>
      <c r="H125" s="26">
        <v>2</v>
      </c>
      <c r="I125" s="104">
        <v>3</v>
      </c>
      <c r="J125" s="105">
        <v>3600</v>
      </c>
      <c r="K125" s="106">
        <f t="shared" si="41"/>
        <v>1200</v>
      </c>
      <c r="L125" s="107">
        <v>3</v>
      </c>
      <c r="M125" s="105">
        <f t="shared" si="52"/>
        <v>3187.1623507222021</v>
      </c>
      <c r="N125" s="106">
        <f t="shared" si="45"/>
        <v>1062.3874502407341</v>
      </c>
      <c r="O125" s="108">
        <f t="shared" si="46"/>
        <v>0</v>
      </c>
      <c r="P125" s="109">
        <f t="shared" si="47"/>
        <v>-137.6125497592659</v>
      </c>
      <c r="Q125" s="110">
        <f t="shared" si="48"/>
        <v>0.8853228752006117</v>
      </c>
      <c r="R125" s="290"/>
      <c r="S125" s="47">
        <v>0.72499999999999998</v>
      </c>
      <c r="T125" s="48">
        <v>0.73098379629629628</v>
      </c>
      <c r="U125" s="111">
        <v>15</v>
      </c>
      <c r="V125" s="112">
        <v>8.6220898015355605</v>
      </c>
      <c r="W125" s="113"/>
      <c r="X125" s="116"/>
      <c r="Y125" s="281"/>
      <c r="Z125" s="282"/>
      <c r="AA125" s="117">
        <f t="shared" si="49"/>
        <v>-412.83764927779794</v>
      </c>
      <c r="AB125" s="110">
        <f t="shared" si="50"/>
        <v>0.8853228752006117</v>
      </c>
      <c r="AC125" s="295"/>
    </row>
    <row r="126" spans="1:29" ht="15.75" customHeight="1">
      <c r="A126" s="284"/>
      <c r="B126" s="100" t="s">
        <v>118</v>
      </c>
      <c r="C126" s="279" t="s">
        <v>148</v>
      </c>
      <c r="D126" s="280"/>
      <c r="E126" s="101">
        <v>18.18</v>
      </c>
      <c r="F126" s="102">
        <v>425</v>
      </c>
      <c r="G126" s="103">
        <f t="shared" si="51"/>
        <v>7726.5</v>
      </c>
      <c r="H126" s="26">
        <v>2</v>
      </c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3186.9560598015237</v>
      </c>
      <c r="N126" s="106">
        <f t="shared" si="45"/>
        <v>1062.3186866005078</v>
      </c>
      <c r="O126" s="108">
        <f t="shared" si="46"/>
        <v>0</v>
      </c>
      <c r="P126" s="109">
        <f t="shared" si="47"/>
        <v>-137.68131339949218</v>
      </c>
      <c r="Q126" s="110">
        <f t="shared" si="48"/>
        <v>0.8852655721670899</v>
      </c>
      <c r="R126" s="290"/>
      <c r="S126" s="47">
        <v>0.74097222222222214</v>
      </c>
      <c r="T126" s="48">
        <v>0.74652777777777768</v>
      </c>
      <c r="U126" s="111">
        <v>15</v>
      </c>
      <c r="V126" s="112">
        <v>8.0013654162486567</v>
      </c>
      <c r="W126" s="113"/>
      <c r="X126" s="116"/>
      <c r="Y126" s="281"/>
      <c r="Z126" s="282"/>
      <c r="AA126" s="117">
        <f t="shared" si="49"/>
        <v>-413.04394019847632</v>
      </c>
      <c r="AB126" s="110">
        <f t="shared" si="50"/>
        <v>0.8852655721670899</v>
      </c>
      <c r="AC126" s="295"/>
    </row>
    <row r="127" spans="1:29" ht="15.75" customHeight="1">
      <c r="A127" s="284"/>
      <c r="B127" s="100" t="s">
        <v>118</v>
      </c>
      <c r="C127" s="279" t="s">
        <v>144</v>
      </c>
      <c r="D127" s="280"/>
      <c r="E127" s="101">
        <v>18.18</v>
      </c>
      <c r="F127" s="102">
        <v>661</v>
      </c>
      <c r="G127" s="103">
        <f t="shared" si="51"/>
        <v>12016.98</v>
      </c>
      <c r="H127" s="26">
        <v>2</v>
      </c>
      <c r="I127" s="104">
        <v>3</v>
      </c>
      <c r="J127" s="105">
        <v>3000</v>
      </c>
      <c r="K127" s="106">
        <f t="shared" si="41"/>
        <v>1000</v>
      </c>
      <c r="L127" s="107">
        <v>3</v>
      </c>
      <c r="M127" s="105">
        <f t="shared" si="52"/>
        <v>2705.6387160066492</v>
      </c>
      <c r="N127" s="106">
        <f t="shared" si="45"/>
        <v>901.87957200221638</v>
      </c>
      <c r="O127" s="108">
        <f t="shared" si="46"/>
        <v>0</v>
      </c>
      <c r="P127" s="109">
        <f t="shared" si="47"/>
        <v>-98.120427997783622</v>
      </c>
      <c r="Q127" s="110">
        <f t="shared" si="48"/>
        <v>0.90187957200221636</v>
      </c>
      <c r="R127" s="290"/>
      <c r="S127" s="47">
        <v>0.75694444444444431</v>
      </c>
      <c r="T127" s="48">
        <v>0.76711805555555546</v>
      </c>
      <c r="U127" s="111">
        <v>14.999999999999947</v>
      </c>
      <c r="V127" s="112">
        <v>14.658276349081682</v>
      </c>
      <c r="W127" s="113"/>
      <c r="X127" s="116"/>
      <c r="Y127" s="281"/>
      <c r="Z127" s="282"/>
      <c r="AA127" s="117">
        <f t="shared" si="49"/>
        <v>-294.36128399335075</v>
      </c>
      <c r="AB127" s="110">
        <f t="shared" si="50"/>
        <v>0.90187957200221647</v>
      </c>
      <c r="AC127" s="295"/>
    </row>
    <row r="128" spans="1:29" ht="15.75" customHeight="1">
      <c r="A128" s="285"/>
      <c r="B128" s="100" t="s">
        <v>118</v>
      </c>
      <c r="C128" s="279" t="s">
        <v>143</v>
      </c>
      <c r="D128" s="280"/>
      <c r="E128" s="101">
        <v>14.03</v>
      </c>
      <c r="F128" s="102">
        <v>2553</v>
      </c>
      <c r="G128" s="103">
        <f t="shared" si="51"/>
        <v>35818.589999999997</v>
      </c>
      <c r="H128" s="26">
        <v>2</v>
      </c>
      <c r="I128" s="104">
        <v>3</v>
      </c>
      <c r="J128" s="105">
        <v>3000</v>
      </c>
      <c r="K128" s="106">
        <f t="shared" si="41"/>
        <v>1000</v>
      </c>
      <c r="L128" s="107">
        <v>3</v>
      </c>
      <c r="M128" s="105">
        <f t="shared" si="52"/>
        <v>2707.0801264234478</v>
      </c>
      <c r="N128" s="106">
        <f t="shared" si="45"/>
        <v>902.36004214114928</v>
      </c>
      <c r="O128" s="108">
        <f t="shared" si="46"/>
        <v>0</v>
      </c>
      <c r="P128" s="109">
        <f t="shared" si="47"/>
        <v>-97.639957858850721</v>
      </c>
      <c r="Q128" s="110">
        <f t="shared" si="48"/>
        <v>0.90236004214114929</v>
      </c>
      <c r="R128" s="290"/>
      <c r="S128" s="47">
        <v>0.77708333333333313</v>
      </c>
      <c r="T128" s="48">
        <v>0.81637731481481457</v>
      </c>
      <c r="U128" s="111">
        <v>15</v>
      </c>
      <c r="V128" s="112">
        <v>56.584952364294821</v>
      </c>
      <c r="W128" s="113"/>
      <c r="X128" s="116"/>
      <c r="Y128" s="281"/>
      <c r="Z128" s="282"/>
      <c r="AA128" s="117">
        <f t="shared" si="49"/>
        <v>-292.91987357655216</v>
      </c>
      <c r="AB128" s="110">
        <f t="shared" si="50"/>
        <v>0.90236004214114929</v>
      </c>
      <c r="AC128" s="295"/>
    </row>
    <row r="129" spans="1:29" ht="15.75" customHeight="1">
      <c r="A129" s="285"/>
      <c r="B129" s="100" t="s">
        <v>118</v>
      </c>
      <c r="C129" s="279" t="s">
        <v>145</v>
      </c>
      <c r="D129" s="280"/>
      <c r="E129" s="101">
        <v>14.28</v>
      </c>
      <c r="F129" s="102">
        <v>3242</v>
      </c>
      <c r="G129" s="121">
        <f t="shared" si="51"/>
        <v>46295.759999999995</v>
      </c>
      <c r="H129" s="26">
        <v>2</v>
      </c>
      <c r="I129" s="104">
        <v>3</v>
      </c>
      <c r="J129" s="105">
        <v>3600</v>
      </c>
      <c r="K129" s="106">
        <f t="shared" si="41"/>
        <v>1200</v>
      </c>
      <c r="L129" s="107">
        <v>3</v>
      </c>
      <c r="M129" s="105">
        <f t="shared" si="52"/>
        <v>3182.9644846451683</v>
      </c>
      <c r="N129" s="106">
        <f t="shared" si="45"/>
        <v>1060.9881615483894</v>
      </c>
      <c r="O129" s="108">
        <f t="shared" si="46"/>
        <v>0</v>
      </c>
      <c r="P129" s="109">
        <f t="shared" si="47"/>
        <v>-139.01183845161063</v>
      </c>
      <c r="Q129" s="110">
        <f t="shared" si="48"/>
        <v>0.88415680129032448</v>
      </c>
      <c r="R129" s="290"/>
      <c r="S129" s="47">
        <v>0.82638888888888862</v>
      </c>
      <c r="T129" s="120">
        <v>0.86881944444444414</v>
      </c>
      <c r="U129" s="111">
        <v>15</v>
      </c>
      <c r="V129" s="112">
        <v>61.112840227522916</v>
      </c>
      <c r="W129" s="113"/>
      <c r="X129" s="116"/>
      <c r="Y129" s="281"/>
      <c r="Z129" s="282"/>
      <c r="AA129" s="117">
        <f t="shared" si="49"/>
        <v>-417.03551535483166</v>
      </c>
      <c r="AB129" s="110">
        <f t="shared" si="50"/>
        <v>0.88415680129032459</v>
      </c>
      <c r="AC129" s="295"/>
    </row>
    <row r="130" spans="1:29" ht="15.75" customHeight="1">
      <c r="A130" s="285"/>
      <c r="B130" s="100" t="s">
        <v>118</v>
      </c>
      <c r="C130" s="279" t="s">
        <v>137</v>
      </c>
      <c r="D130" s="280"/>
      <c r="E130" s="101">
        <v>22.28</v>
      </c>
      <c r="F130" s="102">
        <v>1352</v>
      </c>
      <c r="G130" s="121">
        <f t="shared" si="51"/>
        <v>30122.560000000001</v>
      </c>
      <c r="H130" s="26"/>
      <c r="I130" s="104">
        <v>5</v>
      </c>
      <c r="J130" s="105">
        <v>3300</v>
      </c>
      <c r="K130" s="106">
        <f t="shared" si="41"/>
        <v>660</v>
      </c>
      <c r="L130" s="107">
        <v>5</v>
      </c>
      <c r="M130" s="105">
        <f t="shared" si="52"/>
        <v>2963.2975111324381</v>
      </c>
      <c r="N130" s="106">
        <f t="shared" si="45"/>
        <v>592.65950222648758</v>
      </c>
      <c r="O130" s="123">
        <f t="shared" si="46"/>
        <v>0</v>
      </c>
      <c r="P130" s="124">
        <f t="shared" si="47"/>
        <v>-67.340497773512425</v>
      </c>
      <c r="Q130" s="125">
        <f t="shared" si="48"/>
        <v>0.89796894276740546</v>
      </c>
      <c r="R130" s="290"/>
      <c r="S130" s="47">
        <v>0.87916666666666632</v>
      </c>
      <c r="T130" s="120">
        <v>0.898171296296296</v>
      </c>
      <c r="U130" s="111">
        <v>14.899999999999931</v>
      </c>
      <c r="V130" s="112">
        <v>27.374909098816612</v>
      </c>
      <c r="W130" s="113"/>
      <c r="X130" s="116"/>
      <c r="Y130" s="281"/>
      <c r="Z130" s="282"/>
      <c r="AA130" s="117">
        <f t="shared" si="49"/>
        <v>-336.7024888675619</v>
      </c>
      <c r="AB130" s="110">
        <f t="shared" si="50"/>
        <v>0.89796894276740546</v>
      </c>
      <c r="AC130" s="295"/>
    </row>
    <row r="131" spans="1:29" ht="15.75" customHeight="1">
      <c r="A131" s="285"/>
      <c r="B131" s="100" t="s">
        <v>118</v>
      </c>
      <c r="C131" s="279" t="s">
        <v>136</v>
      </c>
      <c r="D131" s="280"/>
      <c r="E131" s="101">
        <v>16.7</v>
      </c>
      <c r="F131" s="102">
        <v>1012</v>
      </c>
      <c r="G131" s="121">
        <f t="shared" si="51"/>
        <v>16900.399999999998</v>
      </c>
      <c r="H131" s="26"/>
      <c r="I131" s="104">
        <v>3</v>
      </c>
      <c r="J131" s="105">
        <v>3600</v>
      </c>
      <c r="K131" s="106">
        <f t="shared" si="41"/>
        <v>1200</v>
      </c>
      <c r="L131" s="118">
        <v>3</v>
      </c>
      <c r="M131" s="105">
        <f t="shared" si="52"/>
        <v>3187.1623507222021</v>
      </c>
      <c r="N131" s="106">
        <f t="shared" si="45"/>
        <v>1062.3874502407341</v>
      </c>
      <c r="O131" s="123">
        <f t="shared" si="46"/>
        <v>0</v>
      </c>
      <c r="P131" s="124">
        <f t="shared" si="47"/>
        <v>-137.6125497592659</v>
      </c>
      <c r="Q131" s="125">
        <f t="shared" si="48"/>
        <v>0.8853228752006117</v>
      </c>
      <c r="R131" s="290"/>
      <c r="S131" s="47">
        <v>0.90833333333333299</v>
      </c>
      <c r="T131" s="120">
        <v>0.92156249999999962</v>
      </c>
      <c r="U131" s="111">
        <v>14.633333333333276</v>
      </c>
      <c r="V131" s="112">
        <v>19.051429867148443</v>
      </c>
      <c r="W131" s="113"/>
      <c r="X131" s="116"/>
      <c r="Y131" s="281"/>
      <c r="Z131" s="282"/>
      <c r="AA131" s="117">
        <f t="shared" si="49"/>
        <v>-412.83764927779794</v>
      </c>
      <c r="AB131" s="110">
        <f t="shared" si="50"/>
        <v>0.8853228752006117</v>
      </c>
      <c r="AC131" s="295"/>
    </row>
    <row r="132" spans="1:29" ht="15.75" customHeight="1">
      <c r="A132" s="285"/>
      <c r="B132" s="100" t="s">
        <v>118</v>
      </c>
      <c r="C132" s="279" t="s">
        <v>148</v>
      </c>
      <c r="D132" s="280"/>
      <c r="E132" s="101">
        <v>18.18</v>
      </c>
      <c r="F132" s="102">
        <v>890</v>
      </c>
      <c r="G132" s="121">
        <f t="shared" si="51"/>
        <v>16180.199999999999</v>
      </c>
      <c r="H132" s="26"/>
      <c r="I132" s="104">
        <v>3</v>
      </c>
      <c r="J132" s="105">
        <v>3600</v>
      </c>
      <c r="K132" s="106">
        <f t="shared" si="41"/>
        <v>1200</v>
      </c>
      <c r="L132" s="118">
        <v>3</v>
      </c>
      <c r="M132" s="105">
        <f t="shared" si="52"/>
        <v>3186.9560598015246</v>
      </c>
      <c r="N132" s="106">
        <f t="shared" si="45"/>
        <v>1062.3186866005083</v>
      </c>
      <c r="O132" s="123">
        <f t="shared" si="46"/>
        <v>0</v>
      </c>
      <c r="P132" s="124">
        <f t="shared" si="47"/>
        <v>-137.68131339949173</v>
      </c>
      <c r="Q132" s="125">
        <f t="shared" si="48"/>
        <v>0.88526557216709023</v>
      </c>
      <c r="R132" s="290"/>
      <c r="S132" s="47">
        <v>0.93194444444444402</v>
      </c>
      <c r="T132" s="120">
        <v>0.94357638888888851</v>
      </c>
      <c r="U132" s="111">
        <v>14.949999999999939</v>
      </c>
      <c r="V132" s="112">
        <v>16.755800518732478</v>
      </c>
      <c r="W132" s="113"/>
      <c r="X132" s="116"/>
      <c r="Y132" s="281"/>
      <c r="Z132" s="282"/>
      <c r="AA132" s="117">
        <f t="shared" si="49"/>
        <v>-413.04394019847541</v>
      </c>
      <c r="AB132" s="110">
        <f t="shared" si="50"/>
        <v>0.88526557216709012</v>
      </c>
      <c r="AC132" s="295"/>
    </row>
    <row r="133" spans="1:29" ht="15.75" customHeight="1">
      <c r="A133" s="285"/>
      <c r="B133" s="100" t="s">
        <v>118</v>
      </c>
      <c r="C133" s="279" t="s">
        <v>144</v>
      </c>
      <c r="D133" s="280"/>
      <c r="E133" s="101">
        <v>18.18</v>
      </c>
      <c r="F133" s="102">
        <v>1308</v>
      </c>
      <c r="G133" s="121">
        <f t="shared" si="51"/>
        <v>23779.439999999999</v>
      </c>
      <c r="H133" s="26"/>
      <c r="I133" s="104">
        <v>3</v>
      </c>
      <c r="J133" s="105">
        <v>3000</v>
      </c>
      <c r="K133" s="106">
        <f t="shared" si="41"/>
        <v>1000</v>
      </c>
      <c r="L133" s="118">
        <v>3</v>
      </c>
      <c r="M133" s="105">
        <f t="shared" si="52"/>
        <v>2705.6387160066492</v>
      </c>
      <c r="N133" s="106">
        <f t="shared" si="45"/>
        <v>901.87957200221638</v>
      </c>
      <c r="O133" s="123">
        <f t="shared" si="46"/>
        <v>0</v>
      </c>
      <c r="P133" s="124">
        <f t="shared" si="47"/>
        <v>-98.120427997783622</v>
      </c>
      <c r="Q133" s="125">
        <f t="shared" si="48"/>
        <v>0.90187957200221636</v>
      </c>
      <c r="R133" s="290"/>
      <c r="S133" s="47">
        <v>0.95347222222222172</v>
      </c>
      <c r="T133" s="120">
        <v>0.97361111111111065</v>
      </c>
      <c r="U133" s="111">
        <v>15</v>
      </c>
      <c r="V133" s="112">
        <v>29.006089961571622</v>
      </c>
      <c r="W133" s="113"/>
      <c r="X133" s="116"/>
      <c r="Y133" s="281"/>
      <c r="Z133" s="282"/>
      <c r="AA133" s="117">
        <f t="shared" si="49"/>
        <v>-294.36128399335075</v>
      </c>
      <c r="AB133" s="110">
        <f t="shared" si="50"/>
        <v>0.90187957200221647</v>
      </c>
      <c r="AC133" s="295"/>
    </row>
    <row r="134" spans="1:29" ht="15.75" customHeight="1">
      <c r="A134" s="285"/>
      <c r="B134" s="100" t="s">
        <v>118</v>
      </c>
      <c r="C134" s="279" t="s">
        <v>143</v>
      </c>
      <c r="D134" s="280"/>
      <c r="E134" s="101">
        <v>14.03</v>
      </c>
      <c r="F134" s="102">
        <v>6407</v>
      </c>
      <c r="G134" s="121">
        <f t="shared" si="51"/>
        <v>89890.209999999992</v>
      </c>
      <c r="H134" s="62"/>
      <c r="I134" s="104">
        <v>3</v>
      </c>
      <c r="J134" s="105">
        <v>3000</v>
      </c>
      <c r="K134" s="106">
        <f t="shared" si="41"/>
        <v>1000</v>
      </c>
      <c r="L134" s="118">
        <v>3</v>
      </c>
      <c r="M134" s="105">
        <f t="shared" si="52"/>
        <v>2707.0801264234478</v>
      </c>
      <c r="N134" s="106">
        <f t="shared" si="45"/>
        <v>902.36004214114928</v>
      </c>
      <c r="O134" s="123">
        <f t="shared" si="46"/>
        <v>0</v>
      </c>
      <c r="P134" s="124">
        <f t="shared" si="47"/>
        <v>-97.639957858850721</v>
      </c>
      <c r="Q134" s="125">
        <f t="shared" si="48"/>
        <v>0.90236004214114929</v>
      </c>
      <c r="R134" s="290"/>
      <c r="S134" s="47">
        <v>0.98402777777777728</v>
      </c>
      <c r="T134" s="120">
        <v>1.0826388888888885</v>
      </c>
      <c r="U134" s="111">
        <v>14.999999999999947</v>
      </c>
      <c r="V134" s="112">
        <v>142.00540140933683</v>
      </c>
      <c r="W134" s="126"/>
      <c r="X134" s="127"/>
      <c r="Y134" s="281"/>
      <c r="Z134" s="282"/>
      <c r="AA134" s="117">
        <f t="shared" si="49"/>
        <v>-292.91987357655216</v>
      </c>
      <c r="AB134" s="110">
        <f t="shared" si="50"/>
        <v>0.90236004214114929</v>
      </c>
      <c r="AC134" s="295"/>
    </row>
    <row r="135" spans="1:29" ht="15.75" customHeight="1">
      <c r="A135" s="285"/>
      <c r="B135" s="100" t="s">
        <v>118</v>
      </c>
      <c r="C135" s="279" t="s">
        <v>145</v>
      </c>
      <c r="D135" s="280"/>
      <c r="E135" s="101">
        <v>14.28</v>
      </c>
      <c r="F135" s="102">
        <v>8601</v>
      </c>
      <c r="G135" s="121">
        <f t="shared" si="51"/>
        <v>122822.28</v>
      </c>
      <c r="H135" s="62"/>
      <c r="I135" s="104">
        <v>3</v>
      </c>
      <c r="J135" s="105">
        <v>3600</v>
      </c>
      <c r="K135" s="106">
        <f t="shared" si="41"/>
        <v>1200</v>
      </c>
      <c r="L135" s="118">
        <v>3</v>
      </c>
      <c r="M135" s="105">
        <f t="shared" si="52"/>
        <v>3182.9644846451679</v>
      </c>
      <c r="N135" s="106">
        <f t="shared" si="45"/>
        <v>1060.9881615483894</v>
      </c>
      <c r="O135" s="123">
        <f t="shared" si="46"/>
        <v>0</v>
      </c>
      <c r="P135" s="124">
        <f t="shared" si="47"/>
        <v>-139.01183845161063</v>
      </c>
      <c r="Q135" s="125">
        <f t="shared" si="48"/>
        <v>0.88415680129032448</v>
      </c>
      <c r="R135" s="290"/>
      <c r="S135" s="47">
        <v>1.0930555555555552</v>
      </c>
      <c r="T135" s="120">
        <v>1.2056365740740738</v>
      </c>
      <c r="U135" s="111">
        <v>15.000000000000107</v>
      </c>
      <c r="V135" s="112">
        <v>162.13187501447399</v>
      </c>
      <c r="W135" s="126"/>
      <c r="X135" s="127"/>
      <c r="Y135" s="281"/>
      <c r="Z135" s="282"/>
      <c r="AA135" s="117">
        <f t="shared" si="49"/>
        <v>-417.03551535483211</v>
      </c>
      <c r="AB135" s="110">
        <f t="shared" si="50"/>
        <v>0.88415680129032437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17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26"/>
      <c r="X137" s="127"/>
      <c r="Y137" s="281"/>
      <c r="Z137" s="282"/>
      <c r="AA137" s="117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17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65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99"/>
      <c r="G140" s="135"/>
      <c r="H140" s="69"/>
      <c r="I140" s="136">
        <f t="shared" ref="I140:J140" si="53">AVERAGE(I124:I139)</f>
        <v>3.3333333333333335</v>
      </c>
      <c r="J140" s="137">
        <f t="shared" si="53"/>
        <v>3350</v>
      </c>
      <c r="K140" s="138">
        <f t="shared" ref="K140" si="54">J140/I140</f>
        <v>1005</v>
      </c>
      <c r="L140" s="136">
        <f t="shared" ref="L140:M140" si="55">AVERAGE(L124:L139)</f>
        <v>3.3333333333333335</v>
      </c>
      <c r="M140" s="137">
        <f t="shared" si="55"/>
        <v>2988.8498747885715</v>
      </c>
      <c r="N140" s="138">
        <f t="shared" ref="N140:N152" si="56">M140/L140</f>
        <v>896.6549624365714</v>
      </c>
      <c r="O140" s="139">
        <f t="shared" ref="O140:O152" si="57">L140-I140</f>
        <v>0</v>
      </c>
      <c r="P140" s="140">
        <f t="shared" ref="P140:P152" si="58">N140-K140</f>
        <v>-108.3450375634286</v>
      </c>
      <c r="Q140" s="141">
        <f t="shared" ref="Q140:Q152" si="59">N140/K140</f>
        <v>0.89219399247420039</v>
      </c>
      <c r="R140" s="291"/>
      <c r="S140" s="142">
        <f>S124</f>
        <v>0.70833333333333337</v>
      </c>
      <c r="T140" s="143">
        <f>INDEX(T124:T139,COUNTA(T124:T139))</f>
        <v>1.2056365740740738</v>
      </c>
      <c r="U140" s="144"/>
      <c r="V140" s="166"/>
      <c r="W140" s="99"/>
      <c r="X140" s="69"/>
      <c r="Y140" s="277"/>
      <c r="Z140" s="278"/>
      <c r="AA140" s="168">
        <f t="shared" ref="AA140:AA152" si="60">M140-J140</f>
        <v>-361.15012521142853</v>
      </c>
      <c r="AB140" s="141">
        <f t="shared" ref="AB140:AB152" si="61">M140/J140</f>
        <v>0.89219399247420039</v>
      </c>
      <c r="AC140" s="296"/>
    </row>
    <row r="141" spans="1:29" ht="15.75" customHeight="1">
      <c r="A141" s="297" t="s">
        <v>146</v>
      </c>
      <c r="B141" s="114" t="s">
        <v>118</v>
      </c>
      <c r="C141" s="287" t="s">
        <v>209</v>
      </c>
      <c r="D141" s="288"/>
      <c r="E141" s="147">
        <v>30</v>
      </c>
      <c r="F141" s="97">
        <v>985</v>
      </c>
      <c r="G141" s="148">
        <f t="shared" ref="G141:G152" si="62">E141*F141</f>
        <v>29550</v>
      </c>
      <c r="H141" s="149">
        <v>2</v>
      </c>
      <c r="I141" s="150">
        <v>4</v>
      </c>
      <c r="J141" s="151">
        <v>3600</v>
      </c>
      <c r="K141" s="152">
        <f>J141/I141</f>
        <v>900</v>
      </c>
      <c r="L141" s="153">
        <v>4</v>
      </c>
      <c r="M141" s="151">
        <f t="shared" ref="M141:M152" si="63">F141/V141*60</f>
        <v>3189.24</v>
      </c>
      <c r="N141" s="152">
        <f t="shared" si="56"/>
        <v>797.31</v>
      </c>
      <c r="O141" s="154">
        <f t="shared" si="57"/>
        <v>0</v>
      </c>
      <c r="P141" s="155">
        <f t="shared" si="58"/>
        <v>-102.69000000000005</v>
      </c>
      <c r="Q141" s="156">
        <f t="shared" si="59"/>
        <v>0.88589999999999991</v>
      </c>
      <c r="R141" s="289">
        <f>Q157</f>
        <v>0.88490441460206004</v>
      </c>
      <c r="S141" s="157">
        <v>0.70833333333333337</v>
      </c>
      <c r="T141" s="158">
        <v>0.72119212962962964</v>
      </c>
      <c r="U141" s="159"/>
      <c r="V141" s="160">
        <v>18.531060691575423</v>
      </c>
      <c r="W141" s="158"/>
      <c r="X141" s="169"/>
      <c r="Y141" s="292"/>
      <c r="Z141" s="293"/>
      <c r="AA141" s="171">
        <f t="shared" si="60"/>
        <v>-410.76000000000022</v>
      </c>
      <c r="AB141" s="156">
        <f t="shared" si="61"/>
        <v>0.88589999999999991</v>
      </c>
      <c r="AC141" s="294">
        <f>AB157</f>
        <v>0.88490441460205993</v>
      </c>
    </row>
    <row r="142" spans="1:29" ht="15.75" customHeight="1">
      <c r="A142" s="298"/>
      <c r="B142" s="100" t="s">
        <v>118</v>
      </c>
      <c r="C142" s="279" t="s">
        <v>147</v>
      </c>
      <c r="D142" s="280"/>
      <c r="E142" s="101">
        <v>18.18</v>
      </c>
      <c r="F142" s="102">
        <v>1116</v>
      </c>
      <c r="G142" s="103">
        <f t="shared" si="62"/>
        <v>20288.88</v>
      </c>
      <c r="H142" s="26">
        <v>2</v>
      </c>
      <c r="I142" s="104">
        <v>3</v>
      </c>
      <c r="J142" s="105">
        <v>3600</v>
      </c>
      <c r="K142" s="106">
        <f t="shared" si="41"/>
        <v>1200</v>
      </c>
      <c r="L142" s="107">
        <v>3</v>
      </c>
      <c r="M142" s="105">
        <f t="shared" si="63"/>
        <v>3180.8816922346746</v>
      </c>
      <c r="N142" s="106">
        <f t="shared" si="56"/>
        <v>1060.2938974115582</v>
      </c>
      <c r="O142" s="108">
        <f t="shared" si="57"/>
        <v>0</v>
      </c>
      <c r="P142" s="109">
        <f t="shared" si="58"/>
        <v>-139.70610258844181</v>
      </c>
      <c r="Q142" s="110">
        <f t="shared" si="59"/>
        <v>0.88357824784296513</v>
      </c>
      <c r="R142" s="290"/>
      <c r="S142" s="47">
        <v>0.73124999999999996</v>
      </c>
      <c r="T142" s="48">
        <v>0.74586805555555546</v>
      </c>
      <c r="U142" s="111">
        <v>15</v>
      </c>
      <c r="V142" s="112">
        <v>21.050767201894384</v>
      </c>
      <c r="W142" s="113"/>
      <c r="X142" s="13"/>
      <c r="Y142" s="281"/>
      <c r="Z142" s="282"/>
      <c r="AA142" s="172">
        <f t="shared" si="60"/>
        <v>-419.11830776532543</v>
      </c>
      <c r="AB142" s="110">
        <f t="shared" si="61"/>
        <v>0.88357824784296513</v>
      </c>
      <c r="AC142" s="295"/>
    </row>
    <row r="143" spans="1:29" ht="15.75" customHeight="1">
      <c r="A143" s="298"/>
      <c r="B143" s="100" t="s">
        <v>118</v>
      </c>
      <c r="C143" s="279" t="s">
        <v>150</v>
      </c>
      <c r="D143" s="280"/>
      <c r="E143" s="101">
        <v>25.03</v>
      </c>
      <c r="F143" s="102">
        <v>765</v>
      </c>
      <c r="G143" s="103">
        <f t="shared" si="62"/>
        <v>19147.95</v>
      </c>
      <c r="H143" s="26">
        <v>2</v>
      </c>
      <c r="I143" s="104">
        <v>5</v>
      </c>
      <c r="J143" s="105">
        <v>3600</v>
      </c>
      <c r="K143" s="106">
        <f t="shared" si="41"/>
        <v>720</v>
      </c>
      <c r="L143" s="107">
        <v>5</v>
      </c>
      <c r="M143" s="105">
        <f t="shared" si="63"/>
        <v>3186.1774918322208</v>
      </c>
      <c r="N143" s="106">
        <f t="shared" si="56"/>
        <v>637.23549836644418</v>
      </c>
      <c r="O143" s="108">
        <f t="shared" si="57"/>
        <v>0</v>
      </c>
      <c r="P143" s="109">
        <f t="shared" si="58"/>
        <v>-82.764501633555824</v>
      </c>
      <c r="Q143" s="110">
        <f t="shared" si="59"/>
        <v>0.88504930328672804</v>
      </c>
      <c r="R143" s="290"/>
      <c r="S143" s="47">
        <v>0.75624999999999987</v>
      </c>
      <c r="T143" s="48">
        <v>0.76624999999999988</v>
      </c>
      <c r="U143" s="111">
        <v>14.949999999999939</v>
      </c>
      <c r="V143" s="112">
        <v>14.405977105062364</v>
      </c>
      <c r="W143" s="113"/>
      <c r="X143" s="13"/>
      <c r="Y143" s="281"/>
      <c r="Z143" s="282"/>
      <c r="AA143" s="172">
        <f t="shared" si="60"/>
        <v>-413.82250816777923</v>
      </c>
      <c r="AB143" s="110">
        <f t="shared" si="61"/>
        <v>0.88504930328672804</v>
      </c>
      <c r="AC143" s="295"/>
    </row>
    <row r="144" spans="1:29" ht="15.75" customHeight="1">
      <c r="A144" s="298"/>
      <c r="B144" s="100" t="s">
        <v>118</v>
      </c>
      <c r="C144" s="279" t="s">
        <v>149</v>
      </c>
      <c r="D144" s="280"/>
      <c r="E144" s="101">
        <v>24.82</v>
      </c>
      <c r="F144" s="102">
        <v>987</v>
      </c>
      <c r="G144" s="103">
        <f t="shared" si="62"/>
        <v>24497.34</v>
      </c>
      <c r="H144" s="26">
        <v>2</v>
      </c>
      <c r="I144" s="104">
        <v>5</v>
      </c>
      <c r="J144" s="105">
        <v>3600</v>
      </c>
      <c r="K144" s="106">
        <f t="shared" si="41"/>
        <v>720</v>
      </c>
      <c r="L144" s="107">
        <v>5</v>
      </c>
      <c r="M144" s="105">
        <f t="shared" si="63"/>
        <v>3185.7917796373831</v>
      </c>
      <c r="N144" s="106">
        <f t="shared" si="56"/>
        <v>637.15835592747658</v>
      </c>
      <c r="O144" s="108">
        <f t="shared" si="57"/>
        <v>0</v>
      </c>
      <c r="P144" s="109">
        <f t="shared" si="58"/>
        <v>-82.841644072523422</v>
      </c>
      <c r="Q144" s="110">
        <f t="shared" si="59"/>
        <v>0.88494216101038414</v>
      </c>
      <c r="R144" s="290"/>
      <c r="S144" s="47">
        <v>0.77638888888888868</v>
      </c>
      <c r="T144" s="48">
        <v>0.78929398148148122</v>
      </c>
      <c r="U144" s="111">
        <v>14.599999999999884</v>
      </c>
      <c r="V144" s="112">
        <v>18.588785487650611</v>
      </c>
      <c r="W144" s="113"/>
      <c r="X144" s="13"/>
      <c r="Y144" s="281"/>
      <c r="Z144" s="282"/>
      <c r="AA144" s="172">
        <f t="shared" si="60"/>
        <v>-414.20822036261688</v>
      </c>
      <c r="AB144" s="110">
        <f t="shared" si="61"/>
        <v>0.88494216101038425</v>
      </c>
      <c r="AC144" s="295"/>
    </row>
    <row r="145" spans="1:29" ht="15.75" customHeight="1">
      <c r="A145" s="298"/>
      <c r="B145" s="100" t="s">
        <v>118</v>
      </c>
      <c r="C145" s="279" t="s">
        <v>140</v>
      </c>
      <c r="D145" s="280"/>
      <c r="E145" s="101">
        <v>17.89</v>
      </c>
      <c r="F145" s="102">
        <v>1745</v>
      </c>
      <c r="G145" s="103">
        <f t="shared" si="62"/>
        <v>31218.05</v>
      </c>
      <c r="H145" s="26">
        <v>2</v>
      </c>
      <c r="I145" s="104">
        <v>4</v>
      </c>
      <c r="J145" s="105">
        <v>3600</v>
      </c>
      <c r="K145" s="106">
        <f t="shared" si="41"/>
        <v>900</v>
      </c>
      <c r="L145" s="107">
        <v>4</v>
      </c>
      <c r="M145" s="105">
        <f t="shared" si="63"/>
        <v>3182.6564943287585</v>
      </c>
      <c r="N145" s="106">
        <f t="shared" si="56"/>
        <v>795.66412358218963</v>
      </c>
      <c r="O145" s="108">
        <f t="shared" si="57"/>
        <v>0</v>
      </c>
      <c r="P145" s="109">
        <f t="shared" si="58"/>
        <v>-104.33587641781037</v>
      </c>
      <c r="Q145" s="110">
        <f t="shared" si="59"/>
        <v>0.88407124842465512</v>
      </c>
      <c r="R145" s="290"/>
      <c r="S145" s="47">
        <v>0.79930555555555527</v>
      </c>
      <c r="T145" s="48">
        <v>0.82214120370370347</v>
      </c>
      <c r="U145" s="111">
        <v>15</v>
      </c>
      <c r="V145" s="112">
        <v>32.897046912403866</v>
      </c>
      <c r="W145" s="113"/>
      <c r="X145" s="116"/>
      <c r="Y145" s="281"/>
      <c r="Z145" s="282"/>
      <c r="AA145" s="172">
        <f t="shared" si="60"/>
        <v>-417.34350567124147</v>
      </c>
      <c r="AB145" s="110">
        <f t="shared" si="61"/>
        <v>0.88407124842465512</v>
      </c>
      <c r="AC145" s="295"/>
    </row>
    <row r="146" spans="1:29" ht="15.75" customHeight="1">
      <c r="A146" s="298"/>
      <c r="B146" s="100" t="s">
        <v>118</v>
      </c>
      <c r="C146" s="279" t="s">
        <v>141</v>
      </c>
      <c r="D146" s="280"/>
      <c r="E146" s="101">
        <v>16.66</v>
      </c>
      <c r="F146" s="102">
        <v>2758</v>
      </c>
      <c r="G146" s="121">
        <f t="shared" si="62"/>
        <v>45948.28</v>
      </c>
      <c r="H146" s="26">
        <v>2</v>
      </c>
      <c r="I146" s="104">
        <v>5</v>
      </c>
      <c r="J146" s="105">
        <v>3600</v>
      </c>
      <c r="K146" s="106">
        <f t="shared" si="41"/>
        <v>720</v>
      </c>
      <c r="L146" s="107">
        <v>5</v>
      </c>
      <c r="M146" s="105">
        <f t="shared" si="63"/>
        <v>3189.187897371457</v>
      </c>
      <c r="N146" s="106">
        <f t="shared" si="56"/>
        <v>637.83757947429137</v>
      </c>
      <c r="O146" s="108">
        <f t="shared" si="57"/>
        <v>0</v>
      </c>
      <c r="P146" s="109">
        <f t="shared" si="58"/>
        <v>-82.162420525708626</v>
      </c>
      <c r="Q146" s="110">
        <f t="shared" si="59"/>
        <v>0.88588552704762691</v>
      </c>
      <c r="R146" s="290"/>
      <c r="S146" s="47">
        <v>0.83194444444444415</v>
      </c>
      <c r="T146" s="120">
        <v>0.86797453703703675</v>
      </c>
      <c r="U146" s="111">
        <v>15</v>
      </c>
      <c r="V146" s="112">
        <v>51.887817627926331</v>
      </c>
      <c r="W146" s="113"/>
      <c r="X146" s="50"/>
      <c r="Y146" s="281"/>
      <c r="Z146" s="282"/>
      <c r="AA146" s="172">
        <f t="shared" si="60"/>
        <v>-410.81210262854302</v>
      </c>
      <c r="AB146" s="110">
        <f t="shared" si="61"/>
        <v>0.88588552704762691</v>
      </c>
      <c r="AC146" s="295"/>
    </row>
    <row r="147" spans="1:29" ht="15.75" customHeight="1">
      <c r="A147" s="298"/>
      <c r="B147" s="100" t="s">
        <v>118</v>
      </c>
      <c r="C147" s="279" t="s">
        <v>209</v>
      </c>
      <c r="D147" s="280"/>
      <c r="E147" s="101">
        <v>30</v>
      </c>
      <c r="F147" s="102">
        <v>2351</v>
      </c>
      <c r="G147" s="121">
        <f t="shared" si="62"/>
        <v>70530</v>
      </c>
      <c r="H147" s="26"/>
      <c r="I147" s="104">
        <v>4</v>
      </c>
      <c r="J147" s="105">
        <v>3600</v>
      </c>
      <c r="K147" s="106">
        <f t="shared" si="41"/>
        <v>900</v>
      </c>
      <c r="L147" s="107">
        <v>4</v>
      </c>
      <c r="M147" s="105">
        <f t="shared" si="63"/>
        <v>3189.24</v>
      </c>
      <c r="N147" s="106">
        <f t="shared" si="56"/>
        <v>797.31</v>
      </c>
      <c r="O147" s="123">
        <f t="shared" si="57"/>
        <v>0</v>
      </c>
      <c r="P147" s="124">
        <f t="shared" si="58"/>
        <v>-102.69000000000005</v>
      </c>
      <c r="Q147" s="125">
        <f t="shared" si="59"/>
        <v>0.88589999999999991</v>
      </c>
      <c r="R147" s="290"/>
      <c r="S147" s="47">
        <v>0.87777777777777743</v>
      </c>
      <c r="T147" s="120">
        <v>0.90848379629629594</v>
      </c>
      <c r="U147" s="111">
        <v>15</v>
      </c>
      <c r="V147" s="112">
        <v>44.22997328517139</v>
      </c>
      <c r="W147" s="113"/>
      <c r="X147" s="116"/>
      <c r="Y147" s="281"/>
      <c r="Z147" s="282"/>
      <c r="AA147" s="172">
        <f t="shared" si="60"/>
        <v>-410.76000000000022</v>
      </c>
      <c r="AB147" s="110">
        <f t="shared" si="61"/>
        <v>0.88589999999999991</v>
      </c>
      <c r="AC147" s="295"/>
    </row>
    <row r="148" spans="1:29" ht="15.75" customHeight="1">
      <c r="A148" s="298"/>
      <c r="B148" s="100" t="s">
        <v>118</v>
      </c>
      <c r="C148" s="279" t="s">
        <v>147</v>
      </c>
      <c r="D148" s="280"/>
      <c r="E148" s="101">
        <v>18.18</v>
      </c>
      <c r="F148" s="102">
        <v>2828</v>
      </c>
      <c r="G148" s="121">
        <f t="shared" si="62"/>
        <v>51413.04</v>
      </c>
      <c r="H148" s="26"/>
      <c r="I148" s="104">
        <v>3</v>
      </c>
      <c r="J148" s="105">
        <v>3600</v>
      </c>
      <c r="K148" s="106">
        <f t="shared" si="41"/>
        <v>1200</v>
      </c>
      <c r="L148" s="118">
        <v>3</v>
      </c>
      <c r="M148" s="105">
        <f t="shared" si="63"/>
        <v>3180.881692234675</v>
      </c>
      <c r="N148" s="106">
        <f t="shared" si="56"/>
        <v>1060.2938974115584</v>
      </c>
      <c r="O148" s="123">
        <f t="shared" si="57"/>
        <v>0</v>
      </c>
      <c r="P148" s="124">
        <f t="shared" si="58"/>
        <v>-139.70610258844158</v>
      </c>
      <c r="Q148" s="125">
        <f t="shared" si="59"/>
        <v>0.88357824784296535</v>
      </c>
      <c r="R148" s="290"/>
      <c r="S148" s="47">
        <v>0.91874999999999962</v>
      </c>
      <c r="T148" s="120">
        <v>0.95578703703703671</v>
      </c>
      <c r="U148" s="111">
        <v>14.783333333333299</v>
      </c>
      <c r="V148" s="112">
        <v>53.343700400499387</v>
      </c>
      <c r="W148" s="113"/>
      <c r="X148" s="116"/>
      <c r="Y148" s="281"/>
      <c r="Z148" s="282"/>
      <c r="AA148" s="172">
        <f t="shared" si="60"/>
        <v>-419.11830776532497</v>
      </c>
      <c r="AB148" s="110">
        <f t="shared" si="61"/>
        <v>0.88357824784296524</v>
      </c>
      <c r="AC148" s="295"/>
    </row>
    <row r="149" spans="1:29" ht="15.75" customHeight="1">
      <c r="A149" s="298"/>
      <c r="B149" s="100" t="s">
        <v>118</v>
      </c>
      <c r="C149" s="279" t="s">
        <v>150</v>
      </c>
      <c r="D149" s="280"/>
      <c r="E149" s="101">
        <v>25.03</v>
      </c>
      <c r="F149" s="102">
        <v>1580</v>
      </c>
      <c r="G149" s="121">
        <f t="shared" si="62"/>
        <v>39547.4</v>
      </c>
      <c r="H149" s="26"/>
      <c r="I149" s="104">
        <v>5</v>
      </c>
      <c r="J149" s="105">
        <v>3600</v>
      </c>
      <c r="K149" s="106">
        <f t="shared" si="41"/>
        <v>720</v>
      </c>
      <c r="L149" s="118">
        <v>5</v>
      </c>
      <c r="M149" s="105">
        <f t="shared" si="63"/>
        <v>3186.1774918322212</v>
      </c>
      <c r="N149" s="106">
        <f t="shared" si="56"/>
        <v>637.23549836644429</v>
      </c>
      <c r="O149" s="123">
        <f t="shared" si="57"/>
        <v>0</v>
      </c>
      <c r="P149" s="124">
        <f t="shared" si="58"/>
        <v>-82.76450163355571</v>
      </c>
      <c r="Q149" s="125">
        <f t="shared" si="59"/>
        <v>0.88504930328672815</v>
      </c>
      <c r="R149" s="290"/>
      <c r="S149" s="47">
        <v>0.96597222222222179</v>
      </c>
      <c r="T149" s="120">
        <v>0.98663194444444402</v>
      </c>
      <c r="U149" s="111">
        <v>14.666666666666508</v>
      </c>
      <c r="V149" s="112">
        <v>29.753521341174554</v>
      </c>
      <c r="W149" s="126"/>
      <c r="X149" s="127"/>
      <c r="Y149" s="281"/>
      <c r="Z149" s="282"/>
      <c r="AA149" s="172">
        <f t="shared" si="60"/>
        <v>-413.82250816777878</v>
      </c>
      <c r="AB149" s="110">
        <f t="shared" si="61"/>
        <v>0.88504930328672815</v>
      </c>
      <c r="AC149" s="295"/>
    </row>
    <row r="150" spans="1:29" ht="15.75" customHeight="1">
      <c r="A150" s="298"/>
      <c r="B150" s="100" t="s">
        <v>118</v>
      </c>
      <c r="C150" s="279" t="s">
        <v>149</v>
      </c>
      <c r="D150" s="280"/>
      <c r="E150" s="101">
        <v>24.82</v>
      </c>
      <c r="F150" s="102">
        <v>2212</v>
      </c>
      <c r="G150" s="121">
        <f t="shared" si="62"/>
        <v>54901.840000000004</v>
      </c>
      <c r="H150" s="26"/>
      <c r="I150" s="104">
        <v>5</v>
      </c>
      <c r="J150" s="105">
        <v>3600</v>
      </c>
      <c r="K150" s="106">
        <f t="shared" si="41"/>
        <v>720</v>
      </c>
      <c r="L150" s="118">
        <v>5</v>
      </c>
      <c r="M150" s="105">
        <f t="shared" si="63"/>
        <v>3185.7917796373831</v>
      </c>
      <c r="N150" s="106">
        <f t="shared" si="56"/>
        <v>637.15835592747658</v>
      </c>
      <c r="O150" s="123">
        <f t="shared" si="57"/>
        <v>0</v>
      </c>
      <c r="P150" s="124">
        <f t="shared" si="58"/>
        <v>-82.841644072523422</v>
      </c>
      <c r="Q150" s="125">
        <f t="shared" si="59"/>
        <v>0.88494216101038414</v>
      </c>
      <c r="R150" s="290"/>
      <c r="S150" s="47">
        <v>0.99652777777777735</v>
      </c>
      <c r="T150" s="120">
        <v>1.0254513888888885</v>
      </c>
      <c r="U150" s="111">
        <v>15</v>
      </c>
      <c r="V150" s="112">
        <v>41.659973149628321</v>
      </c>
      <c r="W150" s="126"/>
      <c r="X150" s="127"/>
      <c r="Y150" s="281"/>
      <c r="Z150" s="282"/>
      <c r="AA150" s="172">
        <f t="shared" si="60"/>
        <v>-414.20822036261688</v>
      </c>
      <c r="AB150" s="110">
        <f t="shared" si="61"/>
        <v>0.88494216101038425</v>
      </c>
      <c r="AC150" s="295"/>
    </row>
    <row r="151" spans="1:29" ht="15.75" customHeight="1">
      <c r="A151" s="298"/>
      <c r="B151" s="100" t="s">
        <v>118</v>
      </c>
      <c r="C151" s="279" t="s">
        <v>140</v>
      </c>
      <c r="D151" s="280"/>
      <c r="E151" s="101">
        <v>17.89</v>
      </c>
      <c r="F151" s="102">
        <v>4604</v>
      </c>
      <c r="G151" s="121">
        <f t="shared" si="62"/>
        <v>82365.56</v>
      </c>
      <c r="H151" s="62"/>
      <c r="I151" s="104">
        <v>4</v>
      </c>
      <c r="J151" s="105">
        <v>3600</v>
      </c>
      <c r="K151" s="106">
        <f t="shared" si="41"/>
        <v>900</v>
      </c>
      <c r="L151" s="118">
        <v>4</v>
      </c>
      <c r="M151" s="105">
        <f t="shared" si="63"/>
        <v>3182.6564943287585</v>
      </c>
      <c r="N151" s="106">
        <f t="shared" si="56"/>
        <v>795.66412358218963</v>
      </c>
      <c r="O151" s="123">
        <f t="shared" si="57"/>
        <v>0</v>
      </c>
      <c r="P151" s="124">
        <f t="shared" si="58"/>
        <v>-104.33587641781037</v>
      </c>
      <c r="Q151" s="125">
        <f t="shared" si="59"/>
        <v>0.88407124842465512</v>
      </c>
      <c r="R151" s="290"/>
      <c r="S151" s="47">
        <v>1.0354166666666662</v>
      </c>
      <c r="T151" s="120">
        <v>1.0956828703703698</v>
      </c>
      <c r="U151" s="111">
        <v>15</v>
      </c>
      <c r="V151" s="112">
        <v>86.795417756279306</v>
      </c>
      <c r="W151" s="126"/>
      <c r="X151" s="127"/>
      <c r="Y151" s="281"/>
      <c r="Z151" s="282"/>
      <c r="AA151" s="172">
        <f t="shared" si="60"/>
        <v>-417.34350567124147</v>
      </c>
      <c r="AB151" s="110">
        <f t="shared" si="61"/>
        <v>0.88407124842465512</v>
      </c>
      <c r="AC151" s="295"/>
    </row>
    <row r="152" spans="1:29" ht="15.75" customHeight="1">
      <c r="A152" s="298"/>
      <c r="B152" s="100" t="s">
        <v>118</v>
      </c>
      <c r="C152" s="279" t="s">
        <v>141</v>
      </c>
      <c r="D152" s="280"/>
      <c r="E152" s="101">
        <v>16.66</v>
      </c>
      <c r="F152" s="102">
        <v>7024</v>
      </c>
      <c r="G152" s="121">
        <f t="shared" si="62"/>
        <v>117019.84</v>
      </c>
      <c r="H152" s="62"/>
      <c r="I152" s="104">
        <v>5</v>
      </c>
      <c r="J152" s="105">
        <v>3600</v>
      </c>
      <c r="K152" s="106">
        <f t="shared" si="41"/>
        <v>720</v>
      </c>
      <c r="L152" s="118">
        <v>5</v>
      </c>
      <c r="M152" s="105">
        <f t="shared" si="63"/>
        <v>3189.187897371457</v>
      </c>
      <c r="N152" s="106">
        <f t="shared" si="56"/>
        <v>637.83757947429137</v>
      </c>
      <c r="O152" s="123">
        <f t="shared" si="57"/>
        <v>0</v>
      </c>
      <c r="P152" s="124">
        <f t="shared" si="58"/>
        <v>-82.162420525708626</v>
      </c>
      <c r="Q152" s="125">
        <f t="shared" si="59"/>
        <v>0.88588552704762691</v>
      </c>
      <c r="R152" s="290"/>
      <c r="S152" s="47">
        <v>1.1055555555555552</v>
      </c>
      <c r="T152" s="120">
        <v>1.1973148148148145</v>
      </c>
      <c r="U152" s="111">
        <v>15</v>
      </c>
      <c r="V152" s="112">
        <v>132.14649420542224</v>
      </c>
      <c r="W152" s="126"/>
      <c r="X152" s="127"/>
      <c r="Y152" s="281"/>
      <c r="Z152" s="282"/>
      <c r="AA152" s="172">
        <f t="shared" si="60"/>
        <v>-410.81210262854302</v>
      </c>
      <c r="AB152" s="110">
        <f t="shared" si="61"/>
        <v>0.88588552704762691</v>
      </c>
      <c r="AC152" s="295"/>
    </row>
    <row r="153" spans="1:29" ht="15.75" customHeight="1">
      <c r="A153" s="298"/>
      <c r="B153" s="100"/>
      <c r="C153" s="279"/>
      <c r="D153" s="280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120"/>
      <c r="U153" s="111"/>
      <c r="V153" s="112"/>
      <c r="W153" s="126"/>
      <c r="X153" s="127"/>
      <c r="Y153" s="281"/>
      <c r="Z153" s="282"/>
      <c r="AA153" s="172"/>
      <c r="AB153" s="110"/>
      <c r="AC153" s="295"/>
    </row>
    <row r="154" spans="1:29" ht="15.75" customHeight="1">
      <c r="A154" s="298"/>
      <c r="B154" s="100"/>
      <c r="C154" s="279"/>
      <c r="D154" s="280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120"/>
      <c r="U154" s="111"/>
      <c r="V154" s="112"/>
      <c r="W154" s="113"/>
      <c r="X154" s="116"/>
      <c r="Y154" s="281"/>
      <c r="Z154" s="282"/>
      <c r="AA154" s="172"/>
      <c r="AB154" s="110"/>
      <c r="AC154" s="295"/>
    </row>
    <row r="155" spans="1:29" ht="15.75" customHeight="1">
      <c r="A155" s="298"/>
      <c r="B155" s="100"/>
      <c r="C155" s="279"/>
      <c r="D155" s="280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120"/>
      <c r="U155" s="111"/>
      <c r="V155" s="112"/>
      <c r="W155" s="126"/>
      <c r="X155" s="127"/>
      <c r="Y155" s="281"/>
      <c r="Z155" s="282"/>
      <c r="AA155" s="172"/>
      <c r="AB155" s="110"/>
      <c r="AC155" s="295"/>
    </row>
    <row r="156" spans="1:29" ht="15.75" customHeight="1">
      <c r="A156" s="298"/>
      <c r="B156" s="100"/>
      <c r="C156" s="279"/>
      <c r="D156" s="280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81"/>
      <c r="Z156" s="282"/>
      <c r="AA156" s="173"/>
      <c r="AB156" s="125"/>
      <c r="AC156" s="295"/>
    </row>
    <row r="157" spans="1:29" ht="15.75" customHeight="1" thickBot="1">
      <c r="A157" s="299"/>
      <c r="B157" s="133" t="s">
        <v>115</v>
      </c>
      <c r="C157" s="276"/>
      <c r="D157" s="276"/>
      <c r="E157" s="134"/>
      <c r="F157" s="167"/>
      <c r="G157" s="135"/>
      <c r="H157" s="69"/>
      <c r="I157" s="136">
        <f t="shared" ref="I157:J157" si="64">AVERAGE(I141:I156)</f>
        <v>4.333333333333333</v>
      </c>
      <c r="J157" s="137">
        <f t="shared" si="64"/>
        <v>3600</v>
      </c>
      <c r="K157" s="138">
        <f t="shared" ref="K157" si="65">J157/I157</f>
        <v>830.76923076923083</v>
      </c>
      <c r="L157" s="136">
        <f t="shared" ref="L157:M157" si="66">AVERAGE(L141:L156)</f>
        <v>4.333333333333333</v>
      </c>
      <c r="M157" s="137">
        <f t="shared" si="66"/>
        <v>3185.6558925674158</v>
      </c>
      <c r="N157" s="138">
        <f>M157/L157</f>
        <v>735.15135982324989</v>
      </c>
      <c r="O157" s="139">
        <f>L157-I157</f>
        <v>0</v>
      </c>
      <c r="P157" s="140">
        <f>N157-K157</f>
        <v>-95.61787094598094</v>
      </c>
      <c r="Q157" s="141">
        <f>N157/K157</f>
        <v>0.88490441460206004</v>
      </c>
      <c r="R157" s="291"/>
      <c r="S157" s="142">
        <f>S141</f>
        <v>0.70833333333333337</v>
      </c>
      <c r="T157" s="143">
        <f>INDEX(T141:T156,COUNTA(T141:T156))</f>
        <v>1.1973148148148145</v>
      </c>
      <c r="U157" s="144"/>
      <c r="V157" s="166"/>
      <c r="W157" s="167"/>
      <c r="X157" s="138"/>
      <c r="Y157" s="277"/>
      <c r="Z157" s="278"/>
      <c r="AA157" s="174">
        <f>M157-J157</f>
        <v>-414.34410743258422</v>
      </c>
      <c r="AB157" s="141">
        <f>M157/J157</f>
        <v>0.88490441460205993</v>
      </c>
      <c r="AC157" s="296"/>
    </row>
    <row r="159" spans="1:29">
      <c r="Y159" s="275" t="s">
        <v>151</v>
      </c>
      <c r="Z159" s="275"/>
    </row>
    <row r="160" spans="1:29">
      <c r="Y160" s="275" t="s">
        <v>152</v>
      </c>
      <c r="Z160" s="275"/>
    </row>
    <row r="161" spans="25:26">
      <c r="Y161" s="275" t="s">
        <v>153</v>
      </c>
      <c r="Z161" s="275"/>
    </row>
    <row r="162" spans="25:26">
      <c r="Y162" s="275" t="s">
        <v>154</v>
      </c>
      <c r="Z162" s="275"/>
    </row>
    <row r="163" spans="25:26">
      <c r="Y163" s="275" t="s">
        <v>155</v>
      </c>
      <c r="Z163" s="275"/>
    </row>
    <row r="164" spans="25:26">
      <c r="Y164" s="275" t="s">
        <v>156</v>
      </c>
      <c r="Z164" s="275"/>
    </row>
    <row r="165" spans="25:26">
      <c r="Y165" s="275" t="s">
        <v>157</v>
      </c>
      <c r="Z165" s="275"/>
    </row>
    <row r="166" spans="25:26">
      <c r="Y166" s="275" t="s">
        <v>158</v>
      </c>
      <c r="Z166" s="275"/>
    </row>
    <row r="167" spans="25:26">
      <c r="Y167" s="275" t="s">
        <v>159</v>
      </c>
      <c r="Z167" s="275"/>
    </row>
    <row r="168" spans="25:26">
      <c r="Y168" s="275" t="s">
        <v>160</v>
      </c>
      <c r="Z168" s="275"/>
    </row>
    <row r="169" spans="25:26">
      <c r="Y169" s="275" t="s">
        <v>161</v>
      </c>
      <c r="Z169" s="275"/>
    </row>
    <row r="170" spans="25:26">
      <c r="Y170" s="275" t="s">
        <v>162</v>
      </c>
      <c r="Z170" s="275"/>
    </row>
    <row r="171" spans="25:26">
      <c r="Y171" s="275" t="s">
        <v>163</v>
      </c>
      <c r="Z171" s="275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259" priority="1" operator="greaterThan">
      <formula>0</formula>
    </cfRule>
  </conditionalFormatting>
  <conditionalFormatting sqref="P5:P157 AA5:AA157">
    <cfRule type="cellIs" dxfId="258" priority="4" operator="lessThan">
      <formula>0</formula>
    </cfRule>
  </conditionalFormatting>
  <conditionalFormatting sqref="Q5:Q157 AB5:AB157">
    <cfRule type="cellIs" dxfId="257" priority="2" operator="greaterThan">
      <formula>1</formula>
    </cfRule>
    <cfRule type="cellIs" dxfId="256" priority="3" operator="lessThan">
      <formula>0.8</formula>
    </cfRule>
  </conditionalFormatting>
  <conditionalFormatting sqref="AC5:AC6 R5:R157 AC90:AC95">
    <cfRule type="cellIs" dxfId="255" priority="5" operator="lessThan">
      <formula>0.8</formula>
    </cfRule>
  </conditionalFormatting>
  <conditionalFormatting sqref="AC12:AC20">
    <cfRule type="cellIs" dxfId="254" priority="13" operator="lessThan">
      <formula>0.8</formula>
    </cfRule>
  </conditionalFormatting>
  <conditionalFormatting sqref="AC22:AC27">
    <cfRule type="cellIs" dxfId="253" priority="12" operator="lessThan">
      <formula>0.8</formula>
    </cfRule>
  </conditionalFormatting>
  <conditionalFormatting sqref="AC39">
    <cfRule type="cellIs" dxfId="252" priority="11" operator="lessThan">
      <formula>0.8</formula>
    </cfRule>
  </conditionalFormatting>
  <conditionalFormatting sqref="AC56">
    <cfRule type="cellIs" dxfId="251" priority="7" operator="lessThan">
      <formula>0.8</formula>
    </cfRule>
  </conditionalFormatting>
  <conditionalFormatting sqref="AC73:AC78">
    <cfRule type="cellIs" dxfId="250" priority="6" operator="lessThan">
      <formula>0.8</formula>
    </cfRule>
  </conditionalFormatting>
  <conditionalFormatting sqref="AC107">
    <cfRule type="cellIs" dxfId="249" priority="10" operator="lessThan">
      <formula>0.8</formula>
    </cfRule>
  </conditionalFormatting>
  <conditionalFormatting sqref="AC124">
    <cfRule type="cellIs" dxfId="248" priority="9" operator="lessThan">
      <formula>0.8</formula>
    </cfRule>
  </conditionalFormatting>
  <conditionalFormatting sqref="AC141:AC146">
    <cfRule type="cellIs" dxfId="247" priority="8" operator="lessThan">
      <formula>0.8</formula>
    </cfRule>
  </conditionalFormatting>
  <dataValidations count="1">
    <dataValidation type="list" allowBlank="1" showInputMessage="1" showErrorMessage="1" sqref="Y5:Z157" xr:uid="{183C502B-C633-4E49-821B-C69910AD702B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ACE7-EA40-46CD-B915-D4881152A8DF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74681</v>
      </c>
      <c r="E1" s="88" t="s">
        <v>3</v>
      </c>
      <c r="F1" s="89">
        <f>SUM(G5:G140)</f>
        <v>3636902.62</v>
      </c>
      <c r="G1" s="90" t="s">
        <v>84</v>
      </c>
      <c r="H1" s="91">
        <f>L21+L38+L55+L72+L89+L106+L123+L140</f>
        <v>152.83333333333334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46153</v>
      </c>
      <c r="B2" s="335"/>
      <c r="C2" s="92" t="s">
        <v>40</v>
      </c>
      <c r="D2" s="93">
        <f>AVERAGE(N21,N38,N55,N72,N89,N106,N123,N140)</f>
        <v>137.82888599797093</v>
      </c>
      <c r="E2" s="93" t="s">
        <v>91</v>
      </c>
      <c r="F2" s="94">
        <f>F1/D1</f>
        <v>48.69916873100253</v>
      </c>
      <c r="G2" s="95" t="s">
        <v>92</v>
      </c>
      <c r="H2" s="96">
        <f>COUNT(H5:H140)</f>
        <v>0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52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173</v>
      </c>
      <c r="C5" s="365" t="s">
        <v>174</v>
      </c>
      <c r="D5" s="365"/>
      <c r="E5" s="147">
        <v>56.77</v>
      </c>
      <c r="F5" s="151">
        <v>4114</v>
      </c>
      <c r="G5" s="148">
        <f t="shared" ref="G5:G7" si="0">E5*F5</f>
        <v>233551.78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1788.064965088395</v>
      </c>
      <c r="N5" s="152">
        <f>M5/L5</f>
        <v>74.502706878683128</v>
      </c>
      <c r="O5" s="154">
        <f>L5-I5</f>
        <v>0</v>
      </c>
      <c r="P5" s="155">
        <f>N5-K5</f>
        <v>-8.8306264546502007</v>
      </c>
      <c r="Q5" s="156">
        <f>N5/K5</f>
        <v>0.89403248254419754</v>
      </c>
      <c r="R5" s="289">
        <f>Q21</f>
        <v>0.89485318915483736</v>
      </c>
      <c r="S5" s="157">
        <v>0.25</v>
      </c>
      <c r="T5" s="158">
        <v>0.34585648148148151</v>
      </c>
      <c r="U5" s="159"/>
      <c r="V5" s="160">
        <v>138.04867542259416</v>
      </c>
      <c r="W5" s="181"/>
      <c r="X5" s="152"/>
      <c r="Y5" s="12"/>
      <c r="Z5" s="198"/>
      <c r="AA5" s="292"/>
      <c r="AB5" s="293"/>
      <c r="AC5" s="12">
        <v>4</v>
      </c>
      <c r="AD5" s="198"/>
      <c r="AE5" s="178">
        <f>M5-J5</f>
        <v>-211.93503491160504</v>
      </c>
      <c r="AF5" s="132">
        <f>M5/J5</f>
        <v>0.89403248254419743</v>
      </c>
      <c r="AG5" s="368">
        <f>AF21</f>
        <v>0.89485318915483736</v>
      </c>
    </row>
    <row r="6" spans="1:33" ht="15.75" customHeight="1">
      <c r="A6" s="298"/>
      <c r="B6" s="100" t="s">
        <v>175</v>
      </c>
      <c r="C6" s="364" t="s">
        <v>178</v>
      </c>
      <c r="D6" s="364"/>
      <c r="E6" s="101">
        <v>59.52</v>
      </c>
      <c r="F6" s="102">
        <v>5814</v>
      </c>
      <c r="G6" s="103">
        <f t="shared" si="0"/>
        <v>346049.28000000003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1792.1997644980893</v>
      </c>
      <c r="N6" s="106">
        <f>M6/L6</f>
        <v>74.674990187420391</v>
      </c>
      <c r="O6" s="108">
        <f>L6-I6</f>
        <v>0</v>
      </c>
      <c r="P6" s="109">
        <f>N6-K6</f>
        <v>-8.6583431459129372</v>
      </c>
      <c r="Q6" s="110">
        <f>N6/K6</f>
        <v>0.8960998822490448</v>
      </c>
      <c r="R6" s="290"/>
      <c r="S6" s="47">
        <v>0.35</v>
      </c>
      <c r="T6" s="48">
        <v>0.48516203703703698</v>
      </c>
      <c r="U6" s="111">
        <v>5.9666666666665868</v>
      </c>
      <c r="V6" s="112">
        <v>194.64348054843856</v>
      </c>
      <c r="W6" s="113">
        <v>0.48516203703703698</v>
      </c>
      <c r="X6" s="116">
        <v>0.52430555555555547</v>
      </c>
      <c r="Y6" s="12"/>
      <c r="Z6" s="198"/>
      <c r="AA6" s="281"/>
      <c r="AB6" s="282"/>
      <c r="AC6" s="12">
        <v>4</v>
      </c>
      <c r="AD6" s="198"/>
      <c r="AE6" s="117">
        <f>M6-J6</f>
        <v>-207.80023550191072</v>
      </c>
      <c r="AF6" s="110">
        <f>M6/J6</f>
        <v>0.89609988224904469</v>
      </c>
      <c r="AG6" s="362"/>
    </row>
    <row r="7" spans="1:33" ht="15.75" customHeight="1">
      <c r="A7" s="298"/>
      <c r="B7" s="100" t="s">
        <v>175</v>
      </c>
      <c r="C7" s="364" t="s">
        <v>176</v>
      </c>
      <c r="D7" s="364"/>
      <c r="E7" s="101">
        <v>77.34</v>
      </c>
      <c r="F7" s="102">
        <v>2741</v>
      </c>
      <c r="G7" s="103">
        <f t="shared" si="0"/>
        <v>211988.94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1788.8544053425396</v>
      </c>
      <c r="N7" s="106">
        <f>M7/L7</f>
        <v>77.776278493153896</v>
      </c>
      <c r="O7" s="108">
        <f>L7-I7</f>
        <v>0</v>
      </c>
      <c r="P7" s="109">
        <f>N7-K7</f>
        <v>-9.1802432459765413</v>
      </c>
      <c r="Q7" s="110">
        <f>N7/K7</f>
        <v>0.89442720267126974</v>
      </c>
      <c r="R7" s="290"/>
      <c r="S7" s="47">
        <v>0.52430555555555547</v>
      </c>
      <c r="T7" s="48">
        <v>0.58814814814814809</v>
      </c>
      <c r="U7" s="111">
        <v>56.366666666666632</v>
      </c>
      <c r="V7" s="112">
        <v>91.935933695234581</v>
      </c>
      <c r="W7" s="113"/>
      <c r="X7" s="116"/>
      <c r="Y7" s="12"/>
      <c r="Z7" s="198"/>
      <c r="AA7" s="281"/>
      <c r="AB7" s="282"/>
      <c r="AC7" s="12">
        <v>3</v>
      </c>
      <c r="AD7" s="198"/>
      <c r="AE7" s="117">
        <f>M7-J7</f>
        <v>-211.14559465746038</v>
      </c>
      <c r="AF7" s="110">
        <f>M7/J7</f>
        <v>0.89442720267126985</v>
      </c>
      <c r="AG7" s="362"/>
    </row>
    <row r="8" spans="1:33" ht="15.75" customHeight="1">
      <c r="A8" s="298"/>
      <c r="B8" s="100"/>
      <c r="C8" s="364"/>
      <c r="D8" s="364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81"/>
      <c r="AB8" s="282"/>
      <c r="AC8" s="12"/>
      <c r="AD8" s="198"/>
      <c r="AE8" s="117"/>
      <c r="AF8" s="110"/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1789.7063783096746</v>
      </c>
      <c r="N21" s="138">
        <f>M21/L21</f>
        <v>75.62139626660597</v>
      </c>
      <c r="O21" s="139">
        <f>L21-I21</f>
        <v>0</v>
      </c>
      <c r="P21" s="140">
        <f>N21-K21</f>
        <v>-8.8856459869151507</v>
      </c>
      <c r="Q21" s="141">
        <f>N21/K21</f>
        <v>0.89485318915483736</v>
      </c>
      <c r="R21" s="291"/>
      <c r="S21" s="142">
        <f>S5</f>
        <v>0.25</v>
      </c>
      <c r="T21" s="143">
        <f>INDEX(T5:T20,COUNTA(T5:T20))</f>
        <v>0.58814814814814809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11</v>
      </c>
      <c r="AD21" s="180">
        <f>SUM(AD5:AD20)</f>
        <v>0</v>
      </c>
      <c r="AE21" s="168">
        <f>M21-J21</f>
        <v>-210.29362169032538</v>
      </c>
      <c r="AF21" s="141">
        <f>M21/J21</f>
        <v>0.89485318915483736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3267</v>
      </c>
      <c r="G22" s="148">
        <f t="shared" ref="G22:G25" si="5">E22*F22</f>
        <v>175633.91999999998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1786.1867129133911</v>
      </c>
      <c r="N22" s="152">
        <f>M22/L22</f>
        <v>89.309335645669563</v>
      </c>
      <c r="O22" s="154">
        <f>L22-I22</f>
        <v>0</v>
      </c>
      <c r="P22" s="155">
        <f>N22-K22</f>
        <v>-10.690664354330437</v>
      </c>
      <c r="Q22" s="156">
        <f>N22/K22</f>
        <v>0.89309335645669563</v>
      </c>
      <c r="R22" s="289">
        <f>Q38</f>
        <v>0.89447779679377626</v>
      </c>
      <c r="S22" s="157">
        <v>0.25</v>
      </c>
      <c r="T22" s="158">
        <v>0.32620370370370372</v>
      </c>
      <c r="U22" s="159"/>
      <c r="V22" s="160">
        <v>109.74216669671567</v>
      </c>
      <c r="W22" s="97"/>
      <c r="X22" s="98"/>
      <c r="Y22" s="12"/>
      <c r="Z22" s="198"/>
      <c r="AA22" s="292"/>
      <c r="AB22" s="293"/>
      <c r="AC22" s="12">
        <v>3</v>
      </c>
      <c r="AD22" s="198"/>
      <c r="AE22" s="115">
        <f>M22-J22</f>
        <v>-213.81328708660885</v>
      </c>
      <c r="AF22" s="156">
        <f>M22/J22</f>
        <v>0.89309335645669552</v>
      </c>
      <c r="AG22" s="361">
        <f>AF38</f>
        <v>0.89447779679377615</v>
      </c>
    </row>
    <row r="23" spans="1:33" ht="15.75" customHeight="1">
      <c r="A23" s="284"/>
      <c r="B23" s="163" t="s">
        <v>175</v>
      </c>
      <c r="C23" s="279" t="s">
        <v>182</v>
      </c>
      <c r="D23" s="280"/>
      <c r="E23" s="101">
        <v>47.37</v>
      </c>
      <c r="F23" s="111">
        <v>1773</v>
      </c>
      <c r="G23" s="103">
        <f t="shared" si="5"/>
        <v>83987.01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1789.1535184783625</v>
      </c>
      <c r="N23" s="106">
        <f>M23/L23</f>
        <v>85.197786594207741</v>
      </c>
      <c r="O23" s="108">
        <f>L23-I23</f>
        <v>0</v>
      </c>
      <c r="P23" s="109">
        <f>N23-K23</f>
        <v>-10.040308643887499</v>
      </c>
      <c r="Q23" s="110">
        <f>N23/K23</f>
        <v>0.89457675923918123</v>
      </c>
      <c r="R23" s="290"/>
      <c r="S23" s="47">
        <v>0.3298611111111111</v>
      </c>
      <c r="T23" s="48">
        <v>0.37114583333333334</v>
      </c>
      <c r="U23" s="111">
        <v>5.2666666666666373</v>
      </c>
      <c r="V23" s="112">
        <v>59.458285105949969</v>
      </c>
      <c r="W23" s="113"/>
      <c r="X23" s="116"/>
      <c r="Y23" s="12"/>
      <c r="Z23" s="198"/>
      <c r="AA23" s="281"/>
      <c r="AB23" s="282"/>
      <c r="AC23" s="12">
        <v>1</v>
      </c>
      <c r="AD23" s="198"/>
      <c r="AE23" s="117">
        <f>M23-J23</f>
        <v>-210.84648152163754</v>
      </c>
      <c r="AF23" s="110">
        <f>M23/J23</f>
        <v>0.89457675923918123</v>
      </c>
      <c r="AG23" s="362"/>
    </row>
    <row r="24" spans="1:33" ht="15.75" customHeight="1">
      <c r="A24" s="284"/>
      <c r="B24" s="163" t="s">
        <v>175</v>
      </c>
      <c r="C24" s="279" t="s">
        <v>183</v>
      </c>
      <c r="D24" s="280"/>
      <c r="E24" s="101">
        <v>59.54</v>
      </c>
      <c r="F24" s="111">
        <v>3273</v>
      </c>
      <c r="G24" s="103">
        <f t="shared" si="5"/>
        <v>194874.41999999998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1793.6494679135717</v>
      </c>
      <c r="N24" s="106">
        <f>M24/L24</f>
        <v>77.984759474503122</v>
      </c>
      <c r="O24" s="108">
        <f>L24-I24</f>
        <v>0</v>
      </c>
      <c r="P24" s="109">
        <f>N24-K24</f>
        <v>-8.9717622646273156</v>
      </c>
      <c r="Q24" s="110">
        <f>N24/K24</f>
        <v>0.89682473395678586</v>
      </c>
      <c r="R24" s="290"/>
      <c r="S24" s="47">
        <v>0.375</v>
      </c>
      <c r="T24" s="48">
        <v>0.45103009259259258</v>
      </c>
      <c r="U24" s="111">
        <v>5.5499999999999883</v>
      </c>
      <c r="V24" s="112">
        <v>109.48627561461898</v>
      </c>
      <c r="W24" s="113">
        <v>0.45103009259259258</v>
      </c>
      <c r="X24" s="116">
        <v>0.49027777777777776</v>
      </c>
      <c r="Y24" s="12"/>
      <c r="Z24" s="198"/>
      <c r="AA24" s="281"/>
      <c r="AB24" s="282"/>
      <c r="AC24" s="12">
        <v>2</v>
      </c>
      <c r="AD24" s="198"/>
      <c r="AE24" s="117">
        <f>M24-J24</f>
        <v>-206.3505320864283</v>
      </c>
      <c r="AF24" s="110">
        <f>M24/J24</f>
        <v>0.89682473395678586</v>
      </c>
      <c r="AG24" s="362"/>
    </row>
    <row r="25" spans="1:33" ht="15.75" customHeight="1">
      <c r="A25" s="284"/>
      <c r="B25" s="163" t="s">
        <v>175</v>
      </c>
      <c r="C25" s="279" t="s">
        <v>185</v>
      </c>
      <c r="D25" s="280"/>
      <c r="E25" s="101">
        <v>71.55</v>
      </c>
      <c r="F25" s="111">
        <v>2528</v>
      </c>
      <c r="G25" s="103">
        <f t="shared" si="5"/>
        <v>180878.4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1786.8326750448844</v>
      </c>
      <c r="N25" s="106">
        <f>M25/L25</f>
        <v>81.219667047494738</v>
      </c>
      <c r="O25" s="108">
        <f>L25-I25</f>
        <v>0</v>
      </c>
      <c r="P25" s="109">
        <f>N25-K25</f>
        <v>-9.6894238615961683</v>
      </c>
      <c r="Q25" s="110">
        <f>N25/K25</f>
        <v>0.89341633752244209</v>
      </c>
      <c r="R25" s="290"/>
      <c r="S25" s="47">
        <v>0.49027777777777776</v>
      </c>
      <c r="T25" s="48">
        <v>0.549224537037037</v>
      </c>
      <c r="U25" s="111">
        <v>56.516666666666652</v>
      </c>
      <c r="V25" s="112">
        <v>84.887635041814917</v>
      </c>
      <c r="W25" s="113"/>
      <c r="X25" s="116"/>
      <c r="Y25" s="12"/>
      <c r="Z25" s="198"/>
      <c r="AA25" s="281"/>
      <c r="AB25" s="282"/>
      <c r="AC25" s="12">
        <v>2</v>
      </c>
      <c r="AD25" s="198"/>
      <c r="AE25" s="117">
        <f>M25-J25</f>
        <v>-213.16732495511565</v>
      </c>
      <c r="AF25" s="110">
        <f>M25/J25</f>
        <v>0.89341633752244221</v>
      </c>
      <c r="AG25" s="362"/>
    </row>
    <row r="26" spans="1:33" ht="15.75" customHeight="1">
      <c r="A26" s="285"/>
      <c r="B26" s="163"/>
      <c r="C26" s="279"/>
      <c r="D26" s="280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81"/>
      <c r="AB26" s="282"/>
      <c r="AC26" s="12"/>
      <c r="AD26" s="198"/>
      <c r="AE26" s="117"/>
      <c r="AF26" s="110"/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1788.9555935875524</v>
      </c>
      <c r="N38" s="138">
        <f>M38/L38</f>
        <v>83.207236911048952</v>
      </c>
      <c r="O38" s="139">
        <f>L38-I38</f>
        <v>0</v>
      </c>
      <c r="P38" s="140">
        <f>N38-K38</f>
        <v>-9.8160189029045313</v>
      </c>
      <c r="Q38" s="141">
        <f>N38/K38</f>
        <v>0.89447779679377626</v>
      </c>
      <c r="R38" s="291"/>
      <c r="S38" s="142">
        <f>S22</f>
        <v>0.25</v>
      </c>
      <c r="T38" s="143">
        <f>INDEX(T22:T37,COUNTA(T22:T37))</f>
        <v>0.549224537037037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8</v>
      </c>
      <c r="AD38" s="180">
        <f>SUM(AD22:AD37)</f>
        <v>0</v>
      </c>
      <c r="AE38" s="168">
        <f>M38-J38</f>
        <v>-211.04440641244764</v>
      </c>
      <c r="AF38" s="141">
        <f>M38/J38</f>
        <v>0.89447779679377615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4005</v>
      </c>
      <c r="G39" s="148">
        <f t="shared" ref="G39:G42" si="9">E39*F39</f>
        <v>78898.5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1079.653522032371</v>
      </c>
      <c r="N39" s="152">
        <f>M39/L39</f>
        <v>83.050270925567006</v>
      </c>
      <c r="O39" s="154">
        <f>L39-I39</f>
        <v>0</v>
      </c>
      <c r="P39" s="155">
        <f>N39-K39</f>
        <v>-9.2574213821253011</v>
      </c>
      <c r="Q39" s="156">
        <f>N39/K39</f>
        <v>0.89971126836030924</v>
      </c>
      <c r="R39" s="289">
        <f>Q55</f>
        <v>0.89596596683332008</v>
      </c>
      <c r="S39" s="157">
        <v>0.20833333333333334</v>
      </c>
      <c r="T39" s="158">
        <v>0.36289351851851853</v>
      </c>
      <c r="U39" s="159"/>
      <c r="V39" s="160">
        <v>222.57140378484786</v>
      </c>
      <c r="W39" s="158"/>
      <c r="X39" s="169"/>
      <c r="Y39" s="12"/>
      <c r="Z39" s="198"/>
      <c r="AA39" s="292"/>
      <c r="AB39" s="293"/>
      <c r="AC39" s="12">
        <v>4</v>
      </c>
      <c r="AD39" s="198"/>
      <c r="AE39" s="115">
        <f>M39-J39</f>
        <v>-120.34647796762897</v>
      </c>
      <c r="AF39" s="156">
        <f>M39/J39</f>
        <v>0.89971126836030924</v>
      </c>
      <c r="AG39" s="294">
        <f>AF55</f>
        <v>0.89596596683332008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1686</v>
      </c>
      <c r="G40" s="103">
        <f t="shared" si="9"/>
        <v>130412.09999999999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1791.3662025924157</v>
      </c>
      <c r="N40" s="106">
        <f>M40/L40</f>
        <v>68.898700099708293</v>
      </c>
      <c r="O40" s="108">
        <f>L40-I40</f>
        <v>0</v>
      </c>
      <c r="P40" s="109">
        <f>N40-K40</f>
        <v>-8.0243768233686268</v>
      </c>
      <c r="Q40" s="110">
        <f>N40/K40</f>
        <v>0.89568310129620787</v>
      </c>
      <c r="R40" s="290"/>
      <c r="S40" s="47">
        <v>0.3666666666666667</v>
      </c>
      <c r="T40" s="48">
        <v>0.40587962962962965</v>
      </c>
      <c r="U40" s="111">
        <v>5.4333333333333567</v>
      </c>
      <c r="V40" s="112">
        <v>56.470865562610285</v>
      </c>
      <c r="W40" s="113"/>
      <c r="X40" s="116"/>
      <c r="Y40" s="12"/>
      <c r="Z40" s="198"/>
      <c r="AA40" s="281"/>
      <c r="AB40" s="282"/>
      <c r="AC40" s="12">
        <v>1</v>
      </c>
      <c r="AD40" s="198"/>
      <c r="AE40" s="117">
        <f>M40-J40</f>
        <v>-208.63379740758432</v>
      </c>
      <c r="AF40" s="110">
        <f>M40/J40</f>
        <v>0.89568310129620787</v>
      </c>
      <c r="AG40" s="295"/>
    </row>
    <row r="41" spans="1:33" ht="15.75" customHeight="1">
      <c r="A41" s="298"/>
      <c r="B41" s="163" t="s">
        <v>175</v>
      </c>
      <c r="C41" s="279" t="s">
        <v>180</v>
      </c>
      <c r="D41" s="280"/>
      <c r="E41" s="101">
        <v>59.34</v>
      </c>
      <c r="F41" s="102">
        <v>1776</v>
      </c>
      <c r="G41" s="103">
        <f t="shared" si="9"/>
        <v>105387.84000000001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1790.8082313195066</v>
      </c>
      <c r="N41" s="106">
        <f>M41/L41</f>
        <v>74.61700963831278</v>
      </c>
      <c r="O41" s="108">
        <f>L41-I41</f>
        <v>0</v>
      </c>
      <c r="P41" s="109">
        <f>N41-K41</f>
        <v>-8.7163236950205487</v>
      </c>
      <c r="Q41" s="110">
        <f>N41/K41</f>
        <v>0.89540411565975342</v>
      </c>
      <c r="R41" s="290"/>
      <c r="S41" s="47">
        <v>0.40972222222222221</v>
      </c>
      <c r="T41" s="48">
        <v>0.45104166666666667</v>
      </c>
      <c r="U41" s="111">
        <v>5.5333333333332924</v>
      </c>
      <c r="V41" s="112">
        <v>59.503858724998302</v>
      </c>
      <c r="W41" s="113">
        <v>0.45104166666666667</v>
      </c>
      <c r="X41" s="116">
        <v>0.48958333333333331</v>
      </c>
      <c r="Y41" s="12"/>
      <c r="Z41" s="198"/>
      <c r="AA41" s="281"/>
      <c r="AB41" s="282"/>
      <c r="AC41" s="12">
        <v>1</v>
      </c>
      <c r="AD41" s="198"/>
      <c r="AE41" s="117">
        <f>M41-J41</f>
        <v>-209.1917686804934</v>
      </c>
      <c r="AF41" s="110">
        <f>M41/J41</f>
        <v>0.89540411565975331</v>
      </c>
      <c r="AG41" s="295"/>
    </row>
    <row r="42" spans="1:33" ht="15.75" customHeight="1">
      <c r="A42" s="298"/>
      <c r="B42" s="163" t="s">
        <v>175</v>
      </c>
      <c r="C42" s="279" t="s">
        <v>177</v>
      </c>
      <c r="D42" s="280"/>
      <c r="E42" s="101">
        <v>58.67</v>
      </c>
      <c r="F42" s="102">
        <v>4068</v>
      </c>
      <c r="G42" s="103">
        <f t="shared" si="9"/>
        <v>238669.56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1789.127005255611</v>
      </c>
      <c r="N42" s="106">
        <f>M42/L42</f>
        <v>77.788130663287433</v>
      </c>
      <c r="O42" s="108">
        <f>L42-I42</f>
        <v>0</v>
      </c>
      <c r="P42" s="109">
        <f>N42-K42</f>
        <v>-9.1683910758430045</v>
      </c>
      <c r="Q42" s="110">
        <f>N42/K42</f>
        <v>0.89456350262780548</v>
      </c>
      <c r="R42" s="290"/>
      <c r="S42" s="47">
        <v>0.48958333333333331</v>
      </c>
      <c r="T42" s="48">
        <v>0.58431712962962967</v>
      </c>
      <c r="U42" s="111">
        <v>55.499999999999964</v>
      </c>
      <c r="V42" s="112">
        <v>136.42407681679842</v>
      </c>
      <c r="W42" s="113"/>
      <c r="X42" s="116"/>
      <c r="Y42" s="12"/>
      <c r="Z42" s="198"/>
      <c r="AA42" s="281"/>
      <c r="AB42" s="282"/>
      <c r="AC42" s="12">
        <v>4</v>
      </c>
      <c r="AD42" s="198"/>
      <c r="AE42" s="117">
        <f>M42-J42</f>
        <v>-210.87299474438896</v>
      </c>
      <c r="AF42" s="110">
        <f>M42/J42</f>
        <v>0.89456350262780548</v>
      </c>
      <c r="AG42" s="295"/>
    </row>
    <row r="43" spans="1:33" ht="15.75" customHeight="1">
      <c r="A43" s="298"/>
      <c r="B43" s="163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81"/>
      <c r="AB43" s="282"/>
      <c r="AC43" s="12"/>
      <c r="AD43" s="198"/>
      <c r="AE43" s="117"/>
      <c r="AF43" s="110"/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0">AVERAGE(I39:I54)</f>
        <v>21.5</v>
      </c>
      <c r="J55" s="137">
        <f t="shared" si="10"/>
        <v>1800</v>
      </c>
      <c r="K55" s="138">
        <f t="shared" ref="K55" si="11">J55/I55</f>
        <v>83.720930232558146</v>
      </c>
      <c r="L55" s="136">
        <f t="shared" ref="L55:M55" si="12">AVERAGE(L39:L54)</f>
        <v>21.5</v>
      </c>
      <c r="M55" s="137">
        <f t="shared" si="12"/>
        <v>1612.7387402999761</v>
      </c>
      <c r="N55" s="138">
        <f t="shared" ref="N55:N61" si="13">M55/L55</f>
        <v>75.011104199998897</v>
      </c>
      <c r="O55" s="139">
        <f t="shared" ref="O55:O61" si="14">L55-I55</f>
        <v>0</v>
      </c>
      <c r="P55" s="140">
        <f t="shared" ref="P55:P61" si="15">N55-K55</f>
        <v>-8.7098260325592491</v>
      </c>
      <c r="Q55" s="141">
        <f t="shared" ref="Q55:Q61" si="16">N55/K55</f>
        <v>0.89596596683332008</v>
      </c>
      <c r="R55" s="291"/>
      <c r="S55" s="142">
        <f>S39</f>
        <v>0.20833333333333334</v>
      </c>
      <c r="T55" s="143">
        <f>INDEX(T39:T54,COUNTA(T39:T54))</f>
        <v>0.58431712962962967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10</v>
      </c>
      <c r="AD55" s="191">
        <f>SUM(AD39:AD54)</f>
        <v>0</v>
      </c>
      <c r="AE55" s="168">
        <f t="shared" ref="AE55:AE61" si="17">M55-J55</f>
        <v>-187.26125970002386</v>
      </c>
      <c r="AF55" s="141">
        <f t="shared" ref="AF55:AF61" si="18">M55/J55</f>
        <v>0.89596596683332008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2403</v>
      </c>
      <c r="G56" s="148">
        <f t="shared" ref="G56:G61" si="19">E56*F56</f>
        <v>69350.58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1" si="20">F56/V56*60</f>
        <v>3173.9716599125145</v>
      </c>
      <c r="N56" s="152">
        <f t="shared" si="13"/>
        <v>167.05113999539549</v>
      </c>
      <c r="O56" s="154">
        <f t="shared" si="14"/>
        <v>0</v>
      </c>
      <c r="P56" s="155">
        <f t="shared" si="15"/>
        <v>-22.422544215130841</v>
      </c>
      <c r="Q56" s="156">
        <f t="shared" si="16"/>
        <v>0.88165879442014283</v>
      </c>
      <c r="R56" s="289">
        <f>Q72</f>
        <v>0.89069442018109302</v>
      </c>
      <c r="S56" s="157">
        <v>0.20833333333333334</v>
      </c>
      <c r="T56" s="158">
        <v>0.2398726851851852</v>
      </c>
      <c r="U56" s="159"/>
      <c r="V56" s="160">
        <v>45.425736411261497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17"/>
        <v>-426.0283400874855</v>
      </c>
      <c r="AF56" s="156">
        <f t="shared" si="18"/>
        <v>0.88165879442014294</v>
      </c>
      <c r="AG56" s="294">
        <f>AF72</f>
        <v>0.89069442018109302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2960</v>
      </c>
      <c r="G57" s="103">
        <f t="shared" si="19"/>
        <v>92085.599999999991</v>
      </c>
      <c r="H57" s="26"/>
      <c r="I57" s="104">
        <v>19</v>
      </c>
      <c r="J57" s="105">
        <v>3600</v>
      </c>
      <c r="K57" s="106">
        <f t="shared" ref="K57:K61" si="21">J57/I57</f>
        <v>189.47368421052633</v>
      </c>
      <c r="L57" s="107">
        <v>19</v>
      </c>
      <c r="M57" s="105">
        <f t="shared" si="20"/>
        <v>3175.5976900040278</v>
      </c>
      <c r="N57" s="106">
        <f t="shared" si="13"/>
        <v>167.13672052652777</v>
      </c>
      <c r="O57" s="108">
        <f t="shared" si="14"/>
        <v>0</v>
      </c>
      <c r="P57" s="109">
        <f t="shared" si="15"/>
        <v>-22.336963683998562</v>
      </c>
      <c r="Q57" s="110">
        <f t="shared" si="16"/>
        <v>0.88211046944556315</v>
      </c>
      <c r="R57" s="290"/>
      <c r="S57" s="47">
        <v>0.24305555555555555</v>
      </c>
      <c r="T57" s="48">
        <v>0.28188657407407408</v>
      </c>
      <c r="U57" s="111">
        <v>4.5833333333333037</v>
      </c>
      <c r="V57" s="112">
        <v>55.926479780181076</v>
      </c>
      <c r="W57" s="113"/>
      <c r="X57" s="116"/>
      <c r="Y57" s="12"/>
      <c r="Z57" s="198"/>
      <c r="AA57" s="281"/>
      <c r="AB57" s="282"/>
      <c r="AC57" s="12">
        <v>1</v>
      </c>
      <c r="AD57" s="198"/>
      <c r="AE57" s="117">
        <f t="shared" si="17"/>
        <v>-424.40230999597225</v>
      </c>
      <c r="AF57" s="110">
        <f t="shared" si="18"/>
        <v>0.88211046944556326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2034</v>
      </c>
      <c r="G58" s="103">
        <f t="shared" si="19"/>
        <v>79305.66</v>
      </c>
      <c r="H58" s="26"/>
      <c r="I58" s="104">
        <v>19</v>
      </c>
      <c r="J58" s="105">
        <v>3600</v>
      </c>
      <c r="K58" s="106">
        <f t="shared" si="21"/>
        <v>189.47368421052633</v>
      </c>
      <c r="L58" s="107">
        <v>19</v>
      </c>
      <c r="M58" s="105">
        <f t="shared" si="20"/>
        <v>3175.7377467832753</v>
      </c>
      <c r="N58" s="106">
        <f t="shared" si="13"/>
        <v>167.14409193596185</v>
      </c>
      <c r="O58" s="108">
        <f t="shared" si="14"/>
        <v>0</v>
      </c>
      <c r="P58" s="109">
        <f t="shared" si="15"/>
        <v>-22.329592274564476</v>
      </c>
      <c r="Q58" s="110">
        <f t="shared" si="16"/>
        <v>0.88214937410646532</v>
      </c>
      <c r="R58" s="290"/>
      <c r="S58" s="47">
        <v>0.28541666666666665</v>
      </c>
      <c r="T58" s="48">
        <v>0.31209490740740742</v>
      </c>
      <c r="U58" s="111">
        <v>5.083333333333302</v>
      </c>
      <c r="V58" s="112">
        <v>38.428865898519199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17"/>
        <v>-424.26225321672473</v>
      </c>
      <c r="AF58" s="110">
        <f t="shared" si="18"/>
        <v>0.88214937410646532</v>
      </c>
      <c r="AG58" s="295"/>
    </row>
    <row r="59" spans="1:33" ht="15.75" customHeight="1">
      <c r="A59" s="284"/>
      <c r="B59" s="100" t="s">
        <v>212</v>
      </c>
      <c r="C59" s="364" t="s">
        <v>214</v>
      </c>
      <c r="D59" s="364"/>
      <c r="E59" s="101">
        <v>38.479999999999997</v>
      </c>
      <c r="F59" s="102">
        <v>4786</v>
      </c>
      <c r="G59" s="103">
        <f t="shared" si="19"/>
        <v>184165.28</v>
      </c>
      <c r="H59" s="26"/>
      <c r="I59" s="104">
        <v>20</v>
      </c>
      <c r="J59" s="105">
        <v>3600</v>
      </c>
      <c r="K59" s="106">
        <f t="shared" si="21"/>
        <v>180</v>
      </c>
      <c r="L59" s="107">
        <v>20</v>
      </c>
      <c r="M59" s="105">
        <f t="shared" si="20"/>
        <v>3253.6894722802758</v>
      </c>
      <c r="N59" s="106">
        <f t="shared" si="13"/>
        <v>162.6844736140138</v>
      </c>
      <c r="O59" s="108">
        <f t="shared" si="14"/>
        <v>0</v>
      </c>
      <c r="P59" s="109">
        <f t="shared" si="15"/>
        <v>-17.315526385986203</v>
      </c>
      <c r="Q59" s="110">
        <f t="shared" si="16"/>
        <v>0.90380263118896553</v>
      </c>
      <c r="R59" s="290"/>
      <c r="S59" s="47">
        <v>0.31597222222222221</v>
      </c>
      <c r="T59" s="48">
        <v>0.37725694444444441</v>
      </c>
      <c r="U59" s="111">
        <v>5.5833333333333002</v>
      </c>
      <c r="V59" s="112">
        <v>88.256732071837916</v>
      </c>
      <c r="W59" s="113"/>
      <c r="X59" s="116"/>
      <c r="Y59" s="12"/>
      <c r="Z59" s="198"/>
      <c r="AA59" s="281"/>
      <c r="AB59" s="282"/>
      <c r="AC59" s="12">
        <v>2</v>
      </c>
      <c r="AD59" s="198"/>
      <c r="AE59" s="199">
        <f t="shared" si="17"/>
        <v>-346.31052771972418</v>
      </c>
      <c r="AF59" s="200">
        <f t="shared" si="18"/>
        <v>0.90380263118896553</v>
      </c>
      <c r="AG59" s="295"/>
    </row>
    <row r="60" spans="1:33" ht="15.75" customHeight="1">
      <c r="A60" s="285"/>
      <c r="B60" s="100" t="s">
        <v>212</v>
      </c>
      <c r="C60" s="364" t="s">
        <v>215</v>
      </c>
      <c r="D60" s="364"/>
      <c r="E60" s="101">
        <v>37.799999999999997</v>
      </c>
      <c r="F60" s="105">
        <v>5848</v>
      </c>
      <c r="G60" s="103">
        <f t="shared" si="19"/>
        <v>221054.4</v>
      </c>
      <c r="H60" s="13"/>
      <c r="I60" s="104">
        <v>21</v>
      </c>
      <c r="J60" s="105">
        <v>3600</v>
      </c>
      <c r="K60" s="106">
        <f t="shared" si="21"/>
        <v>171.42857142857142</v>
      </c>
      <c r="L60" s="107">
        <v>21</v>
      </c>
      <c r="M60" s="105">
        <f t="shared" si="20"/>
        <v>3254.3673496617557</v>
      </c>
      <c r="N60" s="106">
        <f t="shared" si="13"/>
        <v>154.96987379341695</v>
      </c>
      <c r="O60" s="108">
        <f t="shared" si="14"/>
        <v>0</v>
      </c>
      <c r="P60" s="109">
        <f t="shared" si="15"/>
        <v>-16.458697635154465</v>
      </c>
      <c r="Q60" s="110">
        <f t="shared" si="16"/>
        <v>0.90399093046159895</v>
      </c>
      <c r="R60" s="290"/>
      <c r="S60" s="47">
        <v>0.38124999999999998</v>
      </c>
      <c r="T60" s="48">
        <v>0.45612268518518517</v>
      </c>
      <c r="U60" s="111">
        <v>5.7500000000000195</v>
      </c>
      <c r="V60" s="112">
        <v>107.81819084943466</v>
      </c>
      <c r="W60" s="113">
        <v>0.45612268518518517</v>
      </c>
      <c r="X60" s="116">
        <v>0.49374999999999997</v>
      </c>
      <c r="Y60" s="12"/>
      <c r="Z60" s="198"/>
      <c r="AA60" s="281"/>
      <c r="AB60" s="282"/>
      <c r="AC60" s="12">
        <v>2</v>
      </c>
      <c r="AD60" s="198"/>
      <c r="AE60" s="199">
        <f t="shared" si="17"/>
        <v>-345.63265033824428</v>
      </c>
      <c r="AF60" s="200">
        <f t="shared" si="18"/>
        <v>0.90399093046159884</v>
      </c>
      <c r="AG60" s="295"/>
    </row>
    <row r="61" spans="1:33" ht="15.75" customHeight="1">
      <c r="A61" s="285"/>
      <c r="B61" s="100" t="s">
        <v>170</v>
      </c>
      <c r="C61" s="364" t="s">
        <v>171</v>
      </c>
      <c r="D61" s="364"/>
      <c r="E61" s="101">
        <v>29.97</v>
      </c>
      <c r="F61" s="105">
        <v>2894</v>
      </c>
      <c r="G61" s="121">
        <f t="shared" si="19"/>
        <v>86733.18</v>
      </c>
      <c r="H61" s="122"/>
      <c r="I61" s="104">
        <v>21</v>
      </c>
      <c r="J61" s="105">
        <v>2790</v>
      </c>
      <c r="K61" s="106">
        <f t="shared" si="21"/>
        <v>132.85714285714286</v>
      </c>
      <c r="L61" s="107">
        <v>21</v>
      </c>
      <c r="M61" s="105">
        <f t="shared" si="20"/>
        <v>2484.1730769230767</v>
      </c>
      <c r="N61" s="106">
        <f t="shared" si="13"/>
        <v>118.29395604395603</v>
      </c>
      <c r="O61" s="108">
        <f t="shared" si="14"/>
        <v>0</v>
      </c>
      <c r="P61" s="109">
        <f t="shared" si="15"/>
        <v>-14.563186813186832</v>
      </c>
      <c r="Q61" s="110">
        <f t="shared" si="16"/>
        <v>0.89038461538461522</v>
      </c>
      <c r="R61" s="290"/>
      <c r="S61" s="47">
        <v>0.49374999999999997</v>
      </c>
      <c r="T61" s="120">
        <v>0.54228009259259258</v>
      </c>
      <c r="U61" s="111">
        <v>55</v>
      </c>
      <c r="V61" s="112">
        <v>69.898511344898864</v>
      </c>
      <c r="W61" s="113"/>
      <c r="X61" s="116"/>
      <c r="Y61" s="12"/>
      <c r="Z61" s="198"/>
      <c r="AA61" s="281"/>
      <c r="AB61" s="282"/>
      <c r="AC61" s="12">
        <v>1</v>
      </c>
      <c r="AD61" s="198"/>
      <c r="AE61" s="199">
        <f t="shared" si="17"/>
        <v>-305.82692307692332</v>
      </c>
      <c r="AF61" s="200">
        <f t="shared" si="18"/>
        <v>0.89038461538461533</v>
      </c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2">AVERAGE(I56:I71)</f>
        <v>19.833333333333332</v>
      </c>
      <c r="J72" s="137">
        <f t="shared" si="22"/>
        <v>3465</v>
      </c>
      <c r="K72" s="138">
        <f t="shared" ref="K72:K75" si="23">J72/I72</f>
        <v>174.70588235294119</v>
      </c>
      <c r="L72" s="136">
        <f t="shared" ref="L72:M72" si="24">AVERAGE(L56:L71)</f>
        <v>19.833333333333332</v>
      </c>
      <c r="M72" s="137">
        <f t="shared" si="24"/>
        <v>3086.2561659274875</v>
      </c>
      <c r="N72" s="138">
        <f>M72/L72</f>
        <v>155.6095545845792</v>
      </c>
      <c r="O72" s="139">
        <f>L72-I72</f>
        <v>0</v>
      </c>
      <c r="P72" s="140">
        <f>N72-K72</f>
        <v>-19.096327768361988</v>
      </c>
      <c r="Q72" s="141">
        <f>N72/K72</f>
        <v>0.89069442018109302</v>
      </c>
      <c r="R72" s="291"/>
      <c r="S72" s="142">
        <f>S56</f>
        <v>0.20833333333333334</v>
      </c>
      <c r="T72" s="143">
        <f>INDEX(T56:T71,COUNTA(T56:T71))</f>
        <v>0.54228009259259258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8</v>
      </c>
      <c r="AD72" s="191">
        <f>SUM(AD56:AD71)</f>
        <v>0</v>
      </c>
      <c r="AE72" s="168">
        <f>M72-J72</f>
        <v>-378.74383407251253</v>
      </c>
      <c r="AF72" s="141">
        <f>M72/J72</f>
        <v>0.89069442018109302</v>
      </c>
      <c r="AG72" s="296"/>
    </row>
    <row r="73" spans="1:33" ht="15.75" customHeight="1">
      <c r="A73" s="297" t="s">
        <v>116</v>
      </c>
      <c r="B73" s="100" t="s">
        <v>170</v>
      </c>
      <c r="C73" s="279" t="s">
        <v>198</v>
      </c>
      <c r="D73" s="280"/>
      <c r="E73" s="101">
        <v>21.92</v>
      </c>
      <c r="F73" s="102">
        <v>810</v>
      </c>
      <c r="G73" s="103">
        <f t="shared" ref="G73:G75" si="25">E73*F73</f>
        <v>17755.2</v>
      </c>
      <c r="H73" s="13"/>
      <c r="I73" s="104">
        <v>5</v>
      </c>
      <c r="J73" s="105">
        <v>3600</v>
      </c>
      <c r="K73" s="106">
        <f t="shared" si="23"/>
        <v>720</v>
      </c>
      <c r="L73" s="107">
        <v>5</v>
      </c>
      <c r="M73" s="105">
        <f>F73/V73*60</f>
        <v>3250.9007949676461</v>
      </c>
      <c r="N73" s="106">
        <f>M73/L73</f>
        <v>650.18015899352918</v>
      </c>
      <c r="O73" s="108">
        <f>L73-I73</f>
        <v>0</v>
      </c>
      <c r="P73" s="109">
        <f>N73-K73</f>
        <v>-69.819841006470824</v>
      </c>
      <c r="Q73" s="110">
        <f>N73/K73</f>
        <v>0.9030279986021239</v>
      </c>
      <c r="R73" s="289">
        <f>Q89</f>
        <v>0.90260916923570411</v>
      </c>
      <c r="S73" s="47">
        <v>0.41319444444444436</v>
      </c>
      <c r="T73" s="48">
        <v>0.42356481481481473</v>
      </c>
      <c r="U73" s="111">
        <v>4.7666666666666391</v>
      </c>
      <c r="V73" s="112">
        <v>14.949702579430351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-349.09920503235389</v>
      </c>
      <c r="AF73" s="156">
        <f>M73/J73</f>
        <v>0.9030279986021239</v>
      </c>
      <c r="AG73" s="294">
        <f>AF89</f>
        <v>0.90260916923570411</v>
      </c>
    </row>
    <row r="74" spans="1:33" ht="15.75" customHeight="1">
      <c r="A74" s="298"/>
      <c r="B74" s="100" t="s">
        <v>197</v>
      </c>
      <c r="C74" s="279" t="s">
        <v>216</v>
      </c>
      <c r="D74" s="280"/>
      <c r="E74" s="101">
        <v>23.19</v>
      </c>
      <c r="F74" s="102">
        <v>738</v>
      </c>
      <c r="G74" s="121">
        <f t="shared" si="25"/>
        <v>17114.22</v>
      </c>
      <c r="H74" s="122"/>
      <c r="I74" s="104">
        <v>6</v>
      </c>
      <c r="J74" s="105">
        <v>2500</v>
      </c>
      <c r="K74" s="106">
        <f t="shared" si="23"/>
        <v>416.66666666666669</v>
      </c>
      <c r="L74" s="107">
        <v>6</v>
      </c>
      <c r="M74" s="105">
        <f>F74/V74*60</f>
        <v>2255.3393765529568</v>
      </c>
      <c r="N74" s="106">
        <f>M74/L74</f>
        <v>375.88989609215946</v>
      </c>
      <c r="O74" s="108">
        <f>L74-I74</f>
        <v>0</v>
      </c>
      <c r="P74" s="109">
        <f>N74-K74</f>
        <v>-40.776770574507225</v>
      </c>
      <c r="Q74" s="110">
        <f>N74/K74</f>
        <v>0.90213575062118267</v>
      </c>
      <c r="R74" s="290"/>
      <c r="S74" s="47">
        <v>0.42638888888888882</v>
      </c>
      <c r="T74" s="120">
        <v>0.44002314814814808</v>
      </c>
      <c r="U74" s="111">
        <v>5</v>
      </c>
      <c r="V74" s="112">
        <v>19.633408816582278</v>
      </c>
      <c r="W74" s="113"/>
      <c r="X74" s="116"/>
      <c r="Y74" s="12"/>
      <c r="Z74" s="198"/>
      <c r="AA74" s="281"/>
      <c r="AB74" s="282"/>
      <c r="AC74" s="12">
        <v>1</v>
      </c>
      <c r="AD74" s="198"/>
      <c r="AE74" s="117">
        <f>M74-J74</f>
        <v>-244.66062344704324</v>
      </c>
      <c r="AF74" s="110">
        <f>M74/J74</f>
        <v>0.90213575062118267</v>
      </c>
      <c r="AG74" s="295"/>
    </row>
    <row r="75" spans="1:33" ht="15.75" customHeight="1">
      <c r="A75" s="298"/>
      <c r="B75" s="100" t="s">
        <v>197</v>
      </c>
      <c r="C75" s="279" t="s">
        <v>220</v>
      </c>
      <c r="D75" s="280"/>
      <c r="E75" s="101">
        <v>23.55</v>
      </c>
      <c r="F75" s="102">
        <v>1162</v>
      </c>
      <c r="G75" s="121">
        <f t="shared" si="25"/>
        <v>27365.100000000002</v>
      </c>
      <c r="H75" s="62"/>
      <c r="I75" s="104">
        <v>6</v>
      </c>
      <c r="J75" s="105">
        <v>2500</v>
      </c>
      <c r="K75" s="106">
        <f t="shared" si="23"/>
        <v>416.66666666666669</v>
      </c>
      <c r="L75" s="107">
        <v>6</v>
      </c>
      <c r="M75" s="105">
        <f>F75/V75*60</f>
        <v>2256.1986839064521</v>
      </c>
      <c r="N75" s="106">
        <f>M75/L75</f>
        <v>376.03311398440866</v>
      </c>
      <c r="O75" s="123">
        <f>L75-I75</f>
        <v>0</v>
      </c>
      <c r="P75" s="124">
        <f>N75-K75</f>
        <v>-40.633552682258028</v>
      </c>
      <c r="Q75" s="125">
        <f>N75/K75</f>
        <v>0.90247947356258074</v>
      </c>
      <c r="R75" s="290"/>
      <c r="S75" s="47">
        <v>0.44305555555555548</v>
      </c>
      <c r="T75" s="120">
        <v>0.46451388888888884</v>
      </c>
      <c r="U75" s="111">
        <v>5</v>
      </c>
      <c r="V75" s="112">
        <v>30.901533848643439</v>
      </c>
      <c r="W75" s="113"/>
      <c r="X75" s="116"/>
      <c r="Y75" s="12"/>
      <c r="Z75" s="198"/>
      <c r="AA75" s="281"/>
      <c r="AB75" s="282"/>
      <c r="AC75" s="12">
        <v>1</v>
      </c>
      <c r="AD75" s="198"/>
      <c r="AE75" s="117">
        <f>M75-J75</f>
        <v>-243.80131609354794</v>
      </c>
      <c r="AF75" s="110">
        <f>M75/J75</f>
        <v>0.90247947356258085</v>
      </c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26">AVERAGE(I73:I88)</f>
        <v>5.666666666666667</v>
      </c>
      <c r="J89" s="137">
        <f t="shared" si="26"/>
        <v>2866.6666666666665</v>
      </c>
      <c r="K89" s="138">
        <f t="shared" ref="K89" si="27">J89/I89</f>
        <v>505.88235294117641</v>
      </c>
      <c r="L89" s="136">
        <f t="shared" ref="L89:M89" si="28">AVERAGE(L73:L88)</f>
        <v>5.666666666666667</v>
      </c>
      <c r="M89" s="137">
        <f t="shared" si="28"/>
        <v>2587.4796184756851</v>
      </c>
      <c r="N89" s="138">
        <f>M89/L89</f>
        <v>456.61405031923852</v>
      </c>
      <c r="O89" s="139">
        <f>L89-I89</f>
        <v>0</v>
      </c>
      <c r="P89" s="140">
        <f>N89-K89</f>
        <v>-49.268302621937892</v>
      </c>
      <c r="Q89" s="141">
        <f>N89/K89</f>
        <v>0.90260916923570411</v>
      </c>
      <c r="R89" s="291"/>
      <c r="S89" s="142">
        <f>S73</f>
        <v>0.41319444444444436</v>
      </c>
      <c r="T89" s="143">
        <f>INDEX(T73:T88,COUNTA(T73:T88))</f>
        <v>0.46451388888888884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3</v>
      </c>
      <c r="AD89" s="191">
        <f>SUM(AD73:AD88)</f>
        <v>0</v>
      </c>
      <c r="AE89" s="168">
        <f>M89-J89</f>
        <v>-279.18704819098139</v>
      </c>
      <c r="AF89" s="141">
        <f>M89/J89</f>
        <v>0.90260916923570411</v>
      </c>
      <c r="AG89" s="296"/>
    </row>
    <row r="90" spans="1:33" ht="15.75" customHeight="1">
      <c r="A90" s="283" t="s">
        <v>199</v>
      </c>
      <c r="B90" s="146" t="s">
        <v>173</v>
      </c>
      <c r="C90" s="287" t="s">
        <v>200</v>
      </c>
      <c r="D90" s="288"/>
      <c r="E90" s="147">
        <v>44.98</v>
      </c>
      <c r="F90" s="97">
        <v>1923</v>
      </c>
      <c r="G90" s="148">
        <f t="shared" ref="G90:G92" si="29">E90*F90</f>
        <v>86496.54</v>
      </c>
      <c r="H90" s="149"/>
      <c r="I90" s="150">
        <v>21</v>
      </c>
      <c r="J90" s="151">
        <v>1800</v>
      </c>
      <c r="K90" s="152">
        <f>J90/I90</f>
        <v>85.714285714285708</v>
      </c>
      <c r="L90" s="153">
        <v>21</v>
      </c>
      <c r="M90" s="151">
        <f>F90/V90*60</f>
        <v>1607.0950640683079</v>
      </c>
      <c r="N90" s="152">
        <f>M90/L90</f>
        <v>76.528336384205133</v>
      </c>
      <c r="O90" s="154">
        <f>L90-I90</f>
        <v>0</v>
      </c>
      <c r="P90" s="155">
        <f>N90-K90</f>
        <v>-9.1859493300805752</v>
      </c>
      <c r="Q90" s="156">
        <f>N90/K90</f>
        <v>0.89283059114905994</v>
      </c>
      <c r="R90" s="289">
        <f>Q106</f>
        <v>0.90808212695528479</v>
      </c>
      <c r="S90" s="157">
        <v>0.70833333333333337</v>
      </c>
      <c r="T90" s="158">
        <v>0.75818287037037035</v>
      </c>
      <c r="U90" s="159"/>
      <c r="V90" s="160">
        <v>71.794135007744572</v>
      </c>
      <c r="W90" s="158"/>
      <c r="X90" s="169"/>
      <c r="Y90" s="196"/>
      <c r="Z90" s="197"/>
      <c r="AA90" s="292"/>
      <c r="AB90" s="293"/>
      <c r="AC90" s="196">
        <v>2</v>
      </c>
      <c r="AD90" s="197"/>
      <c r="AE90" s="115">
        <f>M90-J90</f>
        <v>-192.90493593169208</v>
      </c>
      <c r="AF90" s="156">
        <f>M90/J90</f>
        <v>0.89283059114905994</v>
      </c>
      <c r="AG90" s="294">
        <f>AF106</f>
        <v>0.8929474248393634</v>
      </c>
    </row>
    <row r="91" spans="1:33" ht="15.75" customHeight="1">
      <c r="A91" s="284"/>
      <c r="B91" s="163" t="s">
        <v>173</v>
      </c>
      <c r="C91" s="279" t="s">
        <v>190</v>
      </c>
      <c r="D91" s="280"/>
      <c r="E91" s="101">
        <v>54.09</v>
      </c>
      <c r="F91" s="102">
        <v>1089</v>
      </c>
      <c r="G91" s="103">
        <f t="shared" si="29"/>
        <v>58904.01</v>
      </c>
      <c r="H91" s="26"/>
      <c r="I91" s="104">
        <v>19</v>
      </c>
      <c r="J91" s="105">
        <v>2000</v>
      </c>
      <c r="K91" s="106">
        <f t="shared" ref="K91:K92" si="30">J91/I91</f>
        <v>105.26315789473684</v>
      </c>
      <c r="L91" s="107">
        <v>19</v>
      </c>
      <c r="M91" s="105">
        <f>F91/V91*60</f>
        <v>1786</v>
      </c>
      <c r="N91" s="106">
        <f>M91/L91</f>
        <v>94</v>
      </c>
      <c r="O91" s="108">
        <f>L91-I91</f>
        <v>0</v>
      </c>
      <c r="P91" s="109">
        <f>N91-K91</f>
        <v>-11.263157894736835</v>
      </c>
      <c r="Q91" s="110">
        <f>N91/K91</f>
        <v>0.89300000000000002</v>
      </c>
      <c r="R91" s="290"/>
      <c r="S91" s="47">
        <v>0.76111111111111118</v>
      </c>
      <c r="T91" s="48">
        <v>0.78651620370370379</v>
      </c>
      <c r="U91" s="111">
        <v>5</v>
      </c>
      <c r="V91" s="112">
        <v>36.584546472564391</v>
      </c>
      <c r="W91" s="113"/>
      <c r="X91" s="116"/>
      <c r="Y91" s="12"/>
      <c r="Z91" s="198"/>
      <c r="AA91" s="281"/>
      <c r="AB91" s="282"/>
      <c r="AC91" s="12">
        <v>1</v>
      </c>
      <c r="AD91" s="198"/>
      <c r="AE91" s="117">
        <f>M91-J91</f>
        <v>-214</v>
      </c>
      <c r="AF91" s="110">
        <f>M91/J91</f>
        <v>0.89300000000000002</v>
      </c>
      <c r="AG91" s="295"/>
    </row>
    <row r="92" spans="1:33" ht="15.75" customHeight="1">
      <c r="A92" s="284"/>
      <c r="B92" s="163" t="s">
        <v>173</v>
      </c>
      <c r="C92" s="279" t="s">
        <v>201</v>
      </c>
      <c r="D92" s="280"/>
      <c r="E92" s="101">
        <v>50.67</v>
      </c>
      <c r="F92" s="102">
        <v>1789</v>
      </c>
      <c r="G92" s="103">
        <f t="shared" si="29"/>
        <v>90648.63</v>
      </c>
      <c r="H92" s="26"/>
      <c r="I92" s="104">
        <v>20</v>
      </c>
      <c r="J92" s="105">
        <v>2000</v>
      </c>
      <c r="K92" s="106">
        <f t="shared" si="30"/>
        <v>100</v>
      </c>
      <c r="L92" s="107">
        <v>19</v>
      </c>
      <c r="M92" s="105">
        <f>F92/V92*60</f>
        <v>1786.0000000000002</v>
      </c>
      <c r="N92" s="106">
        <f>M92/L92</f>
        <v>94.000000000000014</v>
      </c>
      <c r="O92" s="108">
        <f>L92-I92</f>
        <v>-1</v>
      </c>
      <c r="P92" s="109">
        <f>N92-K92</f>
        <v>-5.9999999999999858</v>
      </c>
      <c r="Q92" s="110">
        <f>N92/K92</f>
        <v>0.94000000000000017</v>
      </c>
      <c r="R92" s="290"/>
      <c r="S92" s="47">
        <v>0.78958333333333341</v>
      </c>
      <c r="T92" s="48">
        <v>0.8313194444444445</v>
      </c>
      <c r="U92" s="111">
        <v>5</v>
      </c>
      <c r="V92" s="112">
        <v>60.10078387458006</v>
      </c>
      <c r="W92" s="113"/>
      <c r="X92" s="116"/>
      <c r="Y92" s="12"/>
      <c r="Z92" s="198"/>
      <c r="AA92" s="281"/>
      <c r="AB92" s="282"/>
      <c r="AC92" s="12">
        <v>1</v>
      </c>
      <c r="AD92" s="198"/>
      <c r="AE92" s="117">
        <f>M92-J92</f>
        <v>-213.99999999999977</v>
      </c>
      <c r="AF92" s="110">
        <f>M92/J92</f>
        <v>0.89300000000000013</v>
      </c>
      <c r="AG92" s="295"/>
    </row>
    <row r="93" spans="1:33" ht="15.75" customHeight="1">
      <c r="A93" s="284"/>
      <c r="B93" s="163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63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63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63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63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63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63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63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63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63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63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63"/>
      <c r="C104" s="279"/>
      <c r="D104" s="280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63"/>
      <c r="C105" s="279"/>
      <c r="D105" s="280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1">AVERAGE(I90:I105)</f>
        <v>20</v>
      </c>
      <c r="J106" s="137">
        <f t="shared" si="31"/>
        <v>1933.3333333333333</v>
      </c>
      <c r="K106" s="138">
        <f t="shared" ref="K106" si="32">J106/I106</f>
        <v>96.666666666666657</v>
      </c>
      <c r="L106" s="136">
        <f t="shared" ref="L106:M106" si="33">AVERAGE(L90:L105)</f>
        <v>19.666666666666668</v>
      </c>
      <c r="M106" s="137">
        <f t="shared" si="33"/>
        <v>1726.3650213561025</v>
      </c>
      <c r="N106" s="138">
        <f>M106/L106</f>
        <v>87.781272272344182</v>
      </c>
      <c r="O106" s="139">
        <f>L106-I106</f>
        <v>-0.33333333333333215</v>
      </c>
      <c r="P106" s="140">
        <f>N106-K106</f>
        <v>-8.8853943943224749</v>
      </c>
      <c r="Q106" s="141">
        <f>N106/K106</f>
        <v>0.90808212695528479</v>
      </c>
      <c r="R106" s="291"/>
      <c r="S106" s="142">
        <f>S90</f>
        <v>0.70833333333333337</v>
      </c>
      <c r="T106" s="143">
        <f>INDEX(T90:T105,COUNTA(T90:T105))</f>
        <v>0.8313194444444445</v>
      </c>
      <c r="U106" s="144"/>
      <c r="V106" s="166"/>
      <c r="W106" s="167"/>
      <c r="X106" s="138"/>
      <c r="Y106" s="179">
        <f t="shared" ref="Y106:Z106" si="34">SUM(Y90:Y105)</f>
        <v>0</v>
      </c>
      <c r="Z106" s="180">
        <f t="shared" si="34"/>
        <v>0</v>
      </c>
      <c r="AA106" s="277"/>
      <c r="AB106" s="278"/>
      <c r="AC106" s="179">
        <f t="shared" ref="AC106" si="35">SUM(AC90:AC105)</f>
        <v>4</v>
      </c>
      <c r="AD106" s="180">
        <f t="shared" ref="AD106" si="36">SUM(AD90:AD105)</f>
        <v>0</v>
      </c>
      <c r="AE106" s="168">
        <f>M106-J106</f>
        <v>-206.96831197723077</v>
      </c>
      <c r="AF106" s="141">
        <f>M106/J106</f>
        <v>0.8929474248393634</v>
      </c>
      <c r="AG106" s="296"/>
    </row>
    <row r="107" spans="1:33" ht="15.75" customHeight="1">
      <c r="A107" s="297" t="s">
        <v>186</v>
      </c>
      <c r="B107" s="146" t="s">
        <v>173</v>
      </c>
      <c r="C107" s="287" t="s">
        <v>234</v>
      </c>
      <c r="D107" s="288"/>
      <c r="E107" s="147">
        <v>58.17</v>
      </c>
      <c r="F107" s="159">
        <v>5402</v>
      </c>
      <c r="G107" s="148">
        <f t="shared" ref="G107" si="37">E107*F107</f>
        <v>314234.34000000003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18</v>
      </c>
      <c r="M107" s="151">
        <f>F107/V107*60</f>
        <v>1640.0000000000002</v>
      </c>
      <c r="N107" s="152">
        <f>M107/L107</f>
        <v>91.111111111111128</v>
      </c>
      <c r="O107" s="154">
        <f>L107-I107</f>
        <v>0</v>
      </c>
      <c r="P107" s="155">
        <f>N107-K107</f>
        <v>-19.999999999999986</v>
      </c>
      <c r="Q107" s="156">
        <f>N107/K107</f>
        <v>0.82000000000000017</v>
      </c>
      <c r="R107" s="289">
        <f>Q123</f>
        <v>0.82000000000000017</v>
      </c>
      <c r="S107" s="157">
        <v>0.70833333333333337</v>
      </c>
      <c r="T107" s="158">
        <v>0.84557870370370369</v>
      </c>
      <c r="U107" s="159"/>
      <c r="V107" s="160">
        <v>197.63414634146341</v>
      </c>
      <c r="W107" s="97"/>
      <c r="X107" s="98"/>
      <c r="Y107" s="196"/>
      <c r="Z107" s="197"/>
      <c r="AA107" s="292"/>
      <c r="AB107" s="293"/>
      <c r="AC107" s="196">
        <v>4</v>
      </c>
      <c r="AD107" s="197"/>
      <c r="AE107" s="115">
        <f>M107-J107</f>
        <v>-359.99999999999977</v>
      </c>
      <c r="AF107" s="156">
        <f>M107/J107</f>
        <v>0.82000000000000006</v>
      </c>
      <c r="AG107" s="361">
        <f>AF123</f>
        <v>0.82000000000000006</v>
      </c>
    </row>
    <row r="108" spans="1:33" ht="15.75" customHeight="1">
      <c r="A108" s="298"/>
      <c r="B108" s="163"/>
      <c r="C108" s="279"/>
      <c r="D108" s="280"/>
      <c r="E108" s="101"/>
      <c r="F108" s="111"/>
      <c r="G108" s="103"/>
      <c r="H108" s="26"/>
      <c r="I108" s="104"/>
      <c r="J108" s="105"/>
      <c r="K108" s="106"/>
      <c r="L108" s="107"/>
      <c r="M108" s="105"/>
      <c r="N108" s="106"/>
      <c r="O108" s="108"/>
      <c r="P108" s="109"/>
      <c r="Q108" s="110"/>
      <c r="R108" s="290"/>
      <c r="S108" s="47"/>
      <c r="T108" s="48"/>
      <c r="U108" s="111"/>
      <c r="V108" s="112"/>
      <c r="W108" s="113"/>
      <c r="X108" s="116"/>
      <c r="Y108" s="12"/>
      <c r="Z108" s="198"/>
      <c r="AA108" s="281"/>
      <c r="AB108" s="282"/>
      <c r="AC108" s="12"/>
      <c r="AD108" s="198"/>
      <c r="AE108" s="117"/>
      <c r="AF108" s="110"/>
      <c r="AG108" s="362"/>
    </row>
    <row r="109" spans="1:33" ht="15.75" customHeight="1">
      <c r="A109" s="298"/>
      <c r="B109" s="163"/>
      <c r="C109" s="279"/>
      <c r="D109" s="280"/>
      <c r="E109" s="101"/>
      <c r="F109" s="111"/>
      <c r="G109" s="103"/>
      <c r="H109" s="26"/>
      <c r="I109" s="104"/>
      <c r="J109" s="105"/>
      <c r="K109" s="106"/>
      <c r="L109" s="107"/>
      <c r="M109" s="105"/>
      <c r="N109" s="106"/>
      <c r="O109" s="108"/>
      <c r="P109" s="109"/>
      <c r="Q109" s="110"/>
      <c r="R109" s="290"/>
      <c r="S109" s="47"/>
      <c r="T109" s="48"/>
      <c r="U109" s="111"/>
      <c r="V109" s="112"/>
      <c r="W109" s="113"/>
      <c r="X109" s="116"/>
      <c r="Y109" s="12"/>
      <c r="Z109" s="198"/>
      <c r="AA109" s="281"/>
      <c r="AB109" s="282"/>
      <c r="AC109" s="12"/>
      <c r="AD109" s="198"/>
      <c r="AE109" s="117"/>
      <c r="AF109" s="110"/>
      <c r="AG109" s="362"/>
    </row>
    <row r="110" spans="1:33" ht="15.75" customHeight="1">
      <c r="A110" s="298"/>
      <c r="B110" s="163"/>
      <c r="C110" s="279"/>
      <c r="D110" s="280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362"/>
    </row>
    <row r="111" spans="1:33" ht="15.75" customHeight="1">
      <c r="A111" s="298"/>
      <c r="B111" s="163"/>
      <c r="C111" s="279"/>
      <c r="D111" s="280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362"/>
    </row>
    <row r="112" spans="1:33" ht="15.75" customHeight="1">
      <c r="A112" s="298"/>
      <c r="B112" s="163"/>
      <c r="C112" s="279"/>
      <c r="D112" s="280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362"/>
    </row>
    <row r="113" spans="1:33" ht="15.75" customHeight="1">
      <c r="A113" s="298"/>
      <c r="B113" s="163"/>
      <c r="C113" s="279"/>
      <c r="D113" s="280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120"/>
      <c r="U113" s="111"/>
      <c r="V113" s="112"/>
      <c r="W113" s="113"/>
      <c r="X113" s="116"/>
      <c r="Y113" s="12"/>
      <c r="Z113" s="198"/>
      <c r="AA113" s="281"/>
      <c r="AB113" s="282"/>
      <c r="AC113" s="12"/>
      <c r="AD113" s="198"/>
      <c r="AE113" s="117"/>
      <c r="AF113" s="110"/>
      <c r="AG113" s="362"/>
    </row>
    <row r="114" spans="1:33" ht="15.75" customHeight="1">
      <c r="A114" s="298"/>
      <c r="B114" s="163"/>
      <c r="C114" s="279"/>
      <c r="D114" s="280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120"/>
      <c r="U114" s="111"/>
      <c r="V114" s="112"/>
      <c r="W114" s="113"/>
      <c r="X114" s="116"/>
      <c r="Y114" s="12"/>
      <c r="Z114" s="198"/>
      <c r="AA114" s="281"/>
      <c r="AB114" s="282"/>
      <c r="AC114" s="12"/>
      <c r="AD114" s="198"/>
      <c r="AE114" s="117"/>
      <c r="AF114" s="110"/>
      <c r="AG114" s="362"/>
    </row>
    <row r="115" spans="1:33" ht="15.75" customHeight="1">
      <c r="A115" s="298"/>
      <c r="B115" s="163"/>
      <c r="C115" s="279"/>
      <c r="D115" s="280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120"/>
      <c r="U115" s="111"/>
      <c r="V115" s="112"/>
      <c r="W115" s="113"/>
      <c r="X115" s="116"/>
      <c r="Y115" s="12"/>
      <c r="Z115" s="198"/>
      <c r="AA115" s="281"/>
      <c r="AB115" s="282"/>
      <c r="AC115" s="12"/>
      <c r="AD115" s="198"/>
      <c r="AE115" s="117"/>
      <c r="AF115" s="110"/>
      <c r="AG115" s="362"/>
    </row>
    <row r="116" spans="1:33" ht="15.75" customHeight="1">
      <c r="A116" s="298"/>
      <c r="B116" s="163"/>
      <c r="C116" s="279"/>
      <c r="D116" s="280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120"/>
      <c r="U116" s="111"/>
      <c r="V116" s="112"/>
      <c r="W116" s="113"/>
      <c r="X116" s="116"/>
      <c r="Y116" s="12"/>
      <c r="Z116" s="198"/>
      <c r="AA116" s="281"/>
      <c r="AB116" s="282"/>
      <c r="AC116" s="12"/>
      <c r="AD116" s="198"/>
      <c r="AE116" s="117"/>
      <c r="AF116" s="110"/>
      <c r="AG116" s="362"/>
    </row>
    <row r="117" spans="1:33" ht="15.75" customHeight="1">
      <c r="A117" s="298"/>
      <c r="B117" s="163"/>
      <c r="C117" s="279"/>
      <c r="D117" s="280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120"/>
      <c r="U117" s="111"/>
      <c r="V117" s="112"/>
      <c r="W117" s="113"/>
      <c r="X117" s="116"/>
      <c r="Y117" s="12"/>
      <c r="Z117" s="198"/>
      <c r="AA117" s="281"/>
      <c r="AB117" s="282"/>
      <c r="AC117" s="12"/>
      <c r="AD117" s="198"/>
      <c r="AE117" s="117"/>
      <c r="AF117" s="110"/>
      <c r="AG117" s="362"/>
    </row>
    <row r="118" spans="1:33" ht="15.75" customHeight="1">
      <c r="A118" s="298"/>
      <c r="B118" s="163"/>
      <c r="C118" s="279"/>
      <c r="D118" s="280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120"/>
      <c r="U118" s="111"/>
      <c r="V118" s="112"/>
      <c r="W118" s="113"/>
      <c r="X118" s="116"/>
      <c r="Y118" s="12"/>
      <c r="Z118" s="198"/>
      <c r="AA118" s="281"/>
      <c r="AB118" s="282"/>
      <c r="AC118" s="12"/>
      <c r="AD118" s="198"/>
      <c r="AE118" s="117"/>
      <c r="AF118" s="110"/>
      <c r="AG118" s="362"/>
    </row>
    <row r="119" spans="1:33" ht="15.75" customHeight="1">
      <c r="A119" s="298"/>
      <c r="B119" s="163"/>
      <c r="C119" s="279"/>
      <c r="D119" s="280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13"/>
      <c r="X119" s="116"/>
      <c r="Y119" s="12"/>
      <c r="Z119" s="198"/>
      <c r="AA119" s="281"/>
      <c r="AB119" s="282"/>
      <c r="AC119" s="12"/>
      <c r="AD119" s="198"/>
      <c r="AE119" s="117"/>
      <c r="AF119" s="110"/>
      <c r="AG119" s="362"/>
    </row>
    <row r="120" spans="1:33" ht="15.75" customHeight="1">
      <c r="A120" s="298"/>
      <c r="B120" s="163"/>
      <c r="C120" s="279"/>
      <c r="D120" s="280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83"/>
      <c r="X120" s="184"/>
      <c r="Y120" s="12"/>
      <c r="Z120" s="198"/>
      <c r="AA120" s="281"/>
      <c r="AB120" s="282"/>
      <c r="AC120" s="12"/>
      <c r="AD120" s="198"/>
      <c r="AE120" s="117"/>
      <c r="AF120" s="110"/>
      <c r="AG120" s="362"/>
    </row>
    <row r="121" spans="1:33" ht="15.75" customHeight="1">
      <c r="A121" s="298"/>
      <c r="B121" s="163"/>
      <c r="C121" s="279"/>
      <c r="D121" s="280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85"/>
      <c r="X121" s="186"/>
      <c r="Y121" s="12"/>
      <c r="Z121" s="198"/>
      <c r="AA121" s="281"/>
      <c r="AB121" s="282"/>
      <c r="AC121" s="12"/>
      <c r="AD121" s="198"/>
      <c r="AE121" s="117"/>
      <c r="AF121" s="110"/>
      <c r="AG121" s="362"/>
    </row>
    <row r="122" spans="1:33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120"/>
      <c r="U122" s="130"/>
      <c r="V122" s="112"/>
      <c r="W122" s="185"/>
      <c r="X122" s="186"/>
      <c r="Y122" s="12"/>
      <c r="Z122" s="198"/>
      <c r="AA122" s="281"/>
      <c r="AB122" s="282"/>
      <c r="AC122" s="12"/>
      <c r="AD122" s="198"/>
      <c r="AE122" s="117"/>
      <c r="AF122" s="110"/>
      <c r="AG122" s="362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38">AVERAGE(I107:I122)</f>
        <v>18</v>
      </c>
      <c r="J123" s="137">
        <f t="shared" si="38"/>
        <v>2000</v>
      </c>
      <c r="K123" s="138">
        <f t="shared" ref="K123" si="39">J123/I123</f>
        <v>111.11111111111111</v>
      </c>
      <c r="L123" s="136">
        <f t="shared" ref="L123:M123" si="40">AVERAGE(L107:L122)</f>
        <v>18</v>
      </c>
      <c r="M123" s="137">
        <f t="shared" si="40"/>
        <v>1640.0000000000002</v>
      </c>
      <c r="N123" s="138">
        <f>M123/L123</f>
        <v>91.111111111111128</v>
      </c>
      <c r="O123" s="139">
        <f>L123-I123</f>
        <v>0</v>
      </c>
      <c r="P123" s="140">
        <f>N123-K123</f>
        <v>-19.999999999999986</v>
      </c>
      <c r="Q123" s="141">
        <f>N123/K123</f>
        <v>0.82000000000000017</v>
      </c>
      <c r="R123" s="291"/>
      <c r="S123" s="142">
        <f>S107</f>
        <v>0.70833333333333337</v>
      </c>
      <c r="T123" s="143">
        <f>INDEX(T107:T122,COUNTA(T107:T122))</f>
        <v>0.84557870370370369</v>
      </c>
      <c r="U123" s="144"/>
      <c r="V123" s="166"/>
      <c r="W123" s="187"/>
      <c r="X123" s="188"/>
      <c r="Y123" s="179">
        <f t="shared" ref="Y123:Z123" si="41">SUM(Y107:Y122)</f>
        <v>0</v>
      </c>
      <c r="Z123" s="180">
        <f t="shared" si="41"/>
        <v>0</v>
      </c>
      <c r="AA123" s="277"/>
      <c r="AB123" s="278"/>
      <c r="AC123" s="179">
        <f t="shared" ref="AC123" si="42">SUM(AC107:AC122)</f>
        <v>4</v>
      </c>
      <c r="AD123" s="180">
        <f t="shared" ref="AD123" si="43">SUM(AD107:AD122)</f>
        <v>0</v>
      </c>
      <c r="AE123" s="168">
        <f>M123-J123</f>
        <v>-359.99999999999977</v>
      </c>
      <c r="AF123" s="141">
        <f>M123/J123</f>
        <v>0.82000000000000006</v>
      </c>
      <c r="AG123" s="363"/>
    </row>
    <row r="124" spans="1:33" ht="15.75" customHeight="1">
      <c r="A124" s="283" t="s">
        <v>225</v>
      </c>
      <c r="B124" s="146" t="s">
        <v>173</v>
      </c>
      <c r="C124" s="287" t="s">
        <v>189</v>
      </c>
      <c r="D124" s="288"/>
      <c r="E124" s="147">
        <v>47.6</v>
      </c>
      <c r="F124" s="97">
        <v>1963</v>
      </c>
      <c r="G124" s="148">
        <f t="shared" ref="G124:G126" si="44">E124*F124</f>
        <v>93438.8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1787.9999999999993</v>
      </c>
      <c r="N124" s="152">
        <f>M124/L124</f>
        <v>77.739130434782581</v>
      </c>
      <c r="O124" s="154">
        <f>L124-I124</f>
        <v>0</v>
      </c>
      <c r="P124" s="155">
        <f>N124-K124</f>
        <v>-9.2173913043478564</v>
      </c>
      <c r="Q124" s="156">
        <f>N124/K124</f>
        <v>0.89399999999999968</v>
      </c>
      <c r="R124" s="289">
        <f>Q140</f>
        <v>0.89326666666666654</v>
      </c>
      <c r="S124" s="157">
        <v>0.70833333333333337</v>
      </c>
      <c r="T124" s="158">
        <v>0.75407407407407412</v>
      </c>
      <c r="U124" s="159"/>
      <c r="V124" s="160">
        <v>65.872483221476529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-212.00000000000068</v>
      </c>
      <c r="AF124" s="156">
        <f>M124/J124</f>
        <v>0.89399999999999968</v>
      </c>
      <c r="AG124" s="294">
        <f>AF140</f>
        <v>0.89326666666666654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02">
        <v>1621</v>
      </c>
      <c r="G125" s="103">
        <f t="shared" si="44"/>
        <v>92186.26999999999</v>
      </c>
      <c r="H125" s="26"/>
      <c r="I125" s="104">
        <v>23</v>
      </c>
      <c r="J125" s="105">
        <v>2000</v>
      </c>
      <c r="K125" s="106">
        <f t="shared" ref="K125:K126" si="45">J125/I125</f>
        <v>86.956521739130437</v>
      </c>
      <c r="L125" s="107">
        <v>23</v>
      </c>
      <c r="M125" s="105">
        <f>F125/V125*60</f>
        <v>1784.6000000000001</v>
      </c>
      <c r="N125" s="106">
        <f>M125/L125</f>
        <v>77.591304347826096</v>
      </c>
      <c r="O125" s="108">
        <f>L125-I125</f>
        <v>0</v>
      </c>
      <c r="P125" s="109">
        <f>N125-K125</f>
        <v>-9.3652173913043413</v>
      </c>
      <c r="Q125" s="110">
        <f>N125/K125</f>
        <v>0.89230000000000009</v>
      </c>
      <c r="R125" s="290"/>
      <c r="S125" s="47">
        <v>0.75763888888888886</v>
      </c>
      <c r="T125" s="48">
        <v>0.79547453703703697</v>
      </c>
      <c r="U125" s="111">
        <v>5.1333333333332298</v>
      </c>
      <c r="V125" s="112">
        <v>54.499607755239268</v>
      </c>
      <c r="W125" s="113"/>
      <c r="X125" s="116"/>
      <c r="Y125" s="12"/>
      <c r="Z125" s="198"/>
      <c r="AA125" s="281"/>
      <c r="AB125" s="282"/>
      <c r="AC125" s="12">
        <v>1</v>
      </c>
      <c r="AD125" s="198"/>
      <c r="AE125" s="117">
        <f>M125-J125</f>
        <v>-215.39999999999986</v>
      </c>
      <c r="AF125" s="110">
        <f>M125/J125</f>
        <v>0.89230000000000009</v>
      </c>
      <c r="AG125" s="295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02">
        <v>2214</v>
      </c>
      <c r="G126" s="103">
        <f t="shared" si="44"/>
        <v>125733.06</v>
      </c>
      <c r="H126" s="26"/>
      <c r="I126" s="104">
        <v>23</v>
      </c>
      <c r="J126" s="105">
        <v>2000</v>
      </c>
      <c r="K126" s="106">
        <f t="shared" si="45"/>
        <v>86.956521739130437</v>
      </c>
      <c r="L126" s="107">
        <v>23</v>
      </c>
      <c r="M126" s="105">
        <f>F126/V126*60</f>
        <v>1787</v>
      </c>
      <c r="N126" s="106">
        <f>M126/L126</f>
        <v>77.695652173913047</v>
      </c>
      <c r="O126" s="108">
        <f>L126-I126</f>
        <v>0</v>
      </c>
      <c r="P126" s="109">
        <f>N126-K126</f>
        <v>-9.2608695652173907</v>
      </c>
      <c r="Q126" s="110">
        <f>N126/K126</f>
        <v>0.89349999999999996</v>
      </c>
      <c r="R126" s="290"/>
      <c r="S126" s="47">
        <v>0.79930555555555549</v>
      </c>
      <c r="T126" s="48">
        <v>0.85092592592592586</v>
      </c>
      <c r="U126" s="111">
        <v>5.5166666666666764</v>
      </c>
      <c r="V126" s="112">
        <v>74.336877448237274</v>
      </c>
      <c r="W126" s="113"/>
      <c r="X126" s="116"/>
      <c r="Y126" s="12"/>
      <c r="Z126" s="198"/>
      <c r="AA126" s="281"/>
      <c r="AB126" s="282"/>
      <c r="AC126" s="12">
        <v>2</v>
      </c>
      <c r="AD126" s="198"/>
      <c r="AE126" s="117">
        <f>M126-J126</f>
        <v>-213</v>
      </c>
      <c r="AF126" s="110">
        <f>M126/J126</f>
        <v>0.89349999999999996</v>
      </c>
      <c r="AG126" s="295"/>
    </row>
    <row r="127" spans="1:33" ht="15.75" customHeight="1">
      <c r="A127" s="284"/>
      <c r="B127" s="163"/>
      <c r="C127" s="279"/>
      <c r="D127" s="280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295"/>
    </row>
    <row r="128" spans="1:33" ht="15.75" customHeight="1">
      <c r="A128" s="285"/>
      <c r="B128" s="163"/>
      <c r="C128" s="279"/>
      <c r="D128" s="280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295"/>
    </row>
    <row r="129" spans="1:33" ht="15.75" customHeight="1">
      <c r="A129" s="285"/>
      <c r="B129" s="163"/>
      <c r="C129" s="279"/>
      <c r="D129" s="280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295"/>
    </row>
    <row r="130" spans="1:33" ht="15.75" customHeight="1">
      <c r="A130" s="285"/>
      <c r="B130" s="163"/>
      <c r="C130" s="279"/>
      <c r="D130" s="280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81"/>
      <c r="AB130" s="282"/>
      <c r="AC130" s="12"/>
      <c r="AD130" s="198"/>
      <c r="AE130" s="117"/>
      <c r="AF130" s="110"/>
      <c r="AG130" s="295"/>
    </row>
    <row r="131" spans="1:33" ht="15.75" customHeight="1">
      <c r="A131" s="285"/>
      <c r="B131" s="163"/>
      <c r="C131" s="279"/>
      <c r="D131" s="280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81"/>
      <c r="AB131" s="282"/>
      <c r="AC131" s="12"/>
      <c r="AD131" s="198"/>
      <c r="AE131" s="117"/>
      <c r="AF131" s="110"/>
      <c r="AG131" s="295"/>
    </row>
    <row r="132" spans="1:33" ht="15.75" customHeight="1">
      <c r="A132" s="285"/>
      <c r="B132" s="163"/>
      <c r="C132" s="279"/>
      <c r="D132" s="280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81"/>
      <c r="AB132" s="282"/>
      <c r="AC132" s="12"/>
      <c r="AD132" s="198"/>
      <c r="AE132" s="117"/>
      <c r="AF132" s="110"/>
      <c r="AG132" s="295"/>
    </row>
    <row r="133" spans="1:33" ht="15.75" customHeight="1">
      <c r="A133" s="285"/>
      <c r="B133" s="163"/>
      <c r="C133" s="279"/>
      <c r="D133" s="280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81"/>
      <c r="AB133" s="282"/>
      <c r="AC133" s="12"/>
      <c r="AD133" s="198"/>
      <c r="AE133" s="117"/>
      <c r="AF133" s="110"/>
      <c r="AG133" s="295"/>
    </row>
    <row r="134" spans="1:33" ht="15.75" customHeight="1">
      <c r="A134" s="285"/>
      <c r="B134" s="163"/>
      <c r="C134" s="279"/>
      <c r="D134" s="280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81"/>
      <c r="AB134" s="282"/>
      <c r="AC134" s="12"/>
      <c r="AD134" s="198"/>
      <c r="AE134" s="117"/>
      <c r="AF134" s="110"/>
      <c r="AG134" s="295"/>
    </row>
    <row r="135" spans="1:33" ht="15.75" customHeight="1">
      <c r="A135" s="285"/>
      <c r="B135" s="163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81"/>
      <c r="AB135" s="282"/>
      <c r="AC135" s="12"/>
      <c r="AD135" s="198"/>
      <c r="AE135" s="117"/>
      <c r="AF135" s="110"/>
      <c r="AG135" s="295"/>
    </row>
    <row r="136" spans="1:33" ht="15.75" customHeight="1">
      <c r="A136" s="285"/>
      <c r="B136" s="163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81"/>
      <c r="AB136" s="282"/>
      <c r="AC136" s="12"/>
      <c r="AD136" s="198"/>
      <c r="AE136" s="117"/>
      <c r="AF136" s="110"/>
      <c r="AG136" s="295"/>
    </row>
    <row r="137" spans="1:33" ht="15.75" customHeight="1">
      <c r="A137" s="285"/>
      <c r="B137" s="163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81"/>
      <c r="AB137" s="282"/>
      <c r="AC137" s="12"/>
      <c r="AD137" s="198"/>
      <c r="AE137" s="117"/>
      <c r="AF137" s="110"/>
      <c r="AG137" s="295"/>
    </row>
    <row r="138" spans="1:33" ht="15.75" customHeight="1">
      <c r="A138" s="285"/>
      <c r="B138" s="163"/>
      <c r="C138" s="279"/>
      <c r="D138" s="280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81"/>
      <c r="AB138" s="282"/>
      <c r="AC138" s="12"/>
      <c r="AD138" s="198"/>
      <c r="AE138" s="117"/>
      <c r="AF138" s="110"/>
      <c r="AG138" s="295"/>
    </row>
    <row r="139" spans="1:33" ht="15.75" customHeight="1">
      <c r="A139" s="285"/>
      <c r="B139" s="163"/>
      <c r="C139" s="279"/>
      <c r="D139" s="280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81"/>
      <c r="AB139" s="282"/>
      <c r="AC139" s="12"/>
      <c r="AD139" s="198"/>
      <c r="AE139" s="165"/>
      <c r="AF139" s="125"/>
      <c r="AG139" s="295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46">AVERAGE(I124:I139)</f>
        <v>23</v>
      </c>
      <c r="J140" s="137">
        <f t="shared" si="46"/>
        <v>2000</v>
      </c>
      <c r="K140" s="138">
        <f t="shared" ref="K140" si="47">J140/I140</f>
        <v>86.956521739130437</v>
      </c>
      <c r="L140" s="136">
        <f t="shared" ref="L140:M140" si="48">AVERAGE(L124:L139)</f>
        <v>23</v>
      </c>
      <c r="M140" s="137">
        <f t="shared" si="48"/>
        <v>1786.5333333333331</v>
      </c>
      <c r="N140" s="138">
        <f>M140/L140</f>
        <v>77.67536231884057</v>
      </c>
      <c r="O140" s="139">
        <f>L140-I140</f>
        <v>0</v>
      </c>
      <c r="P140" s="140">
        <f>N140-K140</f>
        <v>-9.2811594202898675</v>
      </c>
      <c r="Q140" s="141">
        <f>N140/K140</f>
        <v>0.89326666666666654</v>
      </c>
      <c r="R140" s="291"/>
      <c r="S140" s="142">
        <f>S124</f>
        <v>0.70833333333333337</v>
      </c>
      <c r="T140" s="143">
        <f>INDEX(T124:T139,COUNTA(T124:T139))</f>
        <v>0.85092592592592586</v>
      </c>
      <c r="U140" s="144"/>
      <c r="V140" s="166"/>
      <c r="W140" s="167"/>
      <c r="X140" s="138"/>
      <c r="Y140" s="179">
        <f t="shared" ref="Y140:Z140" si="49">SUM(Y124:Y139)</f>
        <v>0</v>
      </c>
      <c r="Z140" s="180">
        <f t="shared" si="49"/>
        <v>0</v>
      </c>
      <c r="AA140" s="277"/>
      <c r="AB140" s="278"/>
      <c r="AC140" s="179">
        <f t="shared" ref="AC140" si="50">SUM(AC124:AC139)</f>
        <v>4</v>
      </c>
      <c r="AD140" s="180">
        <f t="shared" ref="AD140" si="51">SUM(AD124:AD139)</f>
        <v>0</v>
      </c>
      <c r="AE140" s="168">
        <f>M140-J140</f>
        <v>-213.46666666666692</v>
      </c>
      <c r="AF140" s="141">
        <f>M140/J140</f>
        <v>0.89326666666666654</v>
      </c>
      <c r="AG140" s="296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246" priority="3" operator="greaterThan">
      <formula>0</formula>
    </cfRule>
  </conditionalFormatting>
  <conditionalFormatting sqref="P5:P140 AE5:AE140">
    <cfRule type="cellIs" dxfId="245" priority="6" operator="lessThan">
      <formula>0</formula>
    </cfRule>
  </conditionalFormatting>
  <conditionalFormatting sqref="Q5:Q140 AF5:AF140">
    <cfRule type="cellIs" dxfId="244" priority="4" operator="greaterThan">
      <formula>1</formula>
    </cfRule>
    <cfRule type="cellIs" dxfId="243" priority="5" operator="lessThan">
      <formula>0.8</formula>
    </cfRule>
  </conditionalFormatting>
  <conditionalFormatting sqref="AG5 R5:R140 AG90:AG107">
    <cfRule type="cellIs" dxfId="242" priority="7" operator="lessThan">
      <formula>0.8</formula>
    </cfRule>
  </conditionalFormatting>
  <conditionalFormatting sqref="AG22">
    <cfRule type="cellIs" dxfId="241" priority="11" operator="lessThan">
      <formula>0.8</formula>
    </cfRule>
  </conditionalFormatting>
  <conditionalFormatting sqref="AG37">
    <cfRule type="cellIs" dxfId="240" priority="10" operator="lessThan">
      <formula>0.8</formula>
    </cfRule>
  </conditionalFormatting>
  <conditionalFormatting sqref="AG39:AG74">
    <cfRule type="cellIs" dxfId="239" priority="8" operator="lessThan">
      <formula>0.8</formula>
    </cfRule>
  </conditionalFormatting>
  <conditionalFormatting sqref="AG80:AG88">
    <cfRule type="cellIs" dxfId="238" priority="9" operator="lessThan">
      <formula>0.8</formula>
    </cfRule>
  </conditionalFormatting>
  <conditionalFormatting sqref="AG122">
    <cfRule type="cellIs" dxfId="237" priority="2" operator="lessThan">
      <formula>0.8</formula>
    </cfRule>
  </conditionalFormatting>
  <conditionalFormatting sqref="AG124:AG140">
    <cfRule type="cellIs" dxfId="236" priority="1" operator="lessThan">
      <formula>0.8</formula>
    </cfRule>
  </conditionalFormatting>
  <dataValidations count="1">
    <dataValidation type="list" allowBlank="1" showInputMessage="1" showErrorMessage="1" sqref="AA5:AB140" xr:uid="{279C2CC3-FCCF-4CBF-93BA-6713B202A812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67E5A-11F0-41A5-B96F-394549F0A5CA}">
  <sheetPr>
    <tabColor theme="9" tint="0.59999389629810485"/>
  </sheetPr>
  <dimension ref="B1:AR42"/>
  <sheetViews>
    <sheetView zoomScale="70" zoomScaleNormal="70" workbookViewId="0">
      <selection activeCell="S27" sqref="S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232</v>
      </c>
      <c r="D3" s="265"/>
      <c r="E3" s="3" t="s">
        <v>2</v>
      </c>
      <c r="F3" s="266">
        <f>'0510(18度C)'!D1+'0510(4度C)'!D1</f>
        <v>206176</v>
      </c>
      <c r="G3" s="267"/>
      <c r="H3" s="3" t="s">
        <v>3</v>
      </c>
      <c r="I3" s="268">
        <f>'0510(18度C)'!F1+'0510(4度C)'!F1</f>
        <v>6245830.3399999999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477.50682160074734</v>
      </c>
      <c r="F6" s="241" t="e">
        <f>AVERAGE(#REF!,D14:K14)</f>
        <v>#REF!</v>
      </c>
      <c r="G6" s="242">
        <f>AVERAGE(D14:K14)</f>
        <v>188.36789271883009</v>
      </c>
      <c r="H6" s="243"/>
      <c r="I6" s="242">
        <f>AVERAGE(L14:O14)</f>
        <v>91.811594202898547</v>
      </c>
      <c r="J6" s="243"/>
      <c r="K6" s="242">
        <f>AVERAGE(D32:O32)</f>
        <v>722.39707419017759</v>
      </c>
      <c r="L6" s="243"/>
      <c r="M6" s="242">
        <f>AVERAGE(P32:X32)</f>
        <v>725.66528066528065</v>
      </c>
      <c r="N6" s="243"/>
      <c r="O6" s="231">
        <f>'0510(4度C)'!Y2</f>
        <v>0</v>
      </c>
      <c r="P6" s="231">
        <f>'0510(4度C)'!Z2</f>
        <v>0</v>
      </c>
      <c r="Q6" s="231">
        <f>'0510(4度C)'!AC2</f>
        <v>48</v>
      </c>
      <c r="R6" s="231">
        <f>'0510(4度C)'!AD2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426.57470816115932</v>
      </c>
      <c r="F7" s="237" t="e">
        <f>AVERAGE(#REF!,D15:K15)</f>
        <v>#REF!</v>
      </c>
      <c r="G7" s="238">
        <f>AVERAGE(D15:K15)</f>
        <v>169.19926437993408</v>
      </c>
      <c r="H7" s="239"/>
      <c r="I7" s="238">
        <f>AVERAGE(L15:O15)</f>
        <v>82.72557104160073</v>
      </c>
      <c r="J7" s="239"/>
      <c r="K7" s="238">
        <f>AVERAGE(D33:O33)</f>
        <v>644.95241544058729</v>
      </c>
      <c r="L7" s="239"/>
      <c r="M7" s="238">
        <f>AVERAGE(P33:X33)</f>
        <v>647.24644734818548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0.89399087606083039</v>
      </c>
      <c r="F8" s="245" t="e">
        <f>AVERAGE(D16:K16,#REF!)</f>
        <v>#REF!</v>
      </c>
      <c r="G8" s="224">
        <f>AVERAGE(D16:K16)</f>
        <v>0.89563228706438414</v>
      </c>
      <c r="H8" s="225"/>
      <c r="I8" s="224">
        <f>AVERAGE(L16:O16)</f>
        <v>0.90063929063524995</v>
      </c>
      <c r="J8" s="225"/>
      <c r="K8" s="224">
        <f>AVERAGE(D34:O34)</f>
        <v>0.89106792265911117</v>
      </c>
      <c r="L8" s="225"/>
      <c r="M8" s="224">
        <f>AVERAGE(P34:X34)</f>
        <v>0.89226859677132819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83.720930232558146</v>
      </c>
      <c r="H14" s="28">
        <v>174.70588235294119</v>
      </c>
      <c r="I14" s="28">
        <v>505.88235294117641</v>
      </c>
      <c r="J14" s="28" t="s">
        <v>42</v>
      </c>
      <c r="K14" s="29" t="s">
        <v>42</v>
      </c>
      <c r="L14" s="27" t="s">
        <v>42</v>
      </c>
      <c r="M14" s="30">
        <v>96.666666666666657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75.615762463789054</v>
      </c>
      <c r="F15" s="35">
        <v>83.190957841281502</v>
      </c>
      <c r="G15" s="35">
        <v>75.005987920929115</v>
      </c>
      <c r="H15" s="35">
        <v>155.59426923678527</v>
      </c>
      <c r="I15" s="35">
        <v>456.5893444368856</v>
      </c>
      <c r="J15" s="35" t="s">
        <v>42</v>
      </c>
      <c r="K15" s="36" t="s">
        <v>42</v>
      </c>
      <c r="L15" s="34" t="s">
        <v>42</v>
      </c>
      <c r="M15" s="37">
        <v>87.787373967259441</v>
      </c>
      <c r="N15" s="35">
        <v>77.66376811594202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I16" si="0">E15/E14</f>
        <v>0.89478652248817048</v>
      </c>
      <c r="F16" s="43">
        <f t="shared" si="0"/>
        <v>0.89430279679377622</v>
      </c>
      <c r="G16" s="43">
        <f t="shared" si="0"/>
        <v>0.89590485572220879</v>
      </c>
      <c r="H16" s="43">
        <f t="shared" si="0"/>
        <v>0.89060692829136345</v>
      </c>
      <c r="I16" s="43">
        <f t="shared" si="0"/>
        <v>0.90256033202640185</v>
      </c>
      <c r="J16" s="43" t="s">
        <v>42</v>
      </c>
      <c r="K16" s="44" t="s">
        <v>42</v>
      </c>
      <c r="L16" s="42" t="s">
        <v>42</v>
      </c>
      <c r="M16" s="45">
        <f t="shared" ref="M16:N16" si="1">M15/M14</f>
        <v>0.90814524793716667</v>
      </c>
      <c r="N16" s="43">
        <f t="shared" si="1"/>
        <v>0.89313333333333322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0.25</v>
      </c>
      <c r="F17" s="48">
        <v>0.25</v>
      </c>
      <c r="G17" s="48">
        <v>0.25</v>
      </c>
      <c r="H17" s="48">
        <v>0.20833333333333334</v>
      </c>
      <c r="I17" s="48">
        <v>0.25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0.61256944444444439</v>
      </c>
      <c r="F18" s="48">
        <v>0.56692129629629628</v>
      </c>
      <c r="G18" s="48">
        <v>0.62376157407407407</v>
      </c>
      <c r="H18" s="48">
        <v>0.58384259259259264</v>
      </c>
      <c r="I18" s="48">
        <v>0.46680555555555547</v>
      </c>
      <c r="J18" s="48" t="s">
        <v>42</v>
      </c>
      <c r="K18" s="48" t="s">
        <v>42</v>
      </c>
      <c r="L18" s="47" t="s">
        <v>42</v>
      </c>
      <c r="M18" s="49">
        <v>0.83590277777777777</v>
      </c>
      <c r="N18" s="48">
        <v>0.85371527777777767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11</v>
      </c>
      <c r="F21" s="52">
        <v>7</v>
      </c>
      <c r="G21" s="52">
        <v>8</v>
      </c>
      <c r="H21" s="52">
        <v>10</v>
      </c>
      <c r="I21" s="52">
        <v>3</v>
      </c>
      <c r="J21" s="52"/>
      <c r="K21" s="53"/>
      <c r="L21" s="54"/>
      <c r="M21" s="55">
        <v>5</v>
      </c>
      <c r="N21" s="52">
        <v>4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23.666666666666668</v>
      </c>
      <c r="F23" s="58">
        <v>21.5</v>
      </c>
      <c r="G23" s="58">
        <v>21.5</v>
      </c>
      <c r="H23" s="58">
        <v>19.833333333333332</v>
      </c>
      <c r="I23" s="58">
        <v>5.666666666666667</v>
      </c>
      <c r="J23" s="58" t="s">
        <v>42</v>
      </c>
      <c r="K23" s="59" t="s">
        <v>42</v>
      </c>
      <c r="L23" s="57" t="s">
        <v>42</v>
      </c>
      <c r="M23" s="60">
        <v>19.666666666666668</v>
      </c>
      <c r="N23" s="58">
        <v>23</v>
      </c>
      <c r="O23" s="61" t="s">
        <v>42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941.37931034482756</v>
      </c>
      <c r="O32" s="28">
        <v>810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1005</v>
      </c>
      <c r="X32" s="31">
        <v>830.76923076923083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286.84834264148196</v>
      </c>
      <c r="H33" s="35">
        <v>390.8334700640707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993.29617954496553</v>
      </c>
      <c r="N33" s="35">
        <v>837.58535895764658</v>
      </c>
      <c r="O33" s="35">
        <v>716.19872599477128</v>
      </c>
      <c r="P33" s="34">
        <v>260.77773807104836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696.29222683650141</v>
      </c>
      <c r="W33" s="35">
        <v>896.66754158501919</v>
      </c>
      <c r="X33" s="38">
        <v>735.24828290017297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0.87648104696008389</v>
      </c>
      <c r="H34" s="43">
        <f>H33/H32</f>
        <v>0.90192339245554776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0.90299652685905962</v>
      </c>
      <c r="N34" s="43">
        <f>N33/N32</f>
        <v>0.88974268900262821</v>
      </c>
      <c r="O34" s="43">
        <f>O33/O32</f>
        <v>0.88419595801823614</v>
      </c>
      <c r="P34" s="42">
        <f>P33/P32</f>
        <v>0.89340521376192494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0.89844158301484056</v>
      </c>
      <c r="W34" s="43">
        <f>W33/W32</f>
        <v>0.89220650903982013</v>
      </c>
      <c r="X34" s="46">
        <f>X33/X32</f>
        <v>0.88502108126872669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0.46680555555555547</v>
      </c>
      <c r="H36" s="48">
        <v>0.33006944444444447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0.40075231481481483</v>
      </c>
      <c r="N36" s="48">
        <v>0.64721064814814822</v>
      </c>
      <c r="O36" s="48">
        <v>0.63164351851851863</v>
      </c>
      <c r="P36" s="47">
        <v>0.76511574074074074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0.81155092592592593</v>
      </c>
      <c r="W36" s="48">
        <v>1.21068287037037</v>
      </c>
      <c r="X36" s="50">
        <v>1.2026736111111109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3.625</v>
      </c>
      <c r="O37" s="58">
        <v>4.4444444444444446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3.3333333333333335</v>
      </c>
      <c r="X37" s="61">
        <v>4.333333333333333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0AEF-52C9-4025-BA2C-797A4718B299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131441</v>
      </c>
      <c r="E1" s="88" t="s">
        <v>3</v>
      </c>
      <c r="F1" s="89">
        <f>SUM(G5:G157)</f>
        <v>2634138.1299999994</v>
      </c>
      <c r="G1" s="90" t="s">
        <v>84</v>
      </c>
      <c r="H1" s="91">
        <f>L21+L38+L55+L72+L89+L106+L123+L140+L157</f>
        <v>52.06944444444445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46152</v>
      </c>
      <c r="B2" s="335"/>
      <c r="C2" s="92" t="s">
        <v>40</v>
      </c>
      <c r="D2" s="93">
        <f>AVERAGE(N21,N38,N55,N72,N89,N106,N123,N140,N157)</f>
        <v>645.97198517729748</v>
      </c>
      <c r="E2" s="93" t="s">
        <v>91</v>
      </c>
      <c r="F2" s="94">
        <f>F1/D1</f>
        <v>20.040460206480471</v>
      </c>
      <c r="G2" s="95" t="s">
        <v>92</v>
      </c>
      <c r="H2" s="96">
        <f>COUNT(H5:H157)</f>
        <v>16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1673</v>
      </c>
      <c r="G5" s="148">
        <f t="shared" ref="G5:G8" si="0">E5*F5</f>
        <v>42895.72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3187.7557450030963</v>
      </c>
      <c r="N5" s="152">
        <f>M5/L5</f>
        <v>318.77557450030963</v>
      </c>
      <c r="O5" s="154">
        <f>L5-I5</f>
        <v>0</v>
      </c>
      <c r="P5" s="155">
        <f>N5-K5</f>
        <v>-41.224425499690369</v>
      </c>
      <c r="Q5" s="156">
        <f>N5/K5</f>
        <v>0.88548770694530454</v>
      </c>
      <c r="R5" s="289">
        <f>Q21</f>
        <v>0.87648104696008389</v>
      </c>
      <c r="S5" s="157">
        <v>0.25</v>
      </c>
      <c r="T5" s="158">
        <v>0.27186342592592594</v>
      </c>
      <c r="U5" s="159"/>
      <c r="V5" s="160">
        <v>31.489238206957573</v>
      </c>
      <c r="W5" s="161"/>
      <c r="X5" s="162"/>
      <c r="Y5" s="292"/>
      <c r="Z5" s="293"/>
      <c r="AA5" s="115">
        <f>M5-J5</f>
        <v>-412.24425499690369</v>
      </c>
      <c r="AB5" s="156">
        <f>M5/J5</f>
        <v>0.88548770694530454</v>
      </c>
      <c r="AC5" s="294">
        <f>AB21</f>
        <v>0.87648104696008378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3567</v>
      </c>
      <c r="G6" s="103">
        <f t="shared" si="0"/>
        <v>105297.84</v>
      </c>
      <c r="H6" s="26"/>
      <c r="I6" s="104">
        <v>11</v>
      </c>
      <c r="J6" s="105">
        <v>3600</v>
      </c>
      <c r="K6" s="106">
        <f t="shared" ref="K6:K23" si="1">J6/I6</f>
        <v>327.27272727272725</v>
      </c>
      <c r="L6" s="107">
        <v>11</v>
      </c>
      <c r="M6" s="105">
        <f>F6/V6*60</f>
        <v>3157.6617309505787</v>
      </c>
      <c r="N6" s="106">
        <f>M6/L6</f>
        <v>287.06015735914349</v>
      </c>
      <c r="O6" s="108">
        <f>L6-I6</f>
        <v>0</v>
      </c>
      <c r="P6" s="109">
        <f>N6-K6</f>
        <v>-40.212569913583764</v>
      </c>
      <c r="Q6" s="110">
        <f>N6/K6</f>
        <v>0.87712825859738297</v>
      </c>
      <c r="R6" s="290"/>
      <c r="S6" s="47">
        <v>0.27569444444444441</v>
      </c>
      <c r="T6" s="48">
        <v>0.32275462962962959</v>
      </c>
      <c r="U6" s="111">
        <v>5.5166666666665964</v>
      </c>
      <c r="V6" s="112">
        <v>67.778001013291458</v>
      </c>
      <c r="W6" s="113"/>
      <c r="X6" s="116"/>
      <c r="Y6" s="281"/>
      <c r="Z6" s="282"/>
      <c r="AA6" s="117">
        <f>M6-J6</f>
        <v>-442.33826904942134</v>
      </c>
      <c r="AB6" s="110">
        <f>M6/J6</f>
        <v>0.87712825859738297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3991</v>
      </c>
      <c r="G7" s="103">
        <f t="shared" si="0"/>
        <v>119131.35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3158.3060633087357</v>
      </c>
      <c r="N7" s="106">
        <f>M7/L7</f>
        <v>287.11873302806686</v>
      </c>
      <c r="O7" s="108">
        <f>L7-I7</f>
        <v>0</v>
      </c>
      <c r="P7" s="109">
        <f>N7-K7</f>
        <v>-40.153994244660396</v>
      </c>
      <c r="Q7" s="110">
        <f>N7/K7</f>
        <v>0.87730723980798209</v>
      </c>
      <c r="R7" s="290"/>
      <c r="S7" s="47">
        <v>0.3256944444444444</v>
      </c>
      <c r="T7" s="48">
        <v>0.37834490740740734</v>
      </c>
      <c r="U7" s="111">
        <v>5</v>
      </c>
      <c r="V7" s="112">
        <v>75.819124302707564</v>
      </c>
      <c r="W7" s="113"/>
      <c r="X7" s="116"/>
      <c r="Y7" s="281"/>
      <c r="Z7" s="282"/>
      <c r="AA7" s="117">
        <f>M7-J7</f>
        <v>-441.6939366912643</v>
      </c>
      <c r="AB7" s="110">
        <f>M7/J7</f>
        <v>0.87730723980798209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2596</v>
      </c>
      <c r="G8" s="103">
        <f t="shared" si="0"/>
        <v>74167.72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3117.603536962798</v>
      </c>
      <c r="N8" s="106">
        <f>M8/L8</f>
        <v>259.80029474689985</v>
      </c>
      <c r="O8" s="108">
        <f>L8-I8</f>
        <v>0</v>
      </c>
      <c r="P8" s="109">
        <f>N8-K8</f>
        <v>-40.199705253100149</v>
      </c>
      <c r="Q8" s="110">
        <f>N8/K8</f>
        <v>0.86600098248966617</v>
      </c>
      <c r="R8" s="290"/>
      <c r="S8" s="47">
        <v>0.38194444444444436</v>
      </c>
      <c r="T8" s="48">
        <v>0.41663194444444435</v>
      </c>
      <c r="U8" s="111">
        <v>5.1833333333333176</v>
      </c>
      <c r="V8" s="112">
        <v>49.9614521709656</v>
      </c>
      <c r="W8" s="113"/>
      <c r="X8" s="116"/>
      <c r="Y8" s="281"/>
      <c r="Z8" s="282"/>
      <c r="AA8" s="117">
        <f>M8-J8</f>
        <v>-482.39646303720201</v>
      </c>
      <c r="AB8" s="110">
        <f>M8/J8</f>
        <v>0.86600098248966606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3155.3317690563017</v>
      </c>
      <c r="N21" s="138">
        <f>M21/L21</f>
        <v>286.84834264148196</v>
      </c>
      <c r="O21" s="139">
        <f>L21-I21</f>
        <v>0</v>
      </c>
      <c r="P21" s="140">
        <f>N21-K21</f>
        <v>-40.424384631245289</v>
      </c>
      <c r="Q21" s="141">
        <f>N21/K21</f>
        <v>0.87648104696008389</v>
      </c>
      <c r="R21" s="291"/>
      <c r="S21" s="142">
        <v>0.25</v>
      </c>
      <c r="T21" s="143">
        <v>0.46680555555555547</v>
      </c>
      <c r="U21" s="144"/>
      <c r="V21" s="166"/>
      <c r="W21" s="167"/>
      <c r="X21" s="138"/>
      <c r="Y21" s="277"/>
      <c r="Z21" s="278"/>
      <c r="AA21" s="168">
        <f>M21-J21</f>
        <v>-444.66823094369829</v>
      </c>
      <c r="AB21" s="141">
        <f>M21/J21</f>
        <v>0.87648104696008378</v>
      </c>
      <c r="AC21" s="296"/>
    </row>
    <row r="22" spans="1:29" ht="15.75" customHeight="1">
      <c r="A22" s="283" t="s">
        <v>120</v>
      </c>
      <c r="B22" s="114" t="s">
        <v>114</v>
      </c>
      <c r="C22" s="287" t="s">
        <v>121</v>
      </c>
      <c r="D22" s="288"/>
      <c r="E22" s="147">
        <v>14.03</v>
      </c>
      <c r="F22" s="97">
        <v>864</v>
      </c>
      <c r="G22" s="148">
        <f t="shared" ref="G22:G23" si="5">E22*F22</f>
        <v>12121.92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2344.0669294044683</v>
      </c>
      <c r="N22" s="152">
        <f>M22/L22</f>
        <v>390.6778215674114</v>
      </c>
      <c r="O22" s="154">
        <f>L22-I22</f>
        <v>0</v>
      </c>
      <c r="P22" s="155">
        <f>N22-K22</f>
        <v>-42.655511765921915</v>
      </c>
      <c r="Q22" s="156">
        <f>N22/K22</f>
        <v>0.90156420361710332</v>
      </c>
      <c r="R22" s="289">
        <f>Q38</f>
        <v>0.90192339245554776</v>
      </c>
      <c r="S22" s="157">
        <v>0.29166666666666669</v>
      </c>
      <c r="T22" s="158">
        <v>0.30701388888888892</v>
      </c>
      <c r="U22" s="159"/>
      <c r="V22" s="160">
        <v>22.115409483282299</v>
      </c>
      <c r="W22" s="158"/>
      <c r="X22" s="169"/>
      <c r="Y22" s="292"/>
      <c r="Z22" s="293"/>
      <c r="AA22" s="115">
        <f>M22-J22</f>
        <v>-255.93307059553172</v>
      </c>
      <c r="AB22" s="156">
        <f>M22/J22</f>
        <v>0.90156420361710321</v>
      </c>
      <c r="AC22" s="294">
        <f>AB38</f>
        <v>0.90192339245554776</v>
      </c>
    </row>
    <row r="23" spans="1:29" ht="15.75" customHeight="1">
      <c r="A23" s="284"/>
      <c r="B23" s="100" t="s">
        <v>114</v>
      </c>
      <c r="C23" s="279" t="s">
        <v>122</v>
      </c>
      <c r="D23" s="280"/>
      <c r="E23" s="101">
        <v>14.49</v>
      </c>
      <c r="F23" s="102">
        <v>1107</v>
      </c>
      <c r="G23" s="103">
        <f t="shared" si="5"/>
        <v>16040.43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2345.9347113643798</v>
      </c>
      <c r="N23" s="106">
        <f>M23/L23</f>
        <v>390.98911856072999</v>
      </c>
      <c r="O23" s="108">
        <f>L23-I23</f>
        <v>0</v>
      </c>
      <c r="P23" s="109">
        <f>N23-K23</f>
        <v>-42.344214772603323</v>
      </c>
      <c r="Q23" s="110">
        <f>N23/K23</f>
        <v>0.9022825812939923</v>
      </c>
      <c r="R23" s="290"/>
      <c r="S23" s="47">
        <v>0.31041666666666667</v>
      </c>
      <c r="T23" s="48">
        <v>0.33006944444444447</v>
      </c>
      <c r="U23" s="111">
        <v>4.8999999999999666</v>
      </c>
      <c r="V23" s="112">
        <v>28.312808399245935</v>
      </c>
      <c r="W23" s="113"/>
      <c r="X23" s="13"/>
      <c r="Y23" s="281"/>
      <c r="Z23" s="282"/>
      <c r="AA23" s="117">
        <f>M23-J23</f>
        <v>-254.06528863562016</v>
      </c>
      <c r="AB23" s="110">
        <f>M23/J23</f>
        <v>0.90228258129399219</v>
      </c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50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2345.0008203844241</v>
      </c>
      <c r="N38" s="138">
        <f>M38/L38</f>
        <v>390.8334700640707</v>
      </c>
      <c r="O38" s="139">
        <f>L38-I38</f>
        <v>0</v>
      </c>
      <c r="P38" s="140">
        <f>N38-K38</f>
        <v>-42.499863269262619</v>
      </c>
      <c r="Q38" s="141">
        <f>N38/K38</f>
        <v>0.90192339245554776</v>
      </c>
      <c r="R38" s="291"/>
      <c r="S38" s="142">
        <v>0.29166666666666669</v>
      </c>
      <c r="T38" s="143">
        <v>0.33006944444444447</v>
      </c>
      <c r="U38" s="144"/>
      <c r="V38" s="166"/>
      <c r="W38" s="167"/>
      <c r="X38" s="138"/>
      <c r="Y38" s="277"/>
      <c r="Z38" s="278"/>
      <c r="AA38" s="168">
        <f>M38-J38</f>
        <v>-254.99917961557594</v>
      </c>
      <c r="AB38" s="141">
        <f>M38/J38</f>
        <v>0.90192339245554776</v>
      </c>
      <c r="AC38" s="296"/>
    </row>
    <row r="39" spans="1:29" ht="15.75" customHeight="1">
      <c r="A39" s="297" t="s">
        <v>123</v>
      </c>
      <c r="B39" s="114" t="s">
        <v>118</v>
      </c>
      <c r="C39" s="287" t="s">
        <v>191</v>
      </c>
      <c r="D39" s="288"/>
      <c r="E39" s="147">
        <v>18.53</v>
      </c>
      <c r="F39" s="97">
        <v>3332</v>
      </c>
      <c r="G39" s="148">
        <f t="shared" ref="G39" si="9">E39*F39</f>
        <v>61741.960000000006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2979.8885386348966</v>
      </c>
      <c r="N39" s="152">
        <f>M39/L39</f>
        <v>993.29617954496553</v>
      </c>
      <c r="O39" s="154">
        <f>L39-I39</f>
        <v>0</v>
      </c>
      <c r="P39" s="155">
        <f>N39-K39</f>
        <v>-106.70382045503447</v>
      </c>
      <c r="Q39" s="156">
        <f>N39/K39</f>
        <v>0.90299652685905962</v>
      </c>
      <c r="R39" s="289">
        <f>Q55</f>
        <v>0.90299652685905962</v>
      </c>
      <c r="S39" s="157">
        <v>0.35416666666666669</v>
      </c>
      <c r="T39" s="158">
        <v>0.40075231481481483</v>
      </c>
      <c r="U39" s="159"/>
      <c r="V39" s="112">
        <v>67.089757689925023</v>
      </c>
      <c r="W39" s="161"/>
      <c r="X39" s="162"/>
      <c r="Y39" s="292"/>
      <c r="Z39" s="293"/>
      <c r="AA39" s="115">
        <f>M39-J39</f>
        <v>-320.11146136510342</v>
      </c>
      <c r="AB39" s="156">
        <f>M39/J39</f>
        <v>0.90299652685905962</v>
      </c>
      <c r="AC39" s="294">
        <f>AB55</f>
        <v>0.90299652685905962</v>
      </c>
    </row>
    <row r="40" spans="1:29" ht="15.75" customHeight="1">
      <c r="A40" s="298"/>
      <c r="B40" s="100"/>
      <c r="C40" s="279"/>
      <c r="D40" s="280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0"/>
      <c r="S40" s="47"/>
      <c r="T40" s="48"/>
      <c r="U40" s="111"/>
      <c r="V40" s="112"/>
      <c r="W40" s="113"/>
      <c r="X40" s="116"/>
      <c r="Y40" s="281"/>
      <c r="Z40" s="282"/>
      <c r="AA40" s="117"/>
      <c r="AB40" s="110"/>
      <c r="AC40" s="295"/>
    </row>
    <row r="41" spans="1:29" ht="15.75" customHeight="1">
      <c r="A41" s="298"/>
      <c r="B41" s="100"/>
      <c r="C41" s="279"/>
      <c r="D41" s="280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0"/>
      <c r="S41" s="47"/>
      <c r="T41" s="48"/>
      <c r="U41" s="111"/>
      <c r="V41" s="112"/>
      <c r="W41" s="113"/>
      <c r="X41" s="116"/>
      <c r="Y41" s="281"/>
      <c r="Z41" s="282"/>
      <c r="AA41" s="117"/>
      <c r="AB41" s="110"/>
      <c r="AC41" s="295"/>
    </row>
    <row r="42" spans="1:29" ht="15.75" customHeight="1">
      <c r="A42" s="298"/>
      <c r="B42" s="100"/>
      <c r="C42" s="279"/>
      <c r="D42" s="280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81"/>
      <c r="Z42" s="282"/>
      <c r="AA42" s="117"/>
      <c r="AB42" s="110"/>
      <c r="AC42" s="295"/>
    </row>
    <row r="43" spans="1:29" ht="15.75" customHeight="1">
      <c r="A43" s="298"/>
      <c r="B43" s="100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81"/>
      <c r="Z43" s="282"/>
      <c r="AA43" s="117"/>
      <c r="AB43" s="110"/>
      <c r="AC43" s="295"/>
    </row>
    <row r="44" spans="1:29" ht="15.75" customHeight="1">
      <c r="A44" s="298"/>
      <c r="B44" s="100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281"/>
      <c r="Z44" s="282"/>
      <c r="AA44" s="117"/>
      <c r="AB44" s="110"/>
      <c r="AC44" s="295"/>
    </row>
    <row r="45" spans="1:29" ht="15.75" customHeight="1">
      <c r="A45" s="298"/>
      <c r="B45" s="100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120"/>
      <c r="U45" s="111"/>
      <c r="V45" s="112"/>
      <c r="W45" s="113"/>
      <c r="X45" s="116"/>
      <c r="Y45" s="281"/>
      <c r="Z45" s="282"/>
      <c r="AA45" s="117"/>
      <c r="AB45" s="110"/>
      <c r="AC45" s="295"/>
    </row>
    <row r="46" spans="1:29" ht="15.75" customHeight="1">
      <c r="A46" s="298"/>
      <c r="B46" s="100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120"/>
      <c r="U46" s="111"/>
      <c r="V46" s="112"/>
      <c r="W46" s="113"/>
      <c r="X46" s="116"/>
      <c r="Y46" s="281"/>
      <c r="Z46" s="282"/>
      <c r="AA46" s="117"/>
      <c r="AB46" s="110"/>
      <c r="AC46" s="295"/>
    </row>
    <row r="47" spans="1:29" ht="15.75" customHeight="1">
      <c r="A47" s="298"/>
      <c r="B47" s="100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120"/>
      <c r="U47" s="111"/>
      <c r="V47" s="112"/>
      <c r="W47" s="113"/>
      <c r="X47" s="116"/>
      <c r="Y47" s="281"/>
      <c r="Z47" s="282"/>
      <c r="AA47" s="117"/>
      <c r="AB47" s="110"/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13"/>
      <c r="X49" s="116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13"/>
      <c r="X50" s="116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13"/>
      <c r="X51" s="116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13"/>
      <c r="X52" s="116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13"/>
      <c r="X53" s="116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2979.8885386348966</v>
      </c>
      <c r="N55" s="138">
        <f t="shared" ref="N55:N63" si="13">M55/L55</f>
        <v>993.29617954496553</v>
      </c>
      <c r="O55" s="139">
        <f t="shared" ref="O55:O63" si="14">L55-I55</f>
        <v>0</v>
      </c>
      <c r="P55" s="140">
        <f t="shared" ref="P55:P63" si="15">N55-K55</f>
        <v>-106.70382045503447</v>
      </c>
      <c r="Q55" s="141">
        <f t="shared" ref="Q55:Q63" si="16">N55/K55</f>
        <v>0.90299652685905962</v>
      </c>
      <c r="R55" s="291"/>
      <c r="S55" s="142">
        <v>0.35416666666666669</v>
      </c>
      <c r="T55" s="143">
        <v>0.40075231481481483</v>
      </c>
      <c r="U55" s="144"/>
      <c r="V55" s="166"/>
      <c r="W55" s="99"/>
      <c r="X55" s="69"/>
      <c r="Y55" s="277"/>
      <c r="Z55" s="278"/>
      <c r="AA55" s="168">
        <f t="shared" ref="AA55:AA63" si="17">M55-J55</f>
        <v>-320.11146136510342</v>
      </c>
      <c r="AB55" s="141">
        <f t="shared" ref="AB55:AB63" si="18">M55/J55</f>
        <v>0.90299652685905962</v>
      </c>
      <c r="AC55" s="296"/>
    </row>
    <row r="56" spans="1:29" ht="15.75" customHeight="1">
      <c r="A56" s="283" t="s">
        <v>71</v>
      </c>
      <c r="B56" s="114" t="s">
        <v>118</v>
      </c>
      <c r="C56" s="287" t="s">
        <v>128</v>
      </c>
      <c r="D56" s="288"/>
      <c r="E56" s="147">
        <v>14.03</v>
      </c>
      <c r="F56" s="97">
        <v>1638</v>
      </c>
      <c r="G56" s="148">
        <f t="shared" ref="G56:G63" si="19">E56*F56</f>
        <v>22981.14</v>
      </c>
      <c r="H56" s="149">
        <v>2</v>
      </c>
      <c r="I56" s="150">
        <v>3</v>
      </c>
      <c r="J56" s="151">
        <v>3000</v>
      </c>
      <c r="K56" s="152">
        <f>J56/I56</f>
        <v>1000</v>
      </c>
      <c r="L56" s="153">
        <v>3</v>
      </c>
      <c r="M56" s="151">
        <f t="shared" ref="M56:M63" si="20">F56/V56*60</f>
        <v>2705.7877648596514</v>
      </c>
      <c r="N56" s="152">
        <f t="shared" si="13"/>
        <v>901.92925495321708</v>
      </c>
      <c r="O56" s="154">
        <f t="shared" si="14"/>
        <v>0</v>
      </c>
      <c r="P56" s="155">
        <f t="shared" si="15"/>
        <v>-98.070745046782918</v>
      </c>
      <c r="Q56" s="156">
        <f t="shared" si="16"/>
        <v>0.90192925495321707</v>
      </c>
      <c r="R56" s="289">
        <f>Q72</f>
        <v>0.88974268900262821</v>
      </c>
      <c r="S56" s="157">
        <v>0.25</v>
      </c>
      <c r="T56" s="158">
        <v>0.27521990740740743</v>
      </c>
      <c r="U56" s="159"/>
      <c r="V56" s="160">
        <v>36.322139258803901</v>
      </c>
      <c r="W56" s="161"/>
      <c r="X56" s="162"/>
      <c r="Y56" s="292"/>
      <c r="Z56" s="293"/>
      <c r="AA56" s="115">
        <f t="shared" si="17"/>
        <v>-294.21223514034864</v>
      </c>
      <c r="AB56" s="156">
        <f t="shared" si="18"/>
        <v>0.90192925495321707</v>
      </c>
      <c r="AC56" s="294">
        <f>AB72</f>
        <v>0.88974268900262832</v>
      </c>
    </row>
    <row r="57" spans="1:29" ht="15.75" customHeight="1">
      <c r="A57" s="284"/>
      <c r="B57" s="100" t="s">
        <v>118</v>
      </c>
      <c r="C57" s="279" t="s">
        <v>130</v>
      </c>
      <c r="D57" s="280"/>
      <c r="E57" s="101">
        <v>14.28</v>
      </c>
      <c r="F57" s="102">
        <v>2397</v>
      </c>
      <c r="G57" s="103">
        <f t="shared" si="19"/>
        <v>34229.159999999996</v>
      </c>
      <c r="H57" s="26">
        <v>2</v>
      </c>
      <c r="I57" s="104">
        <v>3</v>
      </c>
      <c r="J57" s="105">
        <v>3600</v>
      </c>
      <c r="K57" s="106">
        <f t="shared" ref="K57:K92" si="21">J57/I57</f>
        <v>1200</v>
      </c>
      <c r="L57" s="107">
        <v>3</v>
      </c>
      <c r="M57" s="105">
        <f t="shared" si="20"/>
        <v>3181.5653333603514</v>
      </c>
      <c r="N57" s="106">
        <f t="shared" si="13"/>
        <v>1060.5217777867838</v>
      </c>
      <c r="O57" s="108">
        <f t="shared" si="14"/>
        <v>0</v>
      </c>
      <c r="P57" s="109">
        <f t="shared" si="15"/>
        <v>-139.47822221321621</v>
      </c>
      <c r="Q57" s="110">
        <f t="shared" si="16"/>
        <v>0.88376814815565319</v>
      </c>
      <c r="R57" s="290"/>
      <c r="S57" s="47">
        <v>0.28541666666666671</v>
      </c>
      <c r="T57" s="48">
        <v>0.31680555555555562</v>
      </c>
      <c r="U57" s="111">
        <v>14.683333333333364</v>
      </c>
      <c r="V57" s="112">
        <v>45.204163652392488</v>
      </c>
      <c r="W57" s="113"/>
      <c r="X57" s="116"/>
      <c r="Y57" s="281"/>
      <c r="Z57" s="282"/>
      <c r="AA57" s="117">
        <f t="shared" si="17"/>
        <v>-418.43466663964864</v>
      </c>
      <c r="AB57" s="110">
        <f t="shared" si="18"/>
        <v>0.88376814815565319</v>
      </c>
      <c r="AC57" s="295"/>
    </row>
    <row r="58" spans="1:29" ht="15.75" customHeight="1">
      <c r="A58" s="284"/>
      <c r="B58" s="100" t="s">
        <v>118</v>
      </c>
      <c r="C58" s="279" t="s">
        <v>125</v>
      </c>
      <c r="D58" s="280"/>
      <c r="E58" s="101">
        <v>17.89</v>
      </c>
      <c r="F58" s="102">
        <v>4086</v>
      </c>
      <c r="G58" s="103">
        <f t="shared" si="19"/>
        <v>73098.540000000008</v>
      </c>
      <c r="H58" s="26"/>
      <c r="I58" s="104">
        <v>4</v>
      </c>
      <c r="J58" s="105">
        <v>3600</v>
      </c>
      <c r="K58" s="106">
        <f t="shared" si="21"/>
        <v>900</v>
      </c>
      <c r="L58" s="107">
        <v>4</v>
      </c>
      <c r="M58" s="105">
        <f t="shared" si="20"/>
        <v>3184.2541608717884</v>
      </c>
      <c r="N58" s="106">
        <f t="shared" si="13"/>
        <v>796.06354021794709</v>
      </c>
      <c r="O58" s="108">
        <f t="shared" si="14"/>
        <v>0</v>
      </c>
      <c r="P58" s="109">
        <f t="shared" si="15"/>
        <v>-103.93645978205291</v>
      </c>
      <c r="Q58" s="110">
        <f t="shared" si="16"/>
        <v>0.88451504468660791</v>
      </c>
      <c r="R58" s="290"/>
      <c r="S58" s="47">
        <v>0.32708333333333339</v>
      </c>
      <c r="T58" s="48">
        <v>0.38054398148148155</v>
      </c>
      <c r="U58" s="111">
        <v>14.799999999999995</v>
      </c>
      <c r="V58" s="112">
        <v>76.991341649964227</v>
      </c>
      <c r="W58" s="113"/>
      <c r="X58" s="116"/>
      <c r="Y58" s="281"/>
      <c r="Z58" s="282"/>
      <c r="AA58" s="117">
        <f t="shared" si="17"/>
        <v>-415.74583912821163</v>
      </c>
      <c r="AB58" s="110">
        <f t="shared" si="18"/>
        <v>0.88451504468660791</v>
      </c>
      <c r="AC58" s="295"/>
    </row>
    <row r="59" spans="1:29" ht="15.75" customHeight="1">
      <c r="A59" s="284"/>
      <c r="B59" s="100" t="s">
        <v>118</v>
      </c>
      <c r="C59" s="279" t="s">
        <v>124</v>
      </c>
      <c r="D59" s="280"/>
      <c r="E59" s="101">
        <v>22.28</v>
      </c>
      <c r="F59" s="102">
        <v>1214</v>
      </c>
      <c r="G59" s="103">
        <f t="shared" si="19"/>
        <v>27047.920000000002</v>
      </c>
      <c r="H59" s="26"/>
      <c r="I59" s="104">
        <v>5</v>
      </c>
      <c r="J59" s="105">
        <v>3300</v>
      </c>
      <c r="K59" s="106">
        <f t="shared" si="21"/>
        <v>660</v>
      </c>
      <c r="L59" s="107">
        <v>5</v>
      </c>
      <c r="M59" s="105">
        <f t="shared" si="20"/>
        <v>2963.7644806740273</v>
      </c>
      <c r="N59" s="106">
        <f t="shared" si="13"/>
        <v>592.7528961348055</v>
      </c>
      <c r="O59" s="108">
        <f t="shared" si="14"/>
        <v>0</v>
      </c>
      <c r="P59" s="109">
        <f t="shared" si="15"/>
        <v>-67.247103865194504</v>
      </c>
      <c r="Q59" s="110">
        <f t="shared" si="16"/>
        <v>0.89811044868909928</v>
      </c>
      <c r="R59" s="290"/>
      <c r="S59" s="47">
        <v>0.39027777777777783</v>
      </c>
      <c r="T59" s="48">
        <v>0.40733796296296304</v>
      </c>
      <c r="U59" s="111">
        <v>15</v>
      </c>
      <c r="V59" s="112">
        <v>24.576851661112602</v>
      </c>
      <c r="W59" s="113"/>
      <c r="X59" s="116"/>
      <c r="Y59" s="281"/>
      <c r="Z59" s="282"/>
      <c r="AA59" s="117">
        <f t="shared" si="17"/>
        <v>-336.23551932597275</v>
      </c>
      <c r="AB59" s="110">
        <f t="shared" si="18"/>
        <v>0.89811044868909917</v>
      </c>
      <c r="AC59" s="295"/>
    </row>
    <row r="60" spans="1:29" ht="15.75" customHeight="1">
      <c r="A60" s="285"/>
      <c r="B60" s="100" t="s">
        <v>118</v>
      </c>
      <c r="C60" s="279" t="s">
        <v>127</v>
      </c>
      <c r="D60" s="280"/>
      <c r="E60" s="101">
        <v>18.18</v>
      </c>
      <c r="F60" s="102">
        <v>1324</v>
      </c>
      <c r="G60" s="103">
        <f t="shared" si="19"/>
        <v>24070.32</v>
      </c>
      <c r="H60" s="13"/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 t="shared" si="20"/>
        <v>3184.4659073571761</v>
      </c>
      <c r="N60" s="106">
        <f t="shared" si="13"/>
        <v>1061.4886357857254</v>
      </c>
      <c r="O60" s="108">
        <f t="shared" si="14"/>
        <v>0</v>
      </c>
      <c r="P60" s="109">
        <f t="shared" si="15"/>
        <v>-138.51136421427464</v>
      </c>
      <c r="Q60" s="110">
        <f t="shared" si="16"/>
        <v>0.88457386315477116</v>
      </c>
      <c r="R60" s="290"/>
      <c r="S60" s="47">
        <v>0.41736111111111118</v>
      </c>
      <c r="T60" s="48">
        <v>0.43467592592592602</v>
      </c>
      <c r="U60" s="111">
        <v>15</v>
      </c>
      <c r="V60" s="112">
        <v>24.946098438820513</v>
      </c>
      <c r="W60" s="113"/>
      <c r="X60" s="116"/>
      <c r="Y60" s="281"/>
      <c r="Z60" s="282"/>
      <c r="AA60" s="117">
        <f t="shared" si="17"/>
        <v>-415.53409264282391</v>
      </c>
      <c r="AB60" s="110">
        <f t="shared" si="18"/>
        <v>0.88457386315477116</v>
      </c>
      <c r="AC60" s="295"/>
    </row>
    <row r="61" spans="1:29" ht="15.75" customHeight="1">
      <c r="A61" s="285"/>
      <c r="B61" s="100" t="s">
        <v>118</v>
      </c>
      <c r="C61" s="279" t="s">
        <v>210</v>
      </c>
      <c r="D61" s="280"/>
      <c r="E61" s="101">
        <v>27.48</v>
      </c>
      <c r="F61" s="102">
        <v>4582</v>
      </c>
      <c r="G61" s="121">
        <f t="shared" si="19"/>
        <v>125913.36</v>
      </c>
      <c r="H61" s="122"/>
      <c r="I61" s="104">
        <v>5</v>
      </c>
      <c r="J61" s="105">
        <v>3600</v>
      </c>
      <c r="K61" s="106">
        <f t="shared" si="21"/>
        <v>720</v>
      </c>
      <c r="L61" s="107">
        <v>5</v>
      </c>
      <c r="M61" s="105">
        <f t="shared" si="20"/>
        <v>3183.576053389198</v>
      </c>
      <c r="N61" s="106">
        <f t="shared" si="13"/>
        <v>636.71521067783965</v>
      </c>
      <c r="O61" s="108">
        <f t="shared" si="14"/>
        <v>0</v>
      </c>
      <c r="P61" s="109">
        <f t="shared" si="15"/>
        <v>-83.28478932216035</v>
      </c>
      <c r="Q61" s="110">
        <f t="shared" si="16"/>
        <v>0.88432668149699956</v>
      </c>
      <c r="R61" s="290"/>
      <c r="S61" s="47">
        <v>0.44444444444444453</v>
      </c>
      <c r="T61" s="120">
        <v>0.50440972222222236</v>
      </c>
      <c r="U61" s="111">
        <v>15</v>
      </c>
      <c r="V61" s="112">
        <v>86.355719288478554</v>
      </c>
      <c r="W61" s="113"/>
      <c r="X61" s="116"/>
      <c r="Y61" s="281"/>
      <c r="Z61" s="282"/>
      <c r="AA61" s="117">
        <f t="shared" si="17"/>
        <v>-416.42394661080198</v>
      </c>
      <c r="AB61" s="110">
        <f t="shared" si="18"/>
        <v>0.88432668149699944</v>
      </c>
      <c r="AC61" s="295"/>
    </row>
    <row r="62" spans="1:29" ht="15.75" customHeight="1">
      <c r="A62" s="285"/>
      <c r="B62" s="100" t="s">
        <v>118</v>
      </c>
      <c r="C62" s="279" t="s">
        <v>128</v>
      </c>
      <c r="D62" s="280"/>
      <c r="E62" s="101">
        <v>14.03</v>
      </c>
      <c r="F62" s="102">
        <v>3495</v>
      </c>
      <c r="G62" s="121">
        <f t="shared" si="19"/>
        <v>49034.85</v>
      </c>
      <c r="H62" s="62"/>
      <c r="I62" s="104">
        <v>3</v>
      </c>
      <c r="J62" s="105">
        <v>3000</v>
      </c>
      <c r="K62" s="106">
        <f t="shared" si="21"/>
        <v>1000</v>
      </c>
      <c r="L62" s="107">
        <v>3</v>
      </c>
      <c r="M62" s="105">
        <f t="shared" si="20"/>
        <v>2704.9963758992094</v>
      </c>
      <c r="N62" s="106">
        <f t="shared" si="13"/>
        <v>901.66545863306976</v>
      </c>
      <c r="O62" s="123">
        <f t="shared" si="14"/>
        <v>0</v>
      </c>
      <c r="P62" s="124">
        <f t="shared" si="15"/>
        <v>-98.334541366930239</v>
      </c>
      <c r="Q62" s="125">
        <f t="shared" si="16"/>
        <v>0.90166545863306979</v>
      </c>
      <c r="R62" s="290"/>
      <c r="S62" s="47">
        <v>0.51458333333333339</v>
      </c>
      <c r="T62" s="120">
        <v>0.56841435185185196</v>
      </c>
      <c r="U62" s="111">
        <v>14.649999999999892</v>
      </c>
      <c r="V62" s="112">
        <v>77.523209224371101</v>
      </c>
      <c r="W62" s="113"/>
      <c r="X62" s="116"/>
      <c r="Y62" s="281"/>
      <c r="Z62" s="282"/>
      <c r="AA62" s="117">
        <f t="shared" si="17"/>
        <v>-295.0036241007906</v>
      </c>
      <c r="AB62" s="110">
        <f t="shared" si="18"/>
        <v>0.90166545863306979</v>
      </c>
      <c r="AC62" s="295"/>
    </row>
    <row r="63" spans="1:29" ht="15.75" customHeight="1">
      <c r="A63" s="285"/>
      <c r="B63" s="100" t="s">
        <v>118</v>
      </c>
      <c r="C63" s="279" t="s">
        <v>130</v>
      </c>
      <c r="D63" s="280"/>
      <c r="E63" s="101">
        <v>14.28</v>
      </c>
      <c r="F63" s="102">
        <v>5249</v>
      </c>
      <c r="G63" s="121">
        <f t="shared" si="19"/>
        <v>74955.72</v>
      </c>
      <c r="H63" s="62"/>
      <c r="I63" s="104">
        <v>3</v>
      </c>
      <c r="J63" s="105">
        <v>3600</v>
      </c>
      <c r="K63" s="106">
        <f t="shared" si="21"/>
        <v>1200</v>
      </c>
      <c r="L63" s="118">
        <v>3</v>
      </c>
      <c r="M63" s="105">
        <f t="shared" si="20"/>
        <v>3181.5653333603514</v>
      </c>
      <c r="N63" s="106">
        <f t="shared" si="13"/>
        <v>1060.5217777867838</v>
      </c>
      <c r="O63" s="123">
        <f t="shared" si="14"/>
        <v>0</v>
      </c>
      <c r="P63" s="124">
        <f t="shared" si="15"/>
        <v>-139.47822221321621</v>
      </c>
      <c r="Q63" s="125">
        <f t="shared" si="16"/>
        <v>0.88376814815565319</v>
      </c>
      <c r="R63" s="290"/>
      <c r="S63" s="47">
        <v>0.57847222222222228</v>
      </c>
      <c r="T63" s="120">
        <v>0.64721064814814822</v>
      </c>
      <c r="U63" s="111">
        <v>15</v>
      </c>
      <c r="V63" s="112">
        <v>98.989009182898698</v>
      </c>
      <c r="W63" s="113"/>
      <c r="X63" s="116"/>
      <c r="Y63" s="281"/>
      <c r="Z63" s="282"/>
      <c r="AA63" s="117">
        <f t="shared" si="17"/>
        <v>-418.43466663964864</v>
      </c>
      <c r="AB63" s="110">
        <f t="shared" si="18"/>
        <v>0.88376814815565319</v>
      </c>
      <c r="AC63" s="295"/>
    </row>
    <row r="64" spans="1:29" ht="15.75" customHeight="1">
      <c r="A64" s="285"/>
      <c r="B64" s="100"/>
      <c r="C64" s="279"/>
      <c r="D64" s="280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281"/>
      <c r="Z64" s="282"/>
      <c r="AA64" s="117"/>
      <c r="AB64" s="110"/>
      <c r="AC64" s="295"/>
    </row>
    <row r="65" spans="1:29" ht="15.75" customHeight="1">
      <c r="A65" s="285"/>
      <c r="B65" s="100"/>
      <c r="C65" s="279"/>
      <c r="D65" s="280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281"/>
      <c r="Z65" s="282"/>
      <c r="AA65" s="117"/>
      <c r="AB65" s="110"/>
      <c r="AC65" s="295"/>
    </row>
    <row r="66" spans="1:29" ht="15.75" customHeight="1">
      <c r="A66" s="285"/>
      <c r="B66" s="100"/>
      <c r="C66" s="279"/>
      <c r="D66" s="280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26"/>
      <c r="X66" s="127"/>
      <c r="Y66" s="281"/>
      <c r="Z66" s="282"/>
      <c r="AA66" s="117"/>
      <c r="AB66" s="110"/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99"/>
      <c r="G72" s="135"/>
      <c r="H72" s="69"/>
      <c r="I72" s="136">
        <f t="shared" ref="I72:J72" si="22">AVERAGE(I56:I71)</f>
        <v>3.625</v>
      </c>
      <c r="J72" s="137">
        <f t="shared" si="22"/>
        <v>3412.5</v>
      </c>
      <c r="K72" s="138">
        <f t="shared" ref="K72" si="23">J72/I72</f>
        <v>941.37931034482756</v>
      </c>
      <c r="L72" s="136">
        <f t="shared" ref="L72:M72" si="24">AVERAGE(L56:L71)</f>
        <v>3.625</v>
      </c>
      <c r="M72" s="137">
        <f t="shared" si="24"/>
        <v>3036.246926221469</v>
      </c>
      <c r="N72" s="138">
        <f t="shared" ref="N72:N81" si="25">M72/L72</f>
        <v>837.58535895764658</v>
      </c>
      <c r="O72" s="139">
        <f t="shared" ref="O72:O81" si="26">L72-I72</f>
        <v>0</v>
      </c>
      <c r="P72" s="140">
        <f t="shared" ref="P72:P81" si="27">N72-K72</f>
        <v>-103.79395138718098</v>
      </c>
      <c r="Q72" s="141">
        <f t="shared" ref="Q72:Q81" si="28">N72/K72</f>
        <v>0.88974268900262821</v>
      </c>
      <c r="R72" s="291"/>
      <c r="S72" s="142">
        <v>0.25</v>
      </c>
      <c r="T72" s="143">
        <v>0.64721064814814822</v>
      </c>
      <c r="U72" s="144"/>
      <c r="V72" s="166"/>
      <c r="W72" s="99"/>
      <c r="X72" s="69"/>
      <c r="Y72" s="277"/>
      <c r="Z72" s="278"/>
      <c r="AA72" s="168">
        <f t="shared" ref="AA72:AA81" si="29">M72-J72</f>
        <v>-376.25307377853096</v>
      </c>
      <c r="AB72" s="141">
        <f t="shared" ref="AB72:AB81" si="30">M72/J72</f>
        <v>0.88974268900262832</v>
      </c>
      <c r="AC72" s="296"/>
    </row>
    <row r="73" spans="1:29" ht="15.75" customHeight="1">
      <c r="A73" s="297" t="s">
        <v>78</v>
      </c>
      <c r="B73" s="114" t="s">
        <v>118</v>
      </c>
      <c r="C73" s="287" t="s">
        <v>211</v>
      </c>
      <c r="D73" s="288"/>
      <c r="E73" s="147">
        <v>23.72</v>
      </c>
      <c r="F73" s="97">
        <v>1066</v>
      </c>
      <c r="G73" s="148">
        <f t="shared" ref="G73:G81" si="31">E73*F73</f>
        <v>25285.52</v>
      </c>
      <c r="H73" s="149">
        <v>2</v>
      </c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81" si="32">F73/V73*60</f>
        <v>3181.6575423838144</v>
      </c>
      <c r="N73" s="152">
        <f t="shared" si="25"/>
        <v>636.33150847676291</v>
      </c>
      <c r="O73" s="154">
        <f t="shared" si="26"/>
        <v>0</v>
      </c>
      <c r="P73" s="155">
        <f t="shared" si="27"/>
        <v>-83.668491523237094</v>
      </c>
      <c r="Q73" s="156">
        <f t="shared" si="28"/>
        <v>0.88379376177328184</v>
      </c>
      <c r="R73" s="289">
        <f>Q89</f>
        <v>0.88419595801823614</v>
      </c>
      <c r="S73" s="157">
        <v>0.25</v>
      </c>
      <c r="T73" s="158">
        <v>0.26395833333333335</v>
      </c>
      <c r="U73" s="159"/>
      <c r="V73" s="160">
        <v>20.102729205758212</v>
      </c>
      <c r="W73" s="158"/>
      <c r="X73" s="169"/>
      <c r="Y73" s="292"/>
      <c r="Z73" s="293"/>
      <c r="AA73" s="115">
        <f t="shared" si="29"/>
        <v>-418.34245761618558</v>
      </c>
      <c r="AB73" s="156">
        <f t="shared" si="30"/>
        <v>0.88379376177328173</v>
      </c>
      <c r="AC73" s="294">
        <f>AB89</f>
        <v>0.88419595801823614</v>
      </c>
    </row>
    <row r="74" spans="1:29" ht="15.75" customHeight="1">
      <c r="A74" s="298"/>
      <c r="B74" s="100" t="s">
        <v>118</v>
      </c>
      <c r="C74" s="279" t="s">
        <v>126</v>
      </c>
      <c r="D74" s="280"/>
      <c r="E74" s="101">
        <v>16.66</v>
      </c>
      <c r="F74" s="102">
        <v>2091</v>
      </c>
      <c r="G74" s="103">
        <f t="shared" si="31"/>
        <v>34836.06</v>
      </c>
      <c r="H74" s="26">
        <v>2</v>
      </c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3187.2158276693381</v>
      </c>
      <c r="N74" s="106">
        <f t="shared" si="25"/>
        <v>637.44316553386761</v>
      </c>
      <c r="O74" s="108">
        <f t="shared" si="26"/>
        <v>0</v>
      </c>
      <c r="P74" s="109">
        <f t="shared" si="27"/>
        <v>-82.556834466132386</v>
      </c>
      <c r="Q74" s="110">
        <f t="shared" si="28"/>
        <v>0.88533772990814952</v>
      </c>
      <c r="R74" s="290"/>
      <c r="S74" s="47">
        <v>0.27430555555555558</v>
      </c>
      <c r="T74" s="48">
        <v>0.30163194444444447</v>
      </c>
      <c r="U74" s="111">
        <v>14.900000000000011</v>
      </c>
      <c r="V74" s="112">
        <v>39.363509339668106</v>
      </c>
      <c r="W74" s="113"/>
      <c r="X74" s="13"/>
      <c r="Y74" s="281"/>
      <c r="Z74" s="282"/>
      <c r="AA74" s="117">
        <f t="shared" si="29"/>
        <v>-412.78417233066193</v>
      </c>
      <c r="AB74" s="110">
        <f t="shared" si="30"/>
        <v>0.88533772990814952</v>
      </c>
      <c r="AC74" s="295"/>
    </row>
    <row r="75" spans="1:29" ht="15.75" customHeight="1">
      <c r="A75" s="298"/>
      <c r="B75" s="100" t="s">
        <v>118</v>
      </c>
      <c r="C75" s="279" t="s">
        <v>129</v>
      </c>
      <c r="D75" s="280"/>
      <c r="E75" s="101">
        <v>18.18</v>
      </c>
      <c r="F75" s="102">
        <v>2495</v>
      </c>
      <c r="G75" s="103">
        <f t="shared" si="31"/>
        <v>45359.1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3182.2782864459991</v>
      </c>
      <c r="N75" s="106">
        <f t="shared" si="25"/>
        <v>1060.759428815333</v>
      </c>
      <c r="O75" s="108">
        <f t="shared" si="26"/>
        <v>0</v>
      </c>
      <c r="P75" s="109">
        <f t="shared" si="27"/>
        <v>-139.24057118466703</v>
      </c>
      <c r="Q75" s="110">
        <f t="shared" si="28"/>
        <v>0.88396619067944415</v>
      </c>
      <c r="R75" s="290"/>
      <c r="S75" s="47">
        <v>0.31180555555555561</v>
      </c>
      <c r="T75" s="48">
        <v>0.34446759259259263</v>
      </c>
      <c r="U75" s="111">
        <v>14.650000000000052</v>
      </c>
      <c r="V75" s="112">
        <v>47.041768985950782</v>
      </c>
      <c r="W75" s="113"/>
      <c r="X75" s="13"/>
      <c r="Y75" s="281"/>
      <c r="Z75" s="282"/>
      <c r="AA75" s="117">
        <f t="shared" si="29"/>
        <v>-417.72171355400087</v>
      </c>
      <c r="AB75" s="110">
        <f t="shared" si="30"/>
        <v>0.88396619067944415</v>
      </c>
      <c r="AC75" s="295"/>
    </row>
    <row r="76" spans="1:29" ht="15.75" customHeight="1">
      <c r="A76" s="298"/>
      <c r="B76" s="100" t="s">
        <v>118</v>
      </c>
      <c r="C76" s="279" t="s">
        <v>131</v>
      </c>
      <c r="D76" s="280"/>
      <c r="E76" s="101">
        <v>25.03</v>
      </c>
      <c r="F76" s="102">
        <v>1835</v>
      </c>
      <c r="G76" s="103">
        <f t="shared" si="31"/>
        <v>45930.05</v>
      </c>
      <c r="H76" s="26"/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3184.9020141427145</v>
      </c>
      <c r="N76" s="106">
        <f t="shared" si="25"/>
        <v>636.98040282854288</v>
      </c>
      <c r="O76" s="108">
        <f t="shared" si="26"/>
        <v>0</v>
      </c>
      <c r="P76" s="109">
        <f t="shared" si="27"/>
        <v>-83.019597171457121</v>
      </c>
      <c r="Q76" s="110">
        <f t="shared" si="28"/>
        <v>0.88469500392853173</v>
      </c>
      <c r="R76" s="290"/>
      <c r="S76" s="47">
        <v>0.35486111111111118</v>
      </c>
      <c r="T76" s="48">
        <v>0.37886574074074081</v>
      </c>
      <c r="U76" s="111">
        <v>14.966666666666715</v>
      </c>
      <c r="V76" s="112">
        <v>34.569352372881653</v>
      </c>
      <c r="W76" s="113"/>
      <c r="X76" s="116"/>
      <c r="Y76" s="281"/>
      <c r="Z76" s="282"/>
      <c r="AA76" s="117">
        <f t="shared" si="29"/>
        <v>-415.09798585728549</v>
      </c>
      <c r="AB76" s="110">
        <f t="shared" si="30"/>
        <v>0.88469500392853184</v>
      </c>
      <c r="AC76" s="295"/>
    </row>
    <row r="77" spans="1:29" ht="15.75" customHeight="1">
      <c r="A77" s="298"/>
      <c r="B77" s="100" t="s">
        <v>118</v>
      </c>
      <c r="C77" s="279" t="s">
        <v>132</v>
      </c>
      <c r="D77" s="280"/>
      <c r="E77" s="101">
        <v>24.82</v>
      </c>
      <c r="F77" s="102">
        <v>2172</v>
      </c>
      <c r="G77" s="103">
        <f t="shared" si="31"/>
        <v>53909.04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3186.711837392947</v>
      </c>
      <c r="N77" s="106">
        <f t="shared" si="25"/>
        <v>637.34236747858938</v>
      </c>
      <c r="O77" s="108">
        <f t="shared" si="26"/>
        <v>0</v>
      </c>
      <c r="P77" s="109">
        <f t="shared" si="27"/>
        <v>-82.657632521410619</v>
      </c>
      <c r="Q77" s="110">
        <f t="shared" si="28"/>
        <v>0.88519773260915191</v>
      </c>
      <c r="R77" s="290"/>
      <c r="S77" s="47">
        <v>0.38888888888888901</v>
      </c>
      <c r="T77" s="48">
        <v>0.41728009259259269</v>
      </c>
      <c r="U77" s="111">
        <v>15</v>
      </c>
      <c r="V77" s="112">
        <v>40.894817809009979</v>
      </c>
      <c r="W77" s="113"/>
      <c r="X77" s="116"/>
      <c r="Y77" s="281"/>
      <c r="Z77" s="282"/>
      <c r="AA77" s="117">
        <f t="shared" si="29"/>
        <v>-413.28816260705298</v>
      </c>
      <c r="AB77" s="110">
        <f t="shared" si="30"/>
        <v>0.88519773260915191</v>
      </c>
      <c r="AC77" s="295"/>
    </row>
    <row r="78" spans="1:29" ht="15.75" customHeight="1">
      <c r="A78" s="298"/>
      <c r="B78" s="100" t="s">
        <v>118</v>
      </c>
      <c r="C78" s="279" t="s">
        <v>133</v>
      </c>
      <c r="D78" s="280"/>
      <c r="E78" s="101">
        <v>30</v>
      </c>
      <c r="F78" s="102">
        <v>3061</v>
      </c>
      <c r="G78" s="121">
        <f t="shared" si="31"/>
        <v>91830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3180.9600000000037</v>
      </c>
      <c r="N78" s="106">
        <f t="shared" si="25"/>
        <v>795.24000000000092</v>
      </c>
      <c r="O78" s="108">
        <f t="shared" si="26"/>
        <v>0</v>
      </c>
      <c r="P78" s="109">
        <f t="shared" si="27"/>
        <v>-104.75999999999908</v>
      </c>
      <c r="Q78" s="110">
        <f t="shared" si="28"/>
        <v>0.88360000000000105</v>
      </c>
      <c r="R78" s="290"/>
      <c r="S78" s="47">
        <v>0.42708333333333348</v>
      </c>
      <c r="T78" s="120">
        <v>0.46717592592592605</v>
      </c>
      <c r="U78" s="111">
        <v>15</v>
      </c>
      <c r="V78" s="112">
        <v>57.73728685679788</v>
      </c>
      <c r="W78" s="113"/>
      <c r="X78" s="50"/>
      <c r="Y78" s="281"/>
      <c r="Z78" s="282"/>
      <c r="AA78" s="117">
        <f t="shared" si="29"/>
        <v>-419.03999999999633</v>
      </c>
      <c r="AB78" s="110">
        <f t="shared" si="30"/>
        <v>0.88360000000000105</v>
      </c>
      <c r="AC78" s="295"/>
    </row>
    <row r="79" spans="1:29" ht="15.75" customHeight="1">
      <c r="A79" s="298"/>
      <c r="B79" s="100" t="s">
        <v>118</v>
      </c>
      <c r="C79" s="279" t="s">
        <v>218</v>
      </c>
      <c r="D79" s="280"/>
      <c r="E79" s="101">
        <v>25.2</v>
      </c>
      <c r="F79" s="102">
        <v>3589</v>
      </c>
      <c r="G79" s="121">
        <f t="shared" si="31"/>
        <v>90442.8</v>
      </c>
      <c r="H79" s="62"/>
      <c r="I79" s="104">
        <v>3</v>
      </c>
      <c r="J79" s="105">
        <v>3600</v>
      </c>
      <c r="K79" s="106">
        <f t="shared" si="21"/>
        <v>1200</v>
      </c>
      <c r="L79" s="107">
        <v>3</v>
      </c>
      <c r="M79" s="105">
        <f t="shared" si="32"/>
        <v>3175.3501617028851</v>
      </c>
      <c r="N79" s="106">
        <f t="shared" si="25"/>
        <v>1058.4500539009616</v>
      </c>
      <c r="O79" s="123">
        <f t="shared" si="26"/>
        <v>0</v>
      </c>
      <c r="P79" s="124">
        <f t="shared" si="27"/>
        <v>-141.54994609903838</v>
      </c>
      <c r="Q79" s="125">
        <f t="shared" si="28"/>
        <v>0.88204171158413469</v>
      </c>
      <c r="R79" s="290"/>
      <c r="S79" s="47">
        <v>0.47708333333333347</v>
      </c>
      <c r="T79" s="120">
        <v>0.52416666666666678</v>
      </c>
      <c r="U79" s="111">
        <v>15</v>
      </c>
      <c r="V79" s="112">
        <v>67.816142798095981</v>
      </c>
      <c r="W79" s="113"/>
      <c r="X79" s="116"/>
      <c r="Y79" s="281"/>
      <c r="Z79" s="282"/>
      <c r="AA79" s="117">
        <f t="shared" si="29"/>
        <v>-424.64983829711491</v>
      </c>
      <c r="AB79" s="110">
        <f t="shared" si="30"/>
        <v>0.8820417115841348</v>
      </c>
      <c r="AC79" s="295"/>
    </row>
    <row r="80" spans="1:29" ht="15.75" customHeight="1">
      <c r="A80" s="298"/>
      <c r="B80" s="100" t="s">
        <v>118</v>
      </c>
      <c r="C80" s="279" t="s">
        <v>211</v>
      </c>
      <c r="D80" s="280"/>
      <c r="E80" s="101">
        <v>23.72</v>
      </c>
      <c r="F80" s="102">
        <v>2461</v>
      </c>
      <c r="G80" s="121">
        <f t="shared" si="31"/>
        <v>58374.92</v>
      </c>
      <c r="H80" s="62"/>
      <c r="I80" s="104">
        <v>5</v>
      </c>
      <c r="J80" s="105">
        <v>3600</v>
      </c>
      <c r="K80" s="106">
        <f t="shared" si="21"/>
        <v>720</v>
      </c>
      <c r="L80" s="118">
        <v>5</v>
      </c>
      <c r="M80" s="105">
        <f t="shared" si="32"/>
        <v>3181.6575423838144</v>
      </c>
      <c r="N80" s="106">
        <f t="shared" si="25"/>
        <v>636.33150847676291</v>
      </c>
      <c r="O80" s="123">
        <f t="shared" si="26"/>
        <v>0</v>
      </c>
      <c r="P80" s="124">
        <f t="shared" si="27"/>
        <v>-83.668491523237094</v>
      </c>
      <c r="Q80" s="125">
        <f t="shared" si="28"/>
        <v>0.88379376177328184</v>
      </c>
      <c r="R80" s="290"/>
      <c r="S80" s="47">
        <v>0.53402777777777788</v>
      </c>
      <c r="T80" s="120">
        <v>0.56625000000000014</v>
      </c>
      <c r="U80" s="111">
        <v>15</v>
      </c>
      <c r="V80" s="112">
        <v>46.409771646689457</v>
      </c>
      <c r="W80" s="113"/>
      <c r="X80" s="116"/>
      <c r="Y80" s="281"/>
      <c r="Z80" s="282"/>
      <c r="AA80" s="117">
        <f t="shared" si="29"/>
        <v>-418.34245761618558</v>
      </c>
      <c r="AB80" s="110">
        <f t="shared" si="30"/>
        <v>0.88379376177328173</v>
      </c>
      <c r="AC80" s="295"/>
    </row>
    <row r="81" spans="1:29" ht="15.75" customHeight="1">
      <c r="A81" s="298"/>
      <c r="B81" s="100" t="s">
        <v>118</v>
      </c>
      <c r="C81" s="279" t="s">
        <v>126</v>
      </c>
      <c r="D81" s="280"/>
      <c r="E81" s="101">
        <v>16.66</v>
      </c>
      <c r="F81" s="102">
        <v>4227</v>
      </c>
      <c r="G81" s="121">
        <f t="shared" si="31"/>
        <v>70421.820000000007</v>
      </c>
      <c r="H81" s="62"/>
      <c r="I81" s="104">
        <v>5</v>
      </c>
      <c r="J81" s="105">
        <v>3600</v>
      </c>
      <c r="K81" s="106">
        <f t="shared" si="21"/>
        <v>720</v>
      </c>
      <c r="L81" s="118">
        <v>5</v>
      </c>
      <c r="M81" s="105">
        <f t="shared" si="32"/>
        <v>3187.2158276693381</v>
      </c>
      <c r="N81" s="106">
        <f t="shared" si="25"/>
        <v>637.44316553386761</v>
      </c>
      <c r="O81" s="123">
        <f t="shared" si="26"/>
        <v>0</v>
      </c>
      <c r="P81" s="124">
        <f t="shared" si="27"/>
        <v>-82.556834466132386</v>
      </c>
      <c r="Q81" s="125">
        <f t="shared" si="28"/>
        <v>0.88533772990814952</v>
      </c>
      <c r="R81" s="290"/>
      <c r="S81" s="47">
        <v>0.57638888888888895</v>
      </c>
      <c r="T81" s="120">
        <v>0.63164351851851863</v>
      </c>
      <c r="U81" s="111">
        <v>14.599999999999884</v>
      </c>
      <c r="V81" s="112">
        <v>79.574153026674836</v>
      </c>
      <c r="W81" s="126"/>
      <c r="X81" s="127"/>
      <c r="Y81" s="281"/>
      <c r="Z81" s="282"/>
      <c r="AA81" s="117">
        <f t="shared" si="29"/>
        <v>-412.78417233066193</v>
      </c>
      <c r="AB81" s="110">
        <f t="shared" si="30"/>
        <v>0.88533772990814952</v>
      </c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4.4444444444444446</v>
      </c>
      <c r="J89" s="137">
        <f t="shared" si="33"/>
        <v>3600</v>
      </c>
      <c r="K89" s="138">
        <f t="shared" ref="K89" si="34">J89/I89</f>
        <v>810</v>
      </c>
      <c r="L89" s="136">
        <f t="shared" ref="L89:M89" si="35">AVERAGE(L73:L88)</f>
        <v>4.4444444444444446</v>
      </c>
      <c r="M89" s="137">
        <f t="shared" si="35"/>
        <v>3183.10544886565</v>
      </c>
      <c r="N89" s="138">
        <f>M89/L89</f>
        <v>716.19872599477128</v>
      </c>
      <c r="O89" s="139">
        <f>L89-I89</f>
        <v>0</v>
      </c>
      <c r="P89" s="140">
        <f>N89-K89</f>
        <v>-93.80127400522872</v>
      </c>
      <c r="Q89" s="141">
        <f>N89/K89</f>
        <v>0.88419595801823614</v>
      </c>
      <c r="R89" s="291"/>
      <c r="S89" s="142">
        <v>0.25</v>
      </c>
      <c r="T89" s="143">
        <v>0.63164351851851863</v>
      </c>
      <c r="U89" s="144"/>
      <c r="V89" s="166"/>
      <c r="W89" s="167"/>
      <c r="X89" s="138"/>
      <c r="Y89" s="277"/>
      <c r="Z89" s="278"/>
      <c r="AA89" s="168">
        <f>M89-J89</f>
        <v>-416.89455113434997</v>
      </c>
      <c r="AB89" s="141">
        <f>M89/J89</f>
        <v>0.88419595801823614</v>
      </c>
      <c r="AC89" s="296"/>
    </row>
    <row r="90" spans="1:29" ht="15.75" customHeight="1">
      <c r="A90" s="283" t="s">
        <v>134</v>
      </c>
      <c r="B90" s="114" t="s">
        <v>118</v>
      </c>
      <c r="C90" s="287" t="s">
        <v>135</v>
      </c>
      <c r="D90" s="288"/>
      <c r="E90" s="147">
        <v>28.57</v>
      </c>
      <c r="F90" s="97">
        <v>2273</v>
      </c>
      <c r="G90" s="148">
        <f t="shared" ref="G90:G92" si="36">E90*F90</f>
        <v>64939.61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3119.2046317465611</v>
      </c>
      <c r="N90" s="152">
        <f>M90/L90</f>
        <v>259.93371931221344</v>
      </c>
      <c r="O90" s="154">
        <f>L90-I90</f>
        <v>0</v>
      </c>
      <c r="P90" s="155">
        <f>N90-K90</f>
        <v>-40.066280687786559</v>
      </c>
      <c r="Q90" s="156">
        <f>N90/K90</f>
        <v>0.86644573104071143</v>
      </c>
      <c r="R90" s="289">
        <f>Q106</f>
        <v>0.89340521376192494</v>
      </c>
      <c r="S90" s="157">
        <v>0.70833333333333337</v>
      </c>
      <c r="T90" s="158">
        <v>0.73869212962962971</v>
      </c>
      <c r="U90" s="159"/>
      <c r="V90" s="160">
        <v>43.722684498463202</v>
      </c>
      <c r="W90" s="158"/>
      <c r="X90" s="169"/>
      <c r="Y90" s="292"/>
      <c r="Z90" s="293"/>
      <c r="AA90" s="115">
        <f>M90-J90</f>
        <v>-480.79536825343894</v>
      </c>
      <c r="AB90" s="156">
        <f>M90/J90</f>
        <v>0.86644573104071143</v>
      </c>
      <c r="AC90" s="294">
        <f>AB106</f>
        <v>0.89340521376192494</v>
      </c>
    </row>
    <row r="91" spans="1:29" ht="15.75" customHeight="1">
      <c r="A91" s="284"/>
      <c r="B91" s="100" t="s">
        <v>118</v>
      </c>
      <c r="C91" s="279" t="s">
        <v>202</v>
      </c>
      <c r="D91" s="280"/>
      <c r="E91" s="101">
        <v>20.170000000000002</v>
      </c>
      <c r="F91" s="102">
        <v>158</v>
      </c>
      <c r="G91" s="103">
        <f t="shared" si="36"/>
        <v>3186.86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3265.1128589773125</v>
      </c>
      <c r="N91" s="106">
        <f>M91/L91</f>
        <v>272.09273824810936</v>
      </c>
      <c r="O91" s="108">
        <f>L91-I91</f>
        <v>0</v>
      </c>
      <c r="P91" s="109">
        <f>N91-K91</f>
        <v>-27.907261751890644</v>
      </c>
      <c r="Q91" s="110">
        <f>N91/K91</f>
        <v>0.90697579416036456</v>
      </c>
      <c r="R91" s="290"/>
      <c r="S91" s="47">
        <v>0.74236111111111114</v>
      </c>
      <c r="T91" s="48">
        <v>0.74437500000000001</v>
      </c>
      <c r="U91" s="111">
        <v>5.2833333333332533</v>
      </c>
      <c r="V91" s="112">
        <v>2.9034218446492819</v>
      </c>
      <c r="W91" s="113"/>
      <c r="X91" s="13"/>
      <c r="Y91" s="281"/>
      <c r="Z91" s="282"/>
      <c r="AA91" s="117">
        <f>M91-J91</f>
        <v>-334.8871410226875</v>
      </c>
      <c r="AB91" s="110">
        <f>M91/J91</f>
        <v>0.90697579416036456</v>
      </c>
      <c r="AC91" s="295"/>
    </row>
    <row r="92" spans="1:29" ht="15.75" customHeight="1">
      <c r="A92" s="284"/>
      <c r="B92" s="100" t="s">
        <v>118</v>
      </c>
      <c r="C92" s="279" t="s">
        <v>203</v>
      </c>
      <c r="D92" s="280"/>
      <c r="E92" s="101">
        <v>20.420000000000002</v>
      </c>
      <c r="F92" s="102">
        <v>1348</v>
      </c>
      <c r="G92" s="103">
        <f t="shared" si="36"/>
        <v>27526.160000000003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3264.458817904916</v>
      </c>
      <c r="N92" s="106">
        <f>M92/L92</f>
        <v>251.11221676191661</v>
      </c>
      <c r="O92" s="108">
        <f>L92-I92</f>
        <v>0</v>
      </c>
      <c r="P92" s="109">
        <f>N92-K92</f>
        <v>-25.810860161160292</v>
      </c>
      <c r="Q92" s="110">
        <f>N92/K92</f>
        <v>0.90679411608469895</v>
      </c>
      <c r="R92" s="290"/>
      <c r="S92" s="47">
        <v>0.74791666666666667</v>
      </c>
      <c r="T92" s="48">
        <v>0.76511574074074074</v>
      </c>
      <c r="U92" s="111">
        <v>5.0999999999999979</v>
      </c>
      <c r="V92" s="112">
        <v>24.775929031908465</v>
      </c>
      <c r="W92" s="113"/>
      <c r="X92" s="13"/>
      <c r="Y92" s="281"/>
      <c r="Z92" s="282"/>
      <c r="AA92" s="117">
        <f>M92-J92</f>
        <v>-335.54118209508397</v>
      </c>
      <c r="AB92" s="110">
        <f>M92/J92</f>
        <v>0.90679411608469884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26"/>
      <c r="X98" s="127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26"/>
      <c r="X99" s="127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3216.2587695429297</v>
      </c>
      <c r="N106" s="138">
        <f>M106/L106</f>
        <v>260.77773807104836</v>
      </c>
      <c r="O106" s="139">
        <f>L106-I106</f>
        <v>0</v>
      </c>
      <c r="P106" s="140">
        <f>N106-K106</f>
        <v>-31.114153820843512</v>
      </c>
      <c r="Q106" s="141">
        <f>N106/K106</f>
        <v>0.89340521376192494</v>
      </c>
      <c r="R106" s="291"/>
      <c r="S106" s="142">
        <v>0.70833333333333337</v>
      </c>
      <c r="T106" s="143">
        <v>0.76511574074074074</v>
      </c>
      <c r="U106" s="144"/>
      <c r="V106" s="166"/>
      <c r="W106" s="167"/>
      <c r="X106" s="138"/>
      <c r="Y106" s="277"/>
      <c r="Z106" s="278"/>
      <c r="AA106" s="168">
        <f>M106-J106</f>
        <v>-383.74123045707029</v>
      </c>
      <c r="AB106" s="141">
        <f>M106/J106</f>
        <v>0.89340521376192494</v>
      </c>
      <c r="AC106" s="296"/>
    </row>
    <row r="107" spans="1:29" ht="15.75" customHeight="1">
      <c r="A107" s="297" t="s">
        <v>139</v>
      </c>
      <c r="B107" s="114" t="s">
        <v>118</v>
      </c>
      <c r="C107" s="287" t="s">
        <v>208</v>
      </c>
      <c r="D107" s="288"/>
      <c r="E107" s="147">
        <v>17.22</v>
      </c>
      <c r="F107" s="97">
        <v>2194</v>
      </c>
      <c r="G107" s="148">
        <f t="shared" ref="G107:G109" si="40">E107*F107</f>
        <v>37780.68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2979.3108047833389</v>
      </c>
      <c r="N107" s="152">
        <f>M107/L107</f>
        <v>993.10360159444633</v>
      </c>
      <c r="O107" s="154">
        <f>L107-I107</f>
        <v>0</v>
      </c>
      <c r="P107" s="155">
        <f>N107-K107</f>
        <v>-106.89639840555367</v>
      </c>
      <c r="Q107" s="156">
        <f>N107/K107</f>
        <v>0.90282145599495123</v>
      </c>
      <c r="R107" s="289">
        <f>Q123</f>
        <v>0.89844158301484056</v>
      </c>
      <c r="S107" s="157">
        <v>0.70833333333333337</v>
      </c>
      <c r="T107" s="158">
        <v>0.73901620370370369</v>
      </c>
      <c r="U107" s="159"/>
      <c r="V107" s="160">
        <v>44.184715400840197</v>
      </c>
      <c r="W107" s="161"/>
      <c r="X107" s="162"/>
      <c r="Y107" s="292"/>
      <c r="Z107" s="293"/>
      <c r="AA107" s="115">
        <f>M107-J107</f>
        <v>-320.68919521666112</v>
      </c>
      <c r="AB107" s="156">
        <f>M107/J107</f>
        <v>0.90282145599495123</v>
      </c>
      <c r="AC107" s="294">
        <f>AB123</f>
        <v>0.89844158301484056</v>
      </c>
    </row>
    <row r="108" spans="1:29" ht="15.75" customHeight="1">
      <c r="A108" s="298"/>
      <c r="B108" s="100" t="s">
        <v>118</v>
      </c>
      <c r="C108" s="279" t="s">
        <v>138</v>
      </c>
      <c r="D108" s="280"/>
      <c r="E108" s="101">
        <v>24.54</v>
      </c>
      <c r="F108" s="102">
        <v>1939</v>
      </c>
      <c r="G108" s="103">
        <f t="shared" si="40"/>
        <v>47583.06</v>
      </c>
      <c r="H108" s="26"/>
      <c r="I108" s="104">
        <v>4</v>
      </c>
      <c r="J108" s="105">
        <v>3000</v>
      </c>
      <c r="K108" s="106">
        <f t="shared" ref="K108:K152" si="41">J108/I108</f>
        <v>750</v>
      </c>
      <c r="L108" s="107">
        <v>4</v>
      </c>
      <c r="M108" s="105">
        <f>F108/V108*60</f>
        <v>2688.3668506014806</v>
      </c>
      <c r="N108" s="106">
        <f>M108/L108</f>
        <v>672.09171265037014</v>
      </c>
      <c r="O108" s="108">
        <f>L108-I108</f>
        <v>0</v>
      </c>
      <c r="P108" s="109">
        <f>N108-K108</f>
        <v>-77.908287349629859</v>
      </c>
      <c r="Q108" s="110">
        <f>N108/K108</f>
        <v>0.89612228353382684</v>
      </c>
      <c r="R108" s="290"/>
      <c r="S108" s="47">
        <v>0.74305555555555558</v>
      </c>
      <c r="T108" s="48">
        <v>0.77310185185185187</v>
      </c>
      <c r="U108" s="111">
        <v>5.8166666666667233</v>
      </c>
      <c r="V108" s="112">
        <v>43.27534390404</v>
      </c>
      <c r="W108" s="113"/>
      <c r="X108" s="116"/>
      <c r="Y108" s="281"/>
      <c r="Z108" s="282"/>
      <c r="AA108" s="117">
        <f>M108-J108</f>
        <v>-311.63314939851944</v>
      </c>
      <c r="AB108" s="110">
        <f>M108/J108</f>
        <v>0.89612228353382684</v>
      </c>
      <c r="AC108" s="295"/>
    </row>
    <row r="109" spans="1:29" ht="15.75" customHeight="1">
      <c r="A109" s="298"/>
      <c r="B109" s="100" t="s">
        <v>118</v>
      </c>
      <c r="C109" s="279" t="s">
        <v>205</v>
      </c>
      <c r="D109" s="280"/>
      <c r="E109" s="101">
        <v>23.27</v>
      </c>
      <c r="F109" s="102">
        <v>2224</v>
      </c>
      <c r="G109" s="103">
        <f t="shared" si="40"/>
        <v>51752.479999999996</v>
      </c>
      <c r="H109" s="26"/>
      <c r="I109" s="104">
        <v>5</v>
      </c>
      <c r="J109" s="105">
        <v>3000</v>
      </c>
      <c r="K109" s="106">
        <f t="shared" si="41"/>
        <v>600</v>
      </c>
      <c r="L109" s="107">
        <v>5</v>
      </c>
      <c r="M109" s="105">
        <f>F109/V109*60</f>
        <v>2687.8290666531975</v>
      </c>
      <c r="N109" s="106">
        <f>M109/L109</f>
        <v>537.56581333063946</v>
      </c>
      <c r="O109" s="108">
        <f>L109-I109</f>
        <v>0</v>
      </c>
      <c r="P109" s="109">
        <f>N109-K109</f>
        <v>-62.434186669360543</v>
      </c>
      <c r="Q109" s="110">
        <f>N109/K109</f>
        <v>0.89594302221773248</v>
      </c>
      <c r="R109" s="290"/>
      <c r="S109" s="47">
        <v>0.77708333333333335</v>
      </c>
      <c r="T109" s="48">
        <v>0.81155092592592593</v>
      </c>
      <c r="U109" s="111">
        <v>5.7333333333333236</v>
      </c>
      <c r="V109" s="112">
        <v>49.64601419619121</v>
      </c>
      <c r="W109" s="113"/>
      <c r="X109" s="116"/>
      <c r="Y109" s="281"/>
      <c r="Z109" s="282"/>
      <c r="AA109" s="117">
        <f>M109-J109</f>
        <v>-312.17093334680249</v>
      </c>
      <c r="AB109" s="110">
        <f>M109/J109</f>
        <v>0.89594302221773248</v>
      </c>
      <c r="AC109" s="295"/>
    </row>
    <row r="110" spans="1:29" ht="15.75" customHeight="1">
      <c r="A110" s="298"/>
      <c r="B110" s="100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281"/>
      <c r="Z110" s="282"/>
      <c r="AA110" s="117"/>
      <c r="AB110" s="110"/>
      <c r="AC110" s="295"/>
    </row>
    <row r="111" spans="1:29" ht="15.75" customHeight="1">
      <c r="A111" s="298"/>
      <c r="B111" s="100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81"/>
      <c r="Z111" s="282"/>
      <c r="AA111" s="117"/>
      <c r="AB111" s="110"/>
      <c r="AC111" s="295"/>
    </row>
    <row r="112" spans="1:29" ht="15.75" customHeight="1">
      <c r="A112" s="298"/>
      <c r="B112" s="100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281"/>
      <c r="Z112" s="282"/>
      <c r="AA112" s="117"/>
      <c r="AB112" s="110"/>
      <c r="AC112" s="295"/>
    </row>
    <row r="113" spans="1:29" ht="15.75" customHeight="1">
      <c r="A113" s="298"/>
      <c r="B113" s="100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120"/>
      <c r="U113" s="111"/>
      <c r="V113" s="112"/>
      <c r="W113" s="113"/>
      <c r="X113" s="116"/>
      <c r="Y113" s="281"/>
      <c r="Z113" s="282"/>
      <c r="AA113" s="117"/>
      <c r="AB113" s="110"/>
      <c r="AC113" s="295"/>
    </row>
    <row r="114" spans="1:29" ht="15.75" customHeight="1">
      <c r="A114" s="298"/>
      <c r="B114" s="100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120"/>
      <c r="U114" s="111"/>
      <c r="V114" s="112"/>
      <c r="W114" s="113"/>
      <c r="X114" s="116"/>
      <c r="Y114" s="281"/>
      <c r="Z114" s="282"/>
      <c r="AA114" s="117"/>
      <c r="AB114" s="110"/>
      <c r="AC114" s="295"/>
    </row>
    <row r="115" spans="1:29" ht="15.75" customHeight="1">
      <c r="A115" s="298"/>
      <c r="B115" s="100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120"/>
      <c r="U115" s="111"/>
      <c r="V115" s="112"/>
      <c r="W115" s="113"/>
      <c r="X115" s="116"/>
      <c r="Y115" s="281"/>
      <c r="Z115" s="282"/>
      <c r="AA115" s="117"/>
      <c r="AB115" s="110"/>
      <c r="AC115" s="295"/>
    </row>
    <row r="116" spans="1:29" ht="15.75" customHeight="1">
      <c r="A116" s="298"/>
      <c r="B116" s="100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120"/>
      <c r="U116" s="111"/>
      <c r="V116" s="112"/>
      <c r="W116" s="113"/>
      <c r="X116" s="116"/>
      <c r="Y116" s="281"/>
      <c r="Z116" s="282"/>
      <c r="AA116" s="117"/>
      <c r="AB116" s="110"/>
      <c r="AC116" s="295"/>
    </row>
    <row r="117" spans="1:29" ht="15.75" customHeight="1">
      <c r="A117" s="298"/>
      <c r="B117" s="100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120"/>
      <c r="U117" s="111"/>
      <c r="V117" s="112"/>
      <c r="W117" s="126"/>
      <c r="X117" s="127"/>
      <c r="Y117" s="281"/>
      <c r="Z117" s="282"/>
      <c r="AA117" s="117"/>
      <c r="AB117" s="110"/>
      <c r="AC117" s="295"/>
    </row>
    <row r="118" spans="1:29" ht="15.75" customHeight="1">
      <c r="A118" s="298"/>
      <c r="B118" s="100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120"/>
      <c r="U118" s="111"/>
      <c r="V118" s="112"/>
      <c r="W118" s="126"/>
      <c r="X118" s="127"/>
      <c r="Y118" s="281"/>
      <c r="Z118" s="282"/>
      <c r="AA118" s="117"/>
      <c r="AB118" s="110"/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2">AVERAGE(I107:I122)</f>
        <v>4</v>
      </c>
      <c r="J123" s="137">
        <f t="shared" si="42"/>
        <v>3100</v>
      </c>
      <c r="K123" s="138">
        <f t="shared" ref="K123" si="43">J123/I123</f>
        <v>775</v>
      </c>
      <c r="L123" s="136">
        <f t="shared" ref="L123:M123" si="44">AVERAGE(L107:L122)</f>
        <v>4</v>
      </c>
      <c r="M123" s="137">
        <f t="shared" si="44"/>
        <v>2785.1689073460057</v>
      </c>
      <c r="N123" s="138">
        <f t="shared" ref="N123:N135" si="45">M123/L123</f>
        <v>696.29222683650141</v>
      </c>
      <c r="O123" s="139">
        <f t="shared" ref="O123:O135" si="46">L123-I123</f>
        <v>0</v>
      </c>
      <c r="P123" s="140">
        <f t="shared" ref="P123:P135" si="47">N123-K123</f>
        <v>-78.707773163498587</v>
      </c>
      <c r="Q123" s="141">
        <f t="shared" ref="Q123:Q135" si="48">N123/K123</f>
        <v>0.89844158301484056</v>
      </c>
      <c r="R123" s="291"/>
      <c r="S123" s="142">
        <v>0.70833333333333337</v>
      </c>
      <c r="T123" s="143">
        <v>0.81155092592592593</v>
      </c>
      <c r="U123" s="144"/>
      <c r="V123" s="166"/>
      <c r="W123" s="99"/>
      <c r="X123" s="69"/>
      <c r="Y123" s="277"/>
      <c r="Z123" s="278"/>
      <c r="AA123" s="168">
        <f t="shared" ref="AA123:AA135" si="49">M123-J123</f>
        <v>-314.83109265399435</v>
      </c>
      <c r="AB123" s="141">
        <f t="shared" ref="AB123:AB135" si="50">M123/J123</f>
        <v>0.89844158301484056</v>
      </c>
      <c r="AC123" s="296"/>
    </row>
    <row r="124" spans="1:29" ht="15.75" customHeight="1">
      <c r="A124" s="283" t="s">
        <v>142</v>
      </c>
      <c r="B124" s="114" t="s">
        <v>118</v>
      </c>
      <c r="C124" s="287" t="s">
        <v>137</v>
      </c>
      <c r="D124" s="288"/>
      <c r="E124" s="147">
        <v>22.28</v>
      </c>
      <c r="F124" s="97">
        <v>507</v>
      </c>
      <c r="G124" s="148">
        <f t="shared" ref="G124:G135" si="51">E124*F124</f>
        <v>11295.960000000001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5" si="52">F124/V124*60</f>
        <v>2963.627511132438</v>
      </c>
      <c r="N124" s="152">
        <f t="shared" si="45"/>
        <v>592.72550222648761</v>
      </c>
      <c r="O124" s="154">
        <f t="shared" si="46"/>
        <v>0</v>
      </c>
      <c r="P124" s="155">
        <f t="shared" si="47"/>
        <v>-67.274497773512394</v>
      </c>
      <c r="Q124" s="156">
        <f t="shared" si="48"/>
        <v>0.89806894276740545</v>
      </c>
      <c r="R124" s="289">
        <f>Q140</f>
        <v>0.89220650903982013</v>
      </c>
      <c r="S124" s="157">
        <v>0.70833333333333337</v>
      </c>
      <c r="T124" s="158">
        <v>0.71545138888888893</v>
      </c>
      <c r="U124" s="159"/>
      <c r="V124" s="160">
        <v>10.264447838242718</v>
      </c>
      <c r="W124" s="161"/>
      <c r="X124" s="162"/>
      <c r="Y124" s="292"/>
      <c r="Z124" s="293"/>
      <c r="AA124" s="115">
        <f t="shared" si="49"/>
        <v>-336.37248886756197</v>
      </c>
      <c r="AB124" s="156">
        <f t="shared" si="50"/>
        <v>0.89806894276740545</v>
      </c>
      <c r="AC124" s="294">
        <f>AB140</f>
        <v>0.89220650903982013</v>
      </c>
    </row>
    <row r="125" spans="1:29" ht="15.75" customHeight="1">
      <c r="A125" s="284"/>
      <c r="B125" s="100" t="s">
        <v>118</v>
      </c>
      <c r="C125" s="279" t="s">
        <v>136</v>
      </c>
      <c r="D125" s="280"/>
      <c r="E125" s="101">
        <v>16.7</v>
      </c>
      <c r="F125" s="102">
        <v>462</v>
      </c>
      <c r="G125" s="103">
        <f t="shared" si="51"/>
        <v>7715.4</v>
      </c>
      <c r="H125" s="26">
        <v>2</v>
      </c>
      <c r="I125" s="104">
        <v>3</v>
      </c>
      <c r="J125" s="105">
        <v>3600</v>
      </c>
      <c r="K125" s="106">
        <f t="shared" si="41"/>
        <v>1200</v>
      </c>
      <c r="L125" s="107">
        <v>3</v>
      </c>
      <c r="M125" s="105">
        <f t="shared" si="52"/>
        <v>3186.8023507222019</v>
      </c>
      <c r="N125" s="106">
        <f t="shared" si="45"/>
        <v>1062.267450240734</v>
      </c>
      <c r="O125" s="108">
        <f t="shared" si="46"/>
        <v>0</v>
      </c>
      <c r="P125" s="109">
        <f t="shared" si="47"/>
        <v>-137.73254975926602</v>
      </c>
      <c r="Q125" s="110">
        <f t="shared" si="48"/>
        <v>0.8852228752006116</v>
      </c>
      <c r="R125" s="290"/>
      <c r="S125" s="47">
        <v>0.72569444444444442</v>
      </c>
      <c r="T125" s="48">
        <v>0.73172453703703699</v>
      </c>
      <c r="U125" s="111">
        <v>14.749999999999908</v>
      </c>
      <c r="V125" s="112">
        <v>8.6983744045870992</v>
      </c>
      <c r="W125" s="113"/>
      <c r="X125" s="116"/>
      <c r="Y125" s="281"/>
      <c r="Z125" s="282"/>
      <c r="AA125" s="117">
        <f t="shared" si="49"/>
        <v>-413.19764927779806</v>
      </c>
      <c r="AB125" s="110">
        <f t="shared" si="50"/>
        <v>0.8852228752006116</v>
      </c>
      <c r="AC125" s="295"/>
    </row>
    <row r="126" spans="1:29" ht="15.75" customHeight="1">
      <c r="A126" s="284"/>
      <c r="B126" s="100" t="s">
        <v>118</v>
      </c>
      <c r="C126" s="279" t="s">
        <v>148</v>
      </c>
      <c r="D126" s="280"/>
      <c r="E126" s="101">
        <v>18.18</v>
      </c>
      <c r="F126" s="102">
        <v>428</v>
      </c>
      <c r="G126" s="103">
        <f t="shared" si="51"/>
        <v>7781.04</v>
      </c>
      <c r="H126" s="26">
        <v>2</v>
      </c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3188.0360598015236</v>
      </c>
      <c r="N126" s="106">
        <f t="shared" si="45"/>
        <v>1062.6786866005079</v>
      </c>
      <c r="O126" s="108">
        <f t="shared" si="46"/>
        <v>0</v>
      </c>
      <c r="P126" s="109">
        <f t="shared" si="47"/>
        <v>-137.32131339949206</v>
      </c>
      <c r="Q126" s="110">
        <f t="shared" si="48"/>
        <v>0.88556557216708998</v>
      </c>
      <c r="R126" s="290"/>
      <c r="S126" s="47">
        <v>0.74166666666666659</v>
      </c>
      <c r="T126" s="48">
        <v>0.74725694444444435</v>
      </c>
      <c r="U126" s="111">
        <v>15</v>
      </c>
      <c r="V126" s="112">
        <v>8.0551159140899902</v>
      </c>
      <c r="W126" s="113"/>
      <c r="X126" s="116"/>
      <c r="Y126" s="281"/>
      <c r="Z126" s="282"/>
      <c r="AA126" s="117">
        <f t="shared" si="49"/>
        <v>-411.96394019847639</v>
      </c>
      <c r="AB126" s="110">
        <f t="shared" si="50"/>
        <v>0.88556557216708987</v>
      </c>
      <c r="AC126" s="295"/>
    </row>
    <row r="127" spans="1:29" ht="15.75" customHeight="1">
      <c r="A127" s="284"/>
      <c r="B127" s="100" t="s">
        <v>118</v>
      </c>
      <c r="C127" s="279" t="s">
        <v>144</v>
      </c>
      <c r="D127" s="280"/>
      <c r="E127" s="101">
        <v>18.18</v>
      </c>
      <c r="F127" s="102">
        <v>672</v>
      </c>
      <c r="G127" s="103">
        <f t="shared" si="51"/>
        <v>12216.96</v>
      </c>
      <c r="H127" s="26">
        <v>2</v>
      </c>
      <c r="I127" s="104">
        <v>3</v>
      </c>
      <c r="J127" s="105">
        <v>3000</v>
      </c>
      <c r="K127" s="106">
        <f t="shared" si="41"/>
        <v>1000</v>
      </c>
      <c r="L127" s="107">
        <v>3</v>
      </c>
      <c r="M127" s="105">
        <f t="shared" si="52"/>
        <v>2704.7387160066492</v>
      </c>
      <c r="N127" s="106">
        <f t="shared" si="45"/>
        <v>901.57957200221642</v>
      </c>
      <c r="O127" s="108">
        <f t="shared" si="46"/>
        <v>0</v>
      </c>
      <c r="P127" s="109">
        <f t="shared" si="47"/>
        <v>-98.420427997783577</v>
      </c>
      <c r="Q127" s="110">
        <f t="shared" si="48"/>
        <v>0.90157957200221639</v>
      </c>
      <c r="R127" s="290"/>
      <c r="S127" s="47">
        <v>0.75763888888888875</v>
      </c>
      <c r="T127" s="48">
        <v>0.76798611111111093</v>
      </c>
      <c r="U127" s="111">
        <v>14.949999999999939</v>
      </c>
      <c r="V127" s="112">
        <v>14.907170057272504</v>
      </c>
      <c r="W127" s="113"/>
      <c r="X127" s="116"/>
      <c r="Y127" s="281"/>
      <c r="Z127" s="282"/>
      <c r="AA127" s="117">
        <f t="shared" si="49"/>
        <v>-295.26128399335084</v>
      </c>
      <c r="AB127" s="110">
        <f t="shared" si="50"/>
        <v>0.90157957200221639</v>
      </c>
      <c r="AC127" s="295"/>
    </row>
    <row r="128" spans="1:29" ht="15.75" customHeight="1">
      <c r="A128" s="285"/>
      <c r="B128" s="100" t="s">
        <v>118</v>
      </c>
      <c r="C128" s="279" t="s">
        <v>143</v>
      </c>
      <c r="D128" s="280"/>
      <c r="E128" s="101">
        <v>14.03</v>
      </c>
      <c r="F128" s="102">
        <v>2526</v>
      </c>
      <c r="G128" s="103">
        <f t="shared" si="51"/>
        <v>35439.78</v>
      </c>
      <c r="H128" s="13">
        <v>2</v>
      </c>
      <c r="I128" s="104">
        <v>3</v>
      </c>
      <c r="J128" s="105">
        <v>3000</v>
      </c>
      <c r="K128" s="106">
        <f t="shared" si="41"/>
        <v>1000</v>
      </c>
      <c r="L128" s="107">
        <v>3</v>
      </c>
      <c r="M128" s="105">
        <f t="shared" si="52"/>
        <v>2706.7801264234477</v>
      </c>
      <c r="N128" s="106">
        <f t="shared" si="45"/>
        <v>902.26004214114926</v>
      </c>
      <c r="O128" s="108">
        <f t="shared" si="46"/>
        <v>0</v>
      </c>
      <c r="P128" s="109">
        <f t="shared" si="47"/>
        <v>-97.739957858850744</v>
      </c>
      <c r="Q128" s="110">
        <f t="shared" si="48"/>
        <v>0.9022600421411493</v>
      </c>
      <c r="R128" s="290"/>
      <c r="S128" s="47">
        <v>0.77777777777777757</v>
      </c>
      <c r="T128" s="48">
        <v>0.81665509259259239</v>
      </c>
      <c r="U128" s="111">
        <v>15</v>
      </c>
      <c r="V128" s="112">
        <v>55.992726753266403</v>
      </c>
      <c r="W128" s="113"/>
      <c r="X128" s="116"/>
      <c r="Y128" s="281"/>
      <c r="Z128" s="282"/>
      <c r="AA128" s="117">
        <f t="shared" si="49"/>
        <v>-293.21987357655235</v>
      </c>
      <c r="AB128" s="110">
        <f t="shared" si="50"/>
        <v>0.90226004214114919</v>
      </c>
      <c r="AC128" s="295"/>
    </row>
    <row r="129" spans="1:29" ht="15.75" customHeight="1">
      <c r="A129" s="285"/>
      <c r="B129" s="100" t="s">
        <v>118</v>
      </c>
      <c r="C129" s="279" t="s">
        <v>145</v>
      </c>
      <c r="D129" s="280"/>
      <c r="E129" s="101">
        <v>14.28</v>
      </c>
      <c r="F129" s="102">
        <v>3304</v>
      </c>
      <c r="G129" s="121">
        <f t="shared" si="51"/>
        <v>47181.119999999995</v>
      </c>
      <c r="H129" s="122">
        <v>2</v>
      </c>
      <c r="I129" s="104">
        <v>3</v>
      </c>
      <c r="J129" s="105">
        <v>3600</v>
      </c>
      <c r="K129" s="106">
        <f t="shared" si="41"/>
        <v>1200</v>
      </c>
      <c r="L129" s="107">
        <v>3</v>
      </c>
      <c r="M129" s="105">
        <f t="shared" si="52"/>
        <v>3184.0444846451683</v>
      </c>
      <c r="N129" s="106">
        <f t="shared" si="45"/>
        <v>1061.3481615483895</v>
      </c>
      <c r="O129" s="108">
        <f t="shared" si="46"/>
        <v>0</v>
      </c>
      <c r="P129" s="109">
        <f t="shared" si="47"/>
        <v>-138.6518384516105</v>
      </c>
      <c r="Q129" s="110">
        <f t="shared" si="48"/>
        <v>0.88445680129032456</v>
      </c>
      <c r="R129" s="290"/>
      <c r="S129" s="47">
        <v>0.82638888888888862</v>
      </c>
      <c r="T129" s="120">
        <v>0.86961805555555527</v>
      </c>
      <c r="U129" s="111">
        <v>15</v>
      </c>
      <c r="V129" s="112">
        <v>62.26043667291664</v>
      </c>
      <c r="W129" s="113"/>
      <c r="X129" s="116"/>
      <c r="Y129" s="281"/>
      <c r="Z129" s="282"/>
      <c r="AA129" s="117">
        <f t="shared" si="49"/>
        <v>-415.95551535483173</v>
      </c>
      <c r="AB129" s="110">
        <f t="shared" si="50"/>
        <v>0.88445680129032456</v>
      </c>
      <c r="AC129" s="295"/>
    </row>
    <row r="130" spans="1:29" ht="15.75" customHeight="1">
      <c r="A130" s="285"/>
      <c r="B130" s="100" t="s">
        <v>118</v>
      </c>
      <c r="C130" s="279" t="s">
        <v>137</v>
      </c>
      <c r="D130" s="280"/>
      <c r="E130" s="101">
        <v>22.28</v>
      </c>
      <c r="F130" s="102">
        <v>1384</v>
      </c>
      <c r="G130" s="121">
        <f t="shared" si="51"/>
        <v>30835.52</v>
      </c>
      <c r="H130" s="62"/>
      <c r="I130" s="104">
        <v>5</v>
      </c>
      <c r="J130" s="105">
        <v>3300</v>
      </c>
      <c r="K130" s="106">
        <f t="shared" si="41"/>
        <v>660</v>
      </c>
      <c r="L130" s="107">
        <v>5</v>
      </c>
      <c r="M130" s="105">
        <f t="shared" si="52"/>
        <v>2963.627511132438</v>
      </c>
      <c r="N130" s="106">
        <f t="shared" si="45"/>
        <v>592.72550222648761</v>
      </c>
      <c r="O130" s="123">
        <f t="shared" si="46"/>
        <v>0</v>
      </c>
      <c r="P130" s="124">
        <f t="shared" si="47"/>
        <v>-67.274497773512394</v>
      </c>
      <c r="Q130" s="125">
        <f t="shared" si="48"/>
        <v>0.89806894276740545</v>
      </c>
      <c r="R130" s="290"/>
      <c r="S130" s="47">
        <v>0.87986111111111076</v>
      </c>
      <c r="T130" s="120">
        <v>0.89931712962962929</v>
      </c>
      <c r="U130" s="111">
        <v>14.749999999999908</v>
      </c>
      <c r="V130" s="112">
        <v>28.019715597885448</v>
      </c>
      <c r="W130" s="113"/>
      <c r="X130" s="116"/>
      <c r="Y130" s="281"/>
      <c r="Z130" s="282"/>
      <c r="AA130" s="117">
        <f t="shared" si="49"/>
        <v>-336.37248886756197</v>
      </c>
      <c r="AB130" s="110">
        <f t="shared" si="50"/>
        <v>0.89806894276740545</v>
      </c>
      <c r="AC130" s="295"/>
    </row>
    <row r="131" spans="1:29" ht="15.75" customHeight="1">
      <c r="A131" s="285"/>
      <c r="B131" s="100" t="s">
        <v>118</v>
      </c>
      <c r="C131" s="279" t="s">
        <v>136</v>
      </c>
      <c r="D131" s="280"/>
      <c r="E131" s="101">
        <v>16.7</v>
      </c>
      <c r="F131" s="102">
        <v>1009</v>
      </c>
      <c r="G131" s="121">
        <f t="shared" si="51"/>
        <v>16850.3</v>
      </c>
      <c r="H131" s="62"/>
      <c r="I131" s="104">
        <v>3</v>
      </c>
      <c r="J131" s="105">
        <v>3600</v>
      </c>
      <c r="K131" s="106">
        <f t="shared" si="41"/>
        <v>1200</v>
      </c>
      <c r="L131" s="118">
        <v>3</v>
      </c>
      <c r="M131" s="105">
        <f t="shared" si="52"/>
        <v>3191.3985500406461</v>
      </c>
      <c r="N131" s="106">
        <f t="shared" si="45"/>
        <v>1063.7995166802154</v>
      </c>
      <c r="O131" s="123">
        <f t="shared" si="46"/>
        <v>0</v>
      </c>
      <c r="P131" s="124">
        <f t="shared" si="47"/>
        <v>-136.20048331978455</v>
      </c>
      <c r="Q131" s="125">
        <f t="shared" si="48"/>
        <v>0.8864995972335129</v>
      </c>
      <c r="R131" s="290"/>
      <c r="S131" s="47">
        <v>0.90972222222222188</v>
      </c>
      <c r="T131" s="120">
        <v>0.9228935185185182</v>
      </c>
      <c r="U131" s="111">
        <v>14.983333333333331</v>
      </c>
      <c r="V131" s="112">
        <v>18.9697397710571</v>
      </c>
      <c r="W131" s="113"/>
      <c r="X131" s="116"/>
      <c r="Y131" s="281"/>
      <c r="Z131" s="282"/>
      <c r="AA131" s="117">
        <f t="shared" si="49"/>
        <v>-408.60144995935389</v>
      </c>
      <c r="AB131" s="110">
        <f t="shared" si="50"/>
        <v>0.88649959723351279</v>
      </c>
      <c r="AC131" s="295"/>
    </row>
    <row r="132" spans="1:29" ht="15.75" customHeight="1">
      <c r="A132" s="285"/>
      <c r="B132" s="100" t="s">
        <v>118</v>
      </c>
      <c r="C132" s="279" t="s">
        <v>148</v>
      </c>
      <c r="D132" s="280"/>
      <c r="E132" s="101">
        <v>18.18</v>
      </c>
      <c r="F132" s="102">
        <v>917</v>
      </c>
      <c r="G132" s="121">
        <f t="shared" si="51"/>
        <v>16671.060000000001</v>
      </c>
      <c r="H132" s="62"/>
      <c r="I132" s="104">
        <v>3</v>
      </c>
      <c r="J132" s="105">
        <v>3600</v>
      </c>
      <c r="K132" s="106">
        <f t="shared" si="41"/>
        <v>1200</v>
      </c>
      <c r="L132" s="118">
        <v>3</v>
      </c>
      <c r="M132" s="105">
        <f t="shared" si="52"/>
        <v>3181.4548159340998</v>
      </c>
      <c r="N132" s="106">
        <f t="shared" si="45"/>
        <v>1060.4849386446999</v>
      </c>
      <c r="O132" s="123">
        <f t="shared" si="46"/>
        <v>0</v>
      </c>
      <c r="P132" s="124">
        <f t="shared" si="47"/>
        <v>-139.51506135530008</v>
      </c>
      <c r="Q132" s="125">
        <f t="shared" si="48"/>
        <v>0.88373744887058325</v>
      </c>
      <c r="R132" s="290"/>
      <c r="S132" s="47">
        <v>0.93263888888888846</v>
      </c>
      <c r="T132" s="120">
        <v>0.9446412037037033</v>
      </c>
      <c r="U132" s="111">
        <v>15</v>
      </c>
      <c r="V132" s="112">
        <v>17.293974984160101</v>
      </c>
      <c r="W132" s="113"/>
      <c r="X132" s="116"/>
      <c r="Y132" s="281"/>
      <c r="Z132" s="282"/>
      <c r="AA132" s="117">
        <f t="shared" si="49"/>
        <v>-418.54518406590023</v>
      </c>
      <c r="AB132" s="110">
        <f t="shared" si="50"/>
        <v>0.88373744887058325</v>
      </c>
      <c r="AC132" s="295"/>
    </row>
    <row r="133" spans="1:29" ht="15.75" customHeight="1">
      <c r="A133" s="285"/>
      <c r="B133" s="100" t="s">
        <v>118</v>
      </c>
      <c r="C133" s="279" t="s">
        <v>144</v>
      </c>
      <c r="D133" s="280"/>
      <c r="E133" s="101">
        <v>18.18</v>
      </c>
      <c r="F133" s="102">
        <v>1380</v>
      </c>
      <c r="G133" s="121">
        <f t="shared" si="51"/>
        <v>25088.399999999998</v>
      </c>
      <c r="H133" s="62"/>
      <c r="I133" s="104">
        <v>3</v>
      </c>
      <c r="J133" s="105">
        <v>3000</v>
      </c>
      <c r="K133" s="106">
        <f t="shared" si="41"/>
        <v>1000</v>
      </c>
      <c r="L133" s="118">
        <v>3</v>
      </c>
      <c r="M133" s="105">
        <f t="shared" si="52"/>
        <v>2704.7387160066492</v>
      </c>
      <c r="N133" s="106">
        <f t="shared" si="45"/>
        <v>901.57957200221642</v>
      </c>
      <c r="O133" s="123">
        <f t="shared" si="46"/>
        <v>0</v>
      </c>
      <c r="P133" s="124">
        <f t="shared" si="47"/>
        <v>-98.420427997783577</v>
      </c>
      <c r="Q133" s="125">
        <f t="shared" si="48"/>
        <v>0.90157957200221639</v>
      </c>
      <c r="R133" s="290"/>
      <c r="S133" s="47">
        <v>0.95486111111111061</v>
      </c>
      <c r="T133" s="120">
        <v>0.9761111111111106</v>
      </c>
      <c r="U133" s="111">
        <v>14.716666666666516</v>
      </c>
      <c r="V133" s="112">
        <v>30.612938510470325</v>
      </c>
      <c r="W133" s="113"/>
      <c r="X133" s="116"/>
      <c r="Y133" s="281"/>
      <c r="Z133" s="282"/>
      <c r="AA133" s="117">
        <f t="shared" si="49"/>
        <v>-295.26128399335084</v>
      </c>
      <c r="AB133" s="110">
        <f t="shared" si="50"/>
        <v>0.90157957200221639</v>
      </c>
      <c r="AC133" s="295"/>
    </row>
    <row r="134" spans="1:29" ht="15.75" customHeight="1">
      <c r="A134" s="285"/>
      <c r="B134" s="100" t="s">
        <v>118</v>
      </c>
      <c r="C134" s="279" t="s">
        <v>143</v>
      </c>
      <c r="D134" s="280"/>
      <c r="E134" s="101">
        <v>14.03</v>
      </c>
      <c r="F134" s="102">
        <v>6547</v>
      </c>
      <c r="G134" s="121">
        <f t="shared" si="51"/>
        <v>91854.409999999989</v>
      </c>
      <c r="H134" s="62"/>
      <c r="I134" s="104">
        <v>3</v>
      </c>
      <c r="J134" s="105">
        <v>3000</v>
      </c>
      <c r="K134" s="106">
        <f t="shared" si="41"/>
        <v>1000</v>
      </c>
      <c r="L134" s="118">
        <v>3</v>
      </c>
      <c r="M134" s="105">
        <f t="shared" si="52"/>
        <v>2707.4083369103391</v>
      </c>
      <c r="N134" s="106">
        <f t="shared" si="45"/>
        <v>902.46944563677971</v>
      </c>
      <c r="O134" s="123">
        <f t="shared" si="46"/>
        <v>0</v>
      </c>
      <c r="P134" s="124">
        <f t="shared" si="47"/>
        <v>-97.53055436322029</v>
      </c>
      <c r="Q134" s="125">
        <f t="shared" si="48"/>
        <v>0.90246944563677967</v>
      </c>
      <c r="R134" s="290"/>
      <c r="S134" s="47">
        <v>0.98611111111111061</v>
      </c>
      <c r="T134" s="120">
        <v>1.0868634259259253</v>
      </c>
      <c r="U134" s="111">
        <v>15</v>
      </c>
      <c r="V134" s="112">
        <v>145.09078466098001</v>
      </c>
      <c r="W134" s="126"/>
      <c r="X134" s="127"/>
      <c r="Y134" s="281"/>
      <c r="Z134" s="282"/>
      <c r="AA134" s="117">
        <f t="shared" si="49"/>
        <v>-292.59166308966087</v>
      </c>
      <c r="AB134" s="110">
        <f t="shared" si="50"/>
        <v>0.90246944563677967</v>
      </c>
      <c r="AC134" s="295"/>
    </row>
    <row r="135" spans="1:29" ht="15.75" customHeight="1">
      <c r="A135" s="285"/>
      <c r="B135" s="100" t="s">
        <v>118</v>
      </c>
      <c r="C135" s="279" t="s">
        <v>145</v>
      </c>
      <c r="D135" s="280"/>
      <c r="E135" s="101">
        <v>14.28</v>
      </c>
      <c r="F135" s="102">
        <v>8671</v>
      </c>
      <c r="G135" s="121">
        <f t="shared" si="51"/>
        <v>123821.87999999999</v>
      </c>
      <c r="H135" s="62"/>
      <c r="I135" s="104">
        <v>3</v>
      </c>
      <c r="J135" s="105">
        <v>3600</v>
      </c>
      <c r="K135" s="106">
        <f t="shared" si="41"/>
        <v>1200</v>
      </c>
      <c r="L135" s="118">
        <v>3</v>
      </c>
      <c r="M135" s="105">
        <f t="shared" si="52"/>
        <v>3184.0444846451674</v>
      </c>
      <c r="N135" s="106">
        <f t="shared" si="45"/>
        <v>1061.348161548389</v>
      </c>
      <c r="O135" s="123">
        <f t="shared" si="46"/>
        <v>0</v>
      </c>
      <c r="P135" s="124">
        <f t="shared" si="47"/>
        <v>-138.65183845161096</v>
      </c>
      <c r="Q135" s="125">
        <f t="shared" si="48"/>
        <v>0.88445680129032422</v>
      </c>
      <c r="R135" s="290"/>
      <c r="S135" s="47">
        <v>1.0972222222222219</v>
      </c>
      <c r="T135" s="120">
        <v>1.21068287037037</v>
      </c>
      <c r="U135" s="111">
        <v>14.916666666667027</v>
      </c>
      <c r="V135" s="112">
        <v>163.39595835074465</v>
      </c>
      <c r="W135" s="126"/>
      <c r="X135" s="127"/>
      <c r="Y135" s="281"/>
      <c r="Z135" s="282"/>
      <c r="AA135" s="117">
        <f t="shared" si="49"/>
        <v>-415.95551535483264</v>
      </c>
      <c r="AB135" s="110">
        <f t="shared" si="50"/>
        <v>0.88445680129032422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17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26"/>
      <c r="X137" s="127"/>
      <c r="Y137" s="281"/>
      <c r="Z137" s="282"/>
      <c r="AA137" s="117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17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65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99"/>
      <c r="G140" s="135"/>
      <c r="H140" s="69"/>
      <c r="I140" s="136">
        <f t="shared" ref="I140:J140" si="53">AVERAGE(I124:I139)</f>
        <v>3.3333333333333335</v>
      </c>
      <c r="J140" s="137">
        <f t="shared" si="53"/>
        <v>3350</v>
      </c>
      <c r="K140" s="138">
        <f t="shared" ref="K140" si="54">J140/I140</f>
        <v>1005</v>
      </c>
      <c r="L140" s="136">
        <f t="shared" ref="L140:M140" si="55">AVERAGE(L124:L139)</f>
        <v>3.3333333333333335</v>
      </c>
      <c r="M140" s="137">
        <f t="shared" si="55"/>
        <v>2988.8918052833974</v>
      </c>
      <c r="N140" s="138">
        <f t="shared" ref="N140:N152" si="56">M140/L140</f>
        <v>896.66754158501919</v>
      </c>
      <c r="O140" s="139">
        <f t="shared" ref="O140:O152" si="57">L140-I140</f>
        <v>0</v>
      </c>
      <c r="P140" s="140">
        <f t="shared" ref="P140:P152" si="58">N140-K140</f>
        <v>-108.33245841498081</v>
      </c>
      <c r="Q140" s="141">
        <f t="shared" ref="Q140:Q152" si="59">N140/K140</f>
        <v>0.89220650903982013</v>
      </c>
      <c r="R140" s="291"/>
      <c r="S140" s="142">
        <v>0.70833333333333337</v>
      </c>
      <c r="T140" s="143">
        <v>1.21068287037037</v>
      </c>
      <c r="U140" s="144"/>
      <c r="V140" s="166"/>
      <c r="W140" s="99"/>
      <c r="X140" s="69"/>
      <c r="Y140" s="277"/>
      <c r="Z140" s="278"/>
      <c r="AA140" s="168">
        <f t="shared" ref="AA140:AA152" si="60">M140-J140</f>
        <v>-361.10819471660261</v>
      </c>
      <c r="AB140" s="141">
        <f t="shared" ref="AB140:AB152" si="61">M140/J140</f>
        <v>0.89220650903982013</v>
      </c>
      <c r="AC140" s="296"/>
    </row>
    <row r="141" spans="1:29" ht="15.75" customHeight="1">
      <c r="A141" s="297" t="s">
        <v>146</v>
      </c>
      <c r="B141" s="114" t="s">
        <v>118</v>
      </c>
      <c r="C141" s="287" t="s">
        <v>209</v>
      </c>
      <c r="D141" s="288"/>
      <c r="E141" s="147">
        <v>30</v>
      </c>
      <c r="F141" s="97">
        <v>1009</v>
      </c>
      <c r="G141" s="148">
        <f t="shared" ref="G141:G152" si="62">E141*F141</f>
        <v>30270</v>
      </c>
      <c r="H141" s="149">
        <v>2</v>
      </c>
      <c r="I141" s="150">
        <v>4</v>
      </c>
      <c r="J141" s="151">
        <v>3600</v>
      </c>
      <c r="K141" s="152">
        <f>J141/I141</f>
        <v>900</v>
      </c>
      <c r="L141" s="153">
        <v>4</v>
      </c>
      <c r="M141" s="151">
        <f t="shared" ref="M141:M152" si="63">F141/V141*60</f>
        <v>3190.6799999999994</v>
      </c>
      <c r="N141" s="152">
        <f t="shared" si="56"/>
        <v>797.66999999999985</v>
      </c>
      <c r="O141" s="154">
        <f t="shared" si="57"/>
        <v>0</v>
      </c>
      <c r="P141" s="155">
        <f t="shared" si="58"/>
        <v>-102.33000000000015</v>
      </c>
      <c r="Q141" s="156">
        <f t="shared" si="59"/>
        <v>0.88629999999999987</v>
      </c>
      <c r="R141" s="289">
        <f>Q157</f>
        <v>0.88502108126872669</v>
      </c>
      <c r="S141" s="157">
        <v>0.70833333333333337</v>
      </c>
      <c r="T141" s="158">
        <v>0.72150462962962969</v>
      </c>
      <c r="U141" s="159"/>
      <c r="V141" s="160">
        <v>18.974011809394867</v>
      </c>
      <c r="W141" s="158"/>
      <c r="X141" s="169"/>
      <c r="Y141" s="292"/>
      <c r="Z141" s="293"/>
      <c r="AA141" s="171">
        <f t="shared" si="60"/>
        <v>-409.32000000000062</v>
      </c>
      <c r="AB141" s="156">
        <f t="shared" si="61"/>
        <v>0.88629999999999987</v>
      </c>
      <c r="AC141" s="294">
        <f>AB157</f>
        <v>0.88502108126872658</v>
      </c>
    </row>
    <row r="142" spans="1:29" ht="15.75" customHeight="1">
      <c r="A142" s="298"/>
      <c r="B142" s="100" t="s">
        <v>118</v>
      </c>
      <c r="C142" s="279" t="s">
        <v>147</v>
      </c>
      <c r="D142" s="280"/>
      <c r="E142" s="101">
        <v>18.18</v>
      </c>
      <c r="F142" s="102">
        <v>1137</v>
      </c>
      <c r="G142" s="103">
        <f t="shared" si="62"/>
        <v>20670.66</v>
      </c>
      <c r="H142" s="26">
        <v>2</v>
      </c>
      <c r="I142" s="104">
        <v>3</v>
      </c>
      <c r="J142" s="105">
        <v>3600</v>
      </c>
      <c r="K142" s="106">
        <f t="shared" si="41"/>
        <v>1200</v>
      </c>
      <c r="L142" s="107">
        <v>3</v>
      </c>
      <c r="M142" s="105">
        <f t="shared" si="63"/>
        <v>3181.6016922346744</v>
      </c>
      <c r="N142" s="106">
        <f t="shared" si="56"/>
        <v>1060.5338974115582</v>
      </c>
      <c r="O142" s="108">
        <f t="shared" si="57"/>
        <v>0</v>
      </c>
      <c r="P142" s="109">
        <f t="shared" si="58"/>
        <v>-139.4661025884418</v>
      </c>
      <c r="Q142" s="110">
        <f t="shared" si="59"/>
        <v>0.88377824784296521</v>
      </c>
      <c r="R142" s="290"/>
      <c r="S142" s="47">
        <v>0.73124999999999996</v>
      </c>
      <c r="T142" s="48">
        <v>0.74613425925925925</v>
      </c>
      <c r="U142" s="111">
        <v>15</v>
      </c>
      <c r="V142" s="112">
        <v>21.442030335382441</v>
      </c>
      <c r="W142" s="113"/>
      <c r="X142" s="13"/>
      <c r="Y142" s="281"/>
      <c r="Z142" s="282"/>
      <c r="AA142" s="172">
        <f t="shared" si="60"/>
        <v>-418.39830776532563</v>
      </c>
      <c r="AB142" s="110">
        <f t="shared" si="61"/>
        <v>0.8837782478429651</v>
      </c>
      <c r="AC142" s="295"/>
    </row>
    <row r="143" spans="1:29" ht="15.75" customHeight="1">
      <c r="A143" s="298"/>
      <c r="B143" s="100" t="s">
        <v>118</v>
      </c>
      <c r="C143" s="279" t="s">
        <v>150</v>
      </c>
      <c r="D143" s="280"/>
      <c r="E143" s="101">
        <v>25.03</v>
      </c>
      <c r="F143" s="102">
        <v>789</v>
      </c>
      <c r="G143" s="103">
        <f t="shared" si="62"/>
        <v>19748.670000000002</v>
      </c>
      <c r="H143" s="26">
        <v>2</v>
      </c>
      <c r="I143" s="104">
        <v>5</v>
      </c>
      <c r="J143" s="105">
        <v>3600</v>
      </c>
      <c r="K143" s="106">
        <f t="shared" si="41"/>
        <v>720</v>
      </c>
      <c r="L143" s="107">
        <v>5</v>
      </c>
      <c r="M143" s="105">
        <f t="shared" si="63"/>
        <v>3185.457491832221</v>
      </c>
      <c r="N143" s="106">
        <f t="shared" si="56"/>
        <v>637.09149836644417</v>
      </c>
      <c r="O143" s="108">
        <f t="shared" si="57"/>
        <v>0</v>
      </c>
      <c r="P143" s="109">
        <f t="shared" si="58"/>
        <v>-82.908501633555829</v>
      </c>
      <c r="Q143" s="110">
        <f t="shared" si="59"/>
        <v>0.88484930328672806</v>
      </c>
      <c r="R143" s="290"/>
      <c r="S143" s="47">
        <v>0.75624999999999987</v>
      </c>
      <c r="T143" s="48">
        <v>0.76656249999999981</v>
      </c>
      <c r="U143" s="111">
        <v>14.566666666666492</v>
      </c>
      <c r="V143" s="112">
        <v>14.861287623954711</v>
      </c>
      <c r="W143" s="113"/>
      <c r="X143" s="13"/>
      <c r="Y143" s="281"/>
      <c r="Z143" s="282"/>
      <c r="AA143" s="172">
        <f t="shared" si="60"/>
        <v>-414.54250816777903</v>
      </c>
      <c r="AB143" s="110">
        <f t="shared" si="61"/>
        <v>0.88484930328672806</v>
      </c>
      <c r="AC143" s="295"/>
    </row>
    <row r="144" spans="1:29" ht="15.75" customHeight="1">
      <c r="A144" s="298"/>
      <c r="B144" s="100" t="s">
        <v>118</v>
      </c>
      <c r="C144" s="279" t="s">
        <v>149</v>
      </c>
      <c r="D144" s="280"/>
      <c r="E144" s="101">
        <v>24.82</v>
      </c>
      <c r="F144" s="102">
        <v>1036</v>
      </c>
      <c r="G144" s="103">
        <f t="shared" si="62"/>
        <v>25713.52</v>
      </c>
      <c r="H144" s="26">
        <v>2</v>
      </c>
      <c r="I144" s="104">
        <v>5</v>
      </c>
      <c r="J144" s="105">
        <v>3600</v>
      </c>
      <c r="K144" s="106">
        <f t="shared" si="41"/>
        <v>720</v>
      </c>
      <c r="L144" s="107">
        <v>5</v>
      </c>
      <c r="M144" s="105">
        <f t="shared" si="63"/>
        <v>3185.7917796373831</v>
      </c>
      <c r="N144" s="106">
        <f t="shared" si="56"/>
        <v>637.15835592747658</v>
      </c>
      <c r="O144" s="108">
        <f t="shared" si="57"/>
        <v>0</v>
      </c>
      <c r="P144" s="109">
        <f t="shared" si="58"/>
        <v>-82.841644072523422</v>
      </c>
      <c r="Q144" s="110">
        <f t="shared" si="59"/>
        <v>0.88494216101038414</v>
      </c>
      <c r="R144" s="290"/>
      <c r="S144" s="47">
        <v>0.77638888888888868</v>
      </c>
      <c r="T144" s="48">
        <v>0.78993055555555536</v>
      </c>
      <c r="U144" s="111">
        <v>15</v>
      </c>
      <c r="V144" s="112">
        <v>19.51163299412972</v>
      </c>
      <c r="W144" s="113"/>
      <c r="X144" s="13"/>
      <c r="Y144" s="281"/>
      <c r="Z144" s="282"/>
      <c r="AA144" s="172">
        <f t="shared" si="60"/>
        <v>-414.20822036261688</v>
      </c>
      <c r="AB144" s="110">
        <f t="shared" si="61"/>
        <v>0.88494216101038425</v>
      </c>
      <c r="AC144" s="295"/>
    </row>
    <row r="145" spans="1:29" ht="15.75" customHeight="1">
      <c r="A145" s="298"/>
      <c r="B145" s="100" t="s">
        <v>118</v>
      </c>
      <c r="C145" s="279" t="s">
        <v>140</v>
      </c>
      <c r="D145" s="280"/>
      <c r="E145" s="101">
        <v>17.89</v>
      </c>
      <c r="F145" s="102">
        <v>1777</v>
      </c>
      <c r="G145" s="103">
        <f t="shared" si="62"/>
        <v>31790.530000000002</v>
      </c>
      <c r="H145" s="13">
        <v>2</v>
      </c>
      <c r="I145" s="104">
        <v>4</v>
      </c>
      <c r="J145" s="105">
        <v>3600</v>
      </c>
      <c r="K145" s="106">
        <f t="shared" si="41"/>
        <v>900</v>
      </c>
      <c r="L145" s="107">
        <v>4</v>
      </c>
      <c r="M145" s="105">
        <f t="shared" si="63"/>
        <v>3183.7364943287589</v>
      </c>
      <c r="N145" s="106">
        <f t="shared" si="56"/>
        <v>795.93412358218973</v>
      </c>
      <c r="O145" s="108">
        <f t="shared" si="57"/>
        <v>0</v>
      </c>
      <c r="P145" s="109">
        <f t="shared" si="58"/>
        <v>-104.06587641781027</v>
      </c>
      <c r="Q145" s="110">
        <f t="shared" si="59"/>
        <v>0.8843712484246552</v>
      </c>
      <c r="R145" s="290"/>
      <c r="S145" s="47">
        <v>0.79999999999999971</v>
      </c>
      <c r="T145" s="48">
        <v>0.82325231481481453</v>
      </c>
      <c r="U145" s="111">
        <v>15</v>
      </c>
      <c r="V145" s="112">
        <v>33.488952427414745</v>
      </c>
      <c r="W145" s="113"/>
      <c r="X145" s="116"/>
      <c r="Y145" s="281"/>
      <c r="Z145" s="282"/>
      <c r="AA145" s="172">
        <f t="shared" si="60"/>
        <v>-416.26350567124109</v>
      </c>
      <c r="AB145" s="110">
        <f t="shared" si="61"/>
        <v>0.8843712484246552</v>
      </c>
      <c r="AC145" s="295"/>
    </row>
    <row r="146" spans="1:29" ht="15.75" customHeight="1">
      <c r="A146" s="298"/>
      <c r="B146" s="100" t="s">
        <v>118</v>
      </c>
      <c r="C146" s="279" t="s">
        <v>141</v>
      </c>
      <c r="D146" s="280"/>
      <c r="E146" s="101">
        <v>16.66</v>
      </c>
      <c r="F146" s="102">
        <v>2807</v>
      </c>
      <c r="G146" s="121">
        <f t="shared" si="62"/>
        <v>46764.62</v>
      </c>
      <c r="H146" s="122">
        <v>2</v>
      </c>
      <c r="I146" s="104">
        <v>5</v>
      </c>
      <c r="J146" s="105">
        <v>3600</v>
      </c>
      <c r="K146" s="106">
        <f t="shared" si="41"/>
        <v>720</v>
      </c>
      <c r="L146" s="107">
        <v>5</v>
      </c>
      <c r="M146" s="105">
        <f t="shared" si="63"/>
        <v>3189.187897371457</v>
      </c>
      <c r="N146" s="106">
        <f t="shared" si="56"/>
        <v>637.83757947429137</v>
      </c>
      <c r="O146" s="108">
        <f t="shared" si="57"/>
        <v>0</v>
      </c>
      <c r="P146" s="109">
        <f t="shared" si="58"/>
        <v>-82.162420525708626</v>
      </c>
      <c r="Q146" s="110">
        <f t="shared" si="59"/>
        <v>0.88588552704762691</v>
      </c>
      <c r="R146" s="290"/>
      <c r="S146" s="47">
        <v>0.83333333333333304</v>
      </c>
      <c r="T146" s="120">
        <v>0.86999999999999966</v>
      </c>
      <c r="U146" s="111">
        <v>14.516666666666644</v>
      </c>
      <c r="V146" s="112">
        <v>52.809682408117922</v>
      </c>
      <c r="W146" s="113"/>
      <c r="X146" s="50"/>
      <c r="Y146" s="281"/>
      <c r="Z146" s="282"/>
      <c r="AA146" s="172">
        <f t="shared" si="60"/>
        <v>-410.81210262854302</v>
      </c>
      <c r="AB146" s="110">
        <f t="shared" si="61"/>
        <v>0.88588552704762691</v>
      </c>
      <c r="AC146" s="295"/>
    </row>
    <row r="147" spans="1:29" ht="15.75" customHeight="1">
      <c r="A147" s="298"/>
      <c r="B147" s="100" t="s">
        <v>118</v>
      </c>
      <c r="C147" s="279" t="s">
        <v>209</v>
      </c>
      <c r="D147" s="280"/>
      <c r="E147" s="101">
        <v>30</v>
      </c>
      <c r="F147" s="102">
        <v>2401</v>
      </c>
      <c r="G147" s="121">
        <f t="shared" si="62"/>
        <v>72030</v>
      </c>
      <c r="H147" s="62"/>
      <c r="I147" s="104">
        <v>4</v>
      </c>
      <c r="J147" s="105">
        <v>3600</v>
      </c>
      <c r="K147" s="106">
        <f t="shared" si="41"/>
        <v>900</v>
      </c>
      <c r="L147" s="107">
        <v>4</v>
      </c>
      <c r="M147" s="105">
        <f t="shared" si="63"/>
        <v>3190.6799999999994</v>
      </c>
      <c r="N147" s="106">
        <f t="shared" si="56"/>
        <v>797.66999999999985</v>
      </c>
      <c r="O147" s="123">
        <f t="shared" si="57"/>
        <v>0</v>
      </c>
      <c r="P147" s="124">
        <f t="shared" si="58"/>
        <v>-102.33000000000015</v>
      </c>
      <c r="Q147" s="125">
        <f t="shared" si="59"/>
        <v>0.88629999999999987</v>
      </c>
      <c r="R147" s="290"/>
      <c r="S147" s="47">
        <v>0.87986111111111076</v>
      </c>
      <c r="T147" s="120">
        <v>0.91121527777777744</v>
      </c>
      <c r="U147" s="111">
        <v>15</v>
      </c>
      <c r="V147" s="112">
        <v>45.150250103426238</v>
      </c>
      <c r="W147" s="113"/>
      <c r="X147" s="116"/>
      <c r="Y147" s="281"/>
      <c r="Z147" s="282"/>
      <c r="AA147" s="172">
        <f t="shared" si="60"/>
        <v>-409.32000000000062</v>
      </c>
      <c r="AB147" s="110">
        <f t="shared" si="61"/>
        <v>0.88629999999999987</v>
      </c>
      <c r="AC147" s="295"/>
    </row>
    <row r="148" spans="1:29" ht="15.75" customHeight="1">
      <c r="A148" s="298"/>
      <c r="B148" s="100" t="s">
        <v>118</v>
      </c>
      <c r="C148" s="279" t="s">
        <v>147</v>
      </c>
      <c r="D148" s="280"/>
      <c r="E148" s="101">
        <v>18.18</v>
      </c>
      <c r="F148" s="102">
        <v>2860</v>
      </c>
      <c r="G148" s="121">
        <f t="shared" si="62"/>
        <v>51994.799999999996</v>
      </c>
      <c r="H148" s="62"/>
      <c r="I148" s="104">
        <v>3</v>
      </c>
      <c r="J148" s="105">
        <v>3600</v>
      </c>
      <c r="K148" s="106">
        <f t="shared" si="41"/>
        <v>1200</v>
      </c>
      <c r="L148" s="118">
        <v>3</v>
      </c>
      <c r="M148" s="105">
        <f t="shared" si="63"/>
        <v>3181.6016922346744</v>
      </c>
      <c r="N148" s="106">
        <f t="shared" si="56"/>
        <v>1060.5338974115582</v>
      </c>
      <c r="O148" s="123">
        <f t="shared" si="57"/>
        <v>0</v>
      </c>
      <c r="P148" s="124">
        <f t="shared" si="58"/>
        <v>-139.4661025884418</v>
      </c>
      <c r="Q148" s="125">
        <f t="shared" si="59"/>
        <v>0.88377824784296521</v>
      </c>
      <c r="R148" s="290"/>
      <c r="S148" s="47">
        <v>0.92152777777777739</v>
      </c>
      <c r="T148" s="120">
        <v>0.9589814814814811</v>
      </c>
      <c r="U148" s="111">
        <v>14.849999999999923</v>
      </c>
      <c r="V148" s="112">
        <v>53.935098293046423</v>
      </c>
      <c r="W148" s="113"/>
      <c r="X148" s="116"/>
      <c r="Y148" s="281"/>
      <c r="Z148" s="282"/>
      <c r="AA148" s="172">
        <f t="shared" si="60"/>
        <v>-418.39830776532563</v>
      </c>
      <c r="AB148" s="110">
        <f t="shared" si="61"/>
        <v>0.8837782478429651</v>
      </c>
      <c r="AC148" s="295"/>
    </row>
    <row r="149" spans="1:29" ht="15.75" customHeight="1">
      <c r="A149" s="298"/>
      <c r="B149" s="100" t="s">
        <v>118</v>
      </c>
      <c r="C149" s="279" t="s">
        <v>150</v>
      </c>
      <c r="D149" s="280"/>
      <c r="E149" s="101">
        <v>25.03</v>
      </c>
      <c r="F149" s="102">
        <v>1601</v>
      </c>
      <c r="G149" s="121">
        <f t="shared" si="62"/>
        <v>40073.03</v>
      </c>
      <c r="H149" s="62"/>
      <c r="I149" s="104">
        <v>5</v>
      </c>
      <c r="J149" s="105">
        <v>3600</v>
      </c>
      <c r="K149" s="106">
        <f t="shared" si="41"/>
        <v>720</v>
      </c>
      <c r="L149" s="118">
        <v>5</v>
      </c>
      <c r="M149" s="105">
        <f t="shared" si="63"/>
        <v>3185.4574918322205</v>
      </c>
      <c r="N149" s="106">
        <f t="shared" si="56"/>
        <v>637.09149836644406</v>
      </c>
      <c r="O149" s="123">
        <f t="shared" si="57"/>
        <v>0</v>
      </c>
      <c r="P149" s="124">
        <f t="shared" si="58"/>
        <v>-82.908501633555943</v>
      </c>
      <c r="Q149" s="125">
        <f t="shared" si="59"/>
        <v>0.88484930328672784</v>
      </c>
      <c r="R149" s="290"/>
      <c r="S149" s="47">
        <v>0.96874999999999956</v>
      </c>
      <c r="T149" s="120">
        <v>0.98968749999999961</v>
      </c>
      <c r="U149" s="111">
        <v>15</v>
      </c>
      <c r="V149" s="112">
        <v>30.155794025287065</v>
      </c>
      <c r="W149" s="126"/>
      <c r="X149" s="127"/>
      <c r="Y149" s="281"/>
      <c r="Z149" s="282"/>
      <c r="AA149" s="172">
        <f t="shared" si="60"/>
        <v>-414.54250816777949</v>
      </c>
      <c r="AB149" s="110">
        <f t="shared" si="61"/>
        <v>0.88484930328672795</v>
      </c>
      <c r="AC149" s="295"/>
    </row>
    <row r="150" spans="1:29" ht="15.75" customHeight="1">
      <c r="A150" s="298"/>
      <c r="B150" s="100" t="s">
        <v>118</v>
      </c>
      <c r="C150" s="279" t="s">
        <v>149</v>
      </c>
      <c r="D150" s="280"/>
      <c r="E150" s="101">
        <v>24.82</v>
      </c>
      <c r="F150" s="102">
        <v>2197</v>
      </c>
      <c r="G150" s="121">
        <f t="shared" si="62"/>
        <v>54529.54</v>
      </c>
      <c r="H150" s="62"/>
      <c r="I150" s="104">
        <v>5</v>
      </c>
      <c r="J150" s="105">
        <v>3600</v>
      </c>
      <c r="K150" s="106">
        <f t="shared" si="41"/>
        <v>720</v>
      </c>
      <c r="L150" s="118">
        <v>5</v>
      </c>
      <c r="M150" s="105">
        <f t="shared" si="63"/>
        <v>3185.7917796373831</v>
      </c>
      <c r="N150" s="106">
        <f t="shared" si="56"/>
        <v>637.15835592747658</v>
      </c>
      <c r="O150" s="123">
        <f t="shared" si="57"/>
        <v>0</v>
      </c>
      <c r="P150" s="124">
        <f t="shared" si="58"/>
        <v>-82.841644072523422</v>
      </c>
      <c r="Q150" s="125">
        <f t="shared" si="59"/>
        <v>0.88494216101038414</v>
      </c>
      <c r="R150" s="290"/>
      <c r="S150" s="47">
        <v>0.99999999999999956</v>
      </c>
      <c r="T150" s="120">
        <v>1.0287268518518513</v>
      </c>
      <c r="U150" s="111">
        <v>14.849999999999923</v>
      </c>
      <c r="V150" s="112">
        <v>41.377468810910223</v>
      </c>
      <c r="W150" s="126"/>
      <c r="X150" s="127"/>
      <c r="Y150" s="281"/>
      <c r="Z150" s="282"/>
      <c r="AA150" s="172">
        <f t="shared" si="60"/>
        <v>-414.20822036261688</v>
      </c>
      <c r="AB150" s="110">
        <f t="shared" si="61"/>
        <v>0.88494216101038425</v>
      </c>
      <c r="AC150" s="295"/>
    </row>
    <row r="151" spans="1:29" ht="15.75" customHeight="1">
      <c r="A151" s="298"/>
      <c r="B151" s="100" t="s">
        <v>118</v>
      </c>
      <c r="C151" s="279" t="s">
        <v>140</v>
      </c>
      <c r="D151" s="280"/>
      <c r="E151" s="101">
        <v>17.89</v>
      </c>
      <c r="F151" s="102">
        <v>4710</v>
      </c>
      <c r="G151" s="121">
        <f t="shared" si="62"/>
        <v>84261.900000000009</v>
      </c>
      <c r="H151" s="62"/>
      <c r="I151" s="104">
        <v>4</v>
      </c>
      <c r="J151" s="105">
        <v>3600</v>
      </c>
      <c r="K151" s="106">
        <f t="shared" si="41"/>
        <v>900</v>
      </c>
      <c r="L151" s="118">
        <v>4</v>
      </c>
      <c r="M151" s="105">
        <f t="shared" si="63"/>
        <v>3183.7364943287589</v>
      </c>
      <c r="N151" s="106">
        <f t="shared" si="56"/>
        <v>795.93412358218973</v>
      </c>
      <c r="O151" s="123">
        <f t="shared" si="57"/>
        <v>0</v>
      </c>
      <c r="P151" s="124">
        <f t="shared" si="58"/>
        <v>-104.06587641781027</v>
      </c>
      <c r="Q151" s="125">
        <f t="shared" si="59"/>
        <v>0.8843712484246552</v>
      </c>
      <c r="R151" s="290"/>
      <c r="S151" s="47">
        <v>1.0388888888888885</v>
      </c>
      <c r="T151" s="120">
        <v>1.1005208333333329</v>
      </c>
      <c r="U151" s="111">
        <v>14.633333333333596</v>
      </c>
      <c r="V151" s="112">
        <v>88.763627424380104</v>
      </c>
      <c r="W151" s="126"/>
      <c r="X151" s="127"/>
      <c r="Y151" s="281"/>
      <c r="Z151" s="282"/>
      <c r="AA151" s="172">
        <f t="shared" si="60"/>
        <v>-416.26350567124109</v>
      </c>
      <c r="AB151" s="110">
        <f t="shared" si="61"/>
        <v>0.8843712484246552</v>
      </c>
      <c r="AC151" s="295"/>
    </row>
    <row r="152" spans="1:29" ht="15.75" customHeight="1">
      <c r="A152" s="298"/>
      <c r="B152" s="100" t="s">
        <v>118</v>
      </c>
      <c r="C152" s="279" t="s">
        <v>141</v>
      </c>
      <c r="D152" s="280"/>
      <c r="E152" s="101">
        <v>16.66</v>
      </c>
      <c r="F152" s="102">
        <v>7062</v>
      </c>
      <c r="G152" s="121">
        <f t="shared" si="62"/>
        <v>117652.92</v>
      </c>
      <c r="H152" s="62"/>
      <c r="I152" s="104">
        <v>5</v>
      </c>
      <c r="J152" s="105">
        <v>3600</v>
      </c>
      <c r="K152" s="106">
        <f t="shared" si="41"/>
        <v>720</v>
      </c>
      <c r="L152" s="118">
        <v>5</v>
      </c>
      <c r="M152" s="105">
        <f t="shared" si="63"/>
        <v>3189.187897371457</v>
      </c>
      <c r="N152" s="106">
        <f t="shared" si="56"/>
        <v>637.83757947429137</v>
      </c>
      <c r="O152" s="123">
        <f t="shared" si="57"/>
        <v>0</v>
      </c>
      <c r="P152" s="124">
        <f t="shared" si="58"/>
        <v>-82.162420525708626</v>
      </c>
      <c r="Q152" s="125">
        <f t="shared" si="59"/>
        <v>0.88588552704762691</v>
      </c>
      <c r="R152" s="290"/>
      <c r="S152" s="47">
        <v>1.1104166666666664</v>
      </c>
      <c r="T152" s="120">
        <v>1.2026736111111109</v>
      </c>
      <c r="U152" s="111">
        <v>15</v>
      </c>
      <c r="V152" s="112">
        <v>132.8614097492443</v>
      </c>
      <c r="W152" s="126"/>
      <c r="X152" s="127"/>
      <c r="Y152" s="281"/>
      <c r="Z152" s="282"/>
      <c r="AA152" s="172">
        <f t="shared" si="60"/>
        <v>-410.81210262854302</v>
      </c>
      <c r="AB152" s="110">
        <f t="shared" si="61"/>
        <v>0.88588552704762691</v>
      </c>
      <c r="AC152" s="295"/>
    </row>
    <row r="153" spans="1:29" ht="15.75" customHeight="1">
      <c r="A153" s="298"/>
      <c r="B153" s="100"/>
      <c r="C153" s="279"/>
      <c r="D153" s="280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120"/>
      <c r="U153" s="111"/>
      <c r="V153" s="112"/>
      <c r="W153" s="126"/>
      <c r="X153" s="127"/>
      <c r="Y153" s="281"/>
      <c r="Z153" s="282"/>
      <c r="AA153" s="172"/>
      <c r="AB153" s="110"/>
      <c r="AC153" s="295"/>
    </row>
    <row r="154" spans="1:29" ht="15.75" customHeight="1">
      <c r="A154" s="298"/>
      <c r="B154" s="100"/>
      <c r="C154" s="279"/>
      <c r="D154" s="280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120"/>
      <c r="U154" s="111"/>
      <c r="V154" s="112"/>
      <c r="W154" s="113"/>
      <c r="X154" s="116"/>
      <c r="Y154" s="281"/>
      <c r="Z154" s="282"/>
      <c r="AA154" s="172"/>
      <c r="AB154" s="110"/>
      <c r="AC154" s="295"/>
    </row>
    <row r="155" spans="1:29" ht="15.75" customHeight="1">
      <c r="A155" s="298"/>
      <c r="B155" s="100"/>
      <c r="C155" s="279"/>
      <c r="D155" s="280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120"/>
      <c r="U155" s="111"/>
      <c r="V155" s="112"/>
      <c r="W155" s="126"/>
      <c r="X155" s="127"/>
      <c r="Y155" s="281"/>
      <c r="Z155" s="282"/>
      <c r="AA155" s="172"/>
      <c r="AB155" s="110"/>
      <c r="AC155" s="295"/>
    </row>
    <row r="156" spans="1:29" ht="15.75" customHeight="1">
      <c r="A156" s="298"/>
      <c r="B156" s="100"/>
      <c r="C156" s="279"/>
      <c r="D156" s="280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81"/>
      <c r="Z156" s="282"/>
      <c r="AA156" s="173"/>
      <c r="AB156" s="125"/>
      <c r="AC156" s="295"/>
    </row>
    <row r="157" spans="1:29" ht="15.75" customHeight="1" thickBot="1">
      <c r="A157" s="299"/>
      <c r="B157" s="133" t="s">
        <v>115</v>
      </c>
      <c r="C157" s="276"/>
      <c r="D157" s="276"/>
      <c r="E157" s="134"/>
      <c r="F157" s="167"/>
      <c r="G157" s="135"/>
      <c r="H157" s="69"/>
      <c r="I157" s="136">
        <f t="shared" ref="I157:J157" si="64">AVERAGE(I141:I156)</f>
        <v>4.333333333333333</v>
      </c>
      <c r="J157" s="137">
        <f t="shared" si="64"/>
        <v>3600</v>
      </c>
      <c r="K157" s="138">
        <f t="shared" ref="K157" si="65">J157/I157</f>
        <v>830.76923076923083</v>
      </c>
      <c r="L157" s="136">
        <f t="shared" ref="L157:M157" si="66">AVERAGE(L141:L156)</f>
        <v>4.333333333333333</v>
      </c>
      <c r="M157" s="137">
        <f t="shared" si="66"/>
        <v>3186.0758925674158</v>
      </c>
      <c r="N157" s="138">
        <f>M157/L157</f>
        <v>735.24828290017297</v>
      </c>
      <c r="O157" s="139">
        <f>L157-I157</f>
        <v>0</v>
      </c>
      <c r="P157" s="140">
        <f>N157-K157</f>
        <v>-95.520947869057863</v>
      </c>
      <c r="Q157" s="141">
        <f>N157/K157</f>
        <v>0.88502108126872669</v>
      </c>
      <c r="R157" s="291"/>
      <c r="S157" s="142">
        <v>0.70833333333333337</v>
      </c>
      <c r="T157" s="143">
        <v>1.2026736111111109</v>
      </c>
      <c r="U157" s="144"/>
      <c r="V157" s="166"/>
      <c r="W157" s="167"/>
      <c r="X157" s="138"/>
      <c r="Y157" s="277"/>
      <c r="Z157" s="278"/>
      <c r="AA157" s="174">
        <f>M157-J157</f>
        <v>-413.92410743258415</v>
      </c>
      <c r="AB157" s="141">
        <f>M157/J157</f>
        <v>0.88502108126872658</v>
      </c>
      <c r="AC157" s="296"/>
    </row>
    <row r="159" spans="1:29">
      <c r="Y159" s="275" t="s">
        <v>151</v>
      </c>
      <c r="Z159" s="275"/>
    </row>
    <row r="160" spans="1:29">
      <c r="Y160" s="275" t="s">
        <v>152</v>
      </c>
      <c r="Z160" s="275"/>
    </row>
    <row r="161" spans="25:26">
      <c r="Y161" s="275" t="s">
        <v>153</v>
      </c>
      <c r="Z161" s="275"/>
    </row>
    <row r="162" spans="25:26">
      <c r="Y162" s="275" t="s">
        <v>154</v>
      </c>
      <c r="Z162" s="275"/>
    </row>
    <row r="163" spans="25:26">
      <c r="Y163" s="275" t="s">
        <v>155</v>
      </c>
      <c r="Z163" s="275"/>
    </row>
    <row r="164" spans="25:26">
      <c r="Y164" s="275" t="s">
        <v>156</v>
      </c>
      <c r="Z164" s="275"/>
    </row>
    <row r="165" spans="25:26">
      <c r="Y165" s="275" t="s">
        <v>157</v>
      </c>
      <c r="Z165" s="275"/>
    </row>
    <row r="166" spans="25:26">
      <c r="Y166" s="275" t="s">
        <v>158</v>
      </c>
      <c r="Z166" s="275"/>
    </row>
    <row r="167" spans="25:26">
      <c r="Y167" s="275" t="s">
        <v>159</v>
      </c>
      <c r="Z167" s="275"/>
    </row>
    <row r="168" spans="25:26">
      <c r="Y168" s="275" t="s">
        <v>160</v>
      </c>
      <c r="Z168" s="275"/>
    </row>
    <row r="169" spans="25:26">
      <c r="Y169" s="275" t="s">
        <v>161</v>
      </c>
      <c r="Z169" s="275"/>
    </row>
    <row r="170" spans="25:26">
      <c r="Y170" s="275" t="s">
        <v>162</v>
      </c>
      <c r="Z170" s="275"/>
    </row>
    <row r="171" spans="25:26">
      <c r="Y171" s="275" t="s">
        <v>163</v>
      </c>
      <c r="Z171" s="275"/>
    </row>
  </sheetData>
  <dataConsolidate/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235" priority="1" operator="greaterThan">
      <formula>0</formula>
    </cfRule>
  </conditionalFormatting>
  <conditionalFormatting sqref="P5:P157 AA5:AA157">
    <cfRule type="cellIs" dxfId="234" priority="4" operator="lessThan">
      <formula>0</formula>
    </cfRule>
  </conditionalFormatting>
  <conditionalFormatting sqref="Q5:Q157 AB5:AB157">
    <cfRule type="cellIs" dxfId="233" priority="2" operator="greaterThan">
      <formula>1</formula>
    </cfRule>
    <cfRule type="cellIs" dxfId="232" priority="3" operator="lessThan">
      <formula>0.8</formula>
    </cfRule>
  </conditionalFormatting>
  <conditionalFormatting sqref="AC5:AC6 R5:R157 AC90:AC95">
    <cfRule type="cellIs" dxfId="231" priority="5" operator="lessThan">
      <formula>0.8</formula>
    </cfRule>
  </conditionalFormatting>
  <conditionalFormatting sqref="AC12:AC20">
    <cfRule type="cellIs" dxfId="230" priority="13" operator="lessThan">
      <formula>0.8</formula>
    </cfRule>
  </conditionalFormatting>
  <conditionalFormatting sqref="AC22:AC27">
    <cfRule type="cellIs" dxfId="229" priority="12" operator="lessThan">
      <formula>0.8</formula>
    </cfRule>
  </conditionalFormatting>
  <conditionalFormatting sqref="AC39">
    <cfRule type="cellIs" dxfId="228" priority="11" operator="lessThan">
      <formula>0.8</formula>
    </cfRule>
  </conditionalFormatting>
  <conditionalFormatting sqref="AC56">
    <cfRule type="cellIs" dxfId="227" priority="7" operator="lessThan">
      <formula>0.8</formula>
    </cfRule>
  </conditionalFormatting>
  <conditionalFormatting sqref="AC73:AC78">
    <cfRule type="cellIs" dxfId="226" priority="6" operator="lessThan">
      <formula>0.8</formula>
    </cfRule>
  </conditionalFormatting>
  <conditionalFormatting sqref="AC107">
    <cfRule type="cellIs" dxfId="225" priority="10" operator="lessThan">
      <formula>0.8</formula>
    </cfRule>
  </conditionalFormatting>
  <conditionalFormatting sqref="AC124">
    <cfRule type="cellIs" dxfId="224" priority="9" operator="lessThan">
      <formula>0.8</formula>
    </cfRule>
  </conditionalFormatting>
  <conditionalFormatting sqref="AC141:AC146">
    <cfRule type="cellIs" dxfId="223" priority="8" operator="lessThan">
      <formula>0.8</formula>
    </cfRule>
  </conditionalFormatting>
  <dataValidations count="1">
    <dataValidation type="list" allowBlank="1" showInputMessage="1" showErrorMessage="1" sqref="Y5:Z157" xr:uid="{2B3A05C6-1F11-4E1C-872F-BA1144A9DFFE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A3A9D-9FED-4D31-916C-3084AF901F0E}">
  <sheetPr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74735</v>
      </c>
      <c r="E1" s="88" t="s">
        <v>3</v>
      </c>
      <c r="F1" s="89">
        <f>SUM(G5:G123)</f>
        <v>3611692.2100000004</v>
      </c>
      <c r="G1" s="90" t="s">
        <v>84</v>
      </c>
      <c r="H1" s="91">
        <f>L21+L38+L55+L72+L89+L106+L123</f>
        <v>134.83333333333334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46152</v>
      </c>
      <c r="B2" s="335"/>
      <c r="C2" s="92" t="s">
        <v>40</v>
      </c>
      <c r="D2" s="93">
        <f>AVERAGE(N21,N38,N55,N72,N89,N106,N123)</f>
        <v>144.49249485469599</v>
      </c>
      <c r="E2" s="93" t="s">
        <v>91</v>
      </c>
      <c r="F2" s="94">
        <f>F1/D1</f>
        <v>48.326650297718615</v>
      </c>
      <c r="G2" s="95" t="s">
        <v>92</v>
      </c>
      <c r="H2" s="96">
        <f>COUNT(H5:H123)</f>
        <v>0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SUM(Y21,Y38,Y55,Y72,Y89,Y106,Y123)</f>
        <v>0</v>
      </c>
      <c r="Z2" s="193">
        <f>SUM(Z21,Z38,Z55,Z72,Z89,Z106,Z123)</f>
        <v>0</v>
      </c>
      <c r="AA2" s="375"/>
      <c r="AB2" s="376"/>
      <c r="AC2" s="201">
        <f>SUM(AC21,AC38,AC55,AC72,AC89,AC106,AC123)</f>
        <v>48</v>
      </c>
      <c r="AD2" s="202">
        <f>SUM(AD21,AD38,AD55,AD72,AD89,AD106,AD123)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173</v>
      </c>
      <c r="C5" s="365" t="s">
        <v>174</v>
      </c>
      <c r="D5" s="365"/>
      <c r="E5" s="147">
        <v>56.77</v>
      </c>
      <c r="F5" s="151">
        <v>4027</v>
      </c>
      <c r="G5" s="148">
        <f t="shared" ref="G5:G7" si="0">E5*F5</f>
        <v>228612.79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1787.4649650883948</v>
      </c>
      <c r="N5" s="152">
        <f>M5/L5</f>
        <v>74.477706878683122</v>
      </c>
      <c r="O5" s="154">
        <f>L5-I5</f>
        <v>0</v>
      </c>
      <c r="P5" s="155">
        <f>N5-K5</f>
        <v>-8.8556264546502064</v>
      </c>
      <c r="Q5" s="156">
        <f>N5/K5</f>
        <v>0.89373248254419757</v>
      </c>
      <c r="R5" s="289">
        <f>Q21</f>
        <v>0.89478652248817048</v>
      </c>
      <c r="S5" s="157">
        <v>0.25</v>
      </c>
      <c r="T5" s="158">
        <v>0.34386574074074072</v>
      </c>
      <c r="U5" s="159"/>
      <c r="V5" s="160">
        <v>135.17467738902019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-212.53503491160518</v>
      </c>
      <c r="AF5" s="132">
        <f>M5/J5</f>
        <v>0.89373248254419746</v>
      </c>
      <c r="AG5" s="368">
        <f>AF21</f>
        <v>0.89478652248817059</v>
      </c>
    </row>
    <row r="6" spans="1:33" ht="15.75" customHeight="1">
      <c r="A6" s="298"/>
      <c r="B6" s="100" t="s">
        <v>175</v>
      </c>
      <c r="C6" s="364" t="s">
        <v>176</v>
      </c>
      <c r="D6" s="364"/>
      <c r="E6" s="101">
        <v>77.34</v>
      </c>
      <c r="F6" s="102">
        <v>3120</v>
      </c>
      <c r="G6" s="103">
        <f t="shared" si="0"/>
        <v>241300.80000000002</v>
      </c>
      <c r="H6" s="26"/>
      <c r="I6" s="104">
        <v>23</v>
      </c>
      <c r="J6" s="105">
        <v>2000</v>
      </c>
      <c r="K6" s="106">
        <f t="shared" ref="K6:K42" si="1">J6/I6</f>
        <v>86.956521739130437</v>
      </c>
      <c r="L6" s="107">
        <v>23</v>
      </c>
      <c r="M6" s="105">
        <f>F6/V6*60</f>
        <v>1788.6544053425396</v>
      </c>
      <c r="N6" s="106">
        <f>M6/L6</f>
        <v>77.767582840979983</v>
      </c>
      <c r="O6" s="108">
        <f>L6-I6</f>
        <v>0</v>
      </c>
      <c r="P6" s="109">
        <f>N6-K6</f>
        <v>-9.1889388981504538</v>
      </c>
      <c r="Q6" s="110">
        <f>N6/K6</f>
        <v>0.89432720267126975</v>
      </c>
      <c r="R6" s="290"/>
      <c r="S6" s="47">
        <v>0.34722222222222221</v>
      </c>
      <c r="T6" s="48">
        <v>0.4198958333333333</v>
      </c>
      <c r="U6" s="111">
        <v>4.8333333333333428</v>
      </c>
      <c r="V6" s="112">
        <v>104.65968128938241</v>
      </c>
      <c r="W6" s="113">
        <v>0.4198958333333333</v>
      </c>
      <c r="X6" s="116">
        <v>0.4590277777777777</v>
      </c>
      <c r="Y6" s="12"/>
      <c r="Z6" s="198"/>
      <c r="AA6" s="281"/>
      <c r="AB6" s="282"/>
      <c r="AC6" s="12">
        <v>3</v>
      </c>
      <c r="AD6" s="198"/>
      <c r="AE6" s="117">
        <f>M6-J6</f>
        <v>-211.34559465746042</v>
      </c>
      <c r="AF6" s="110">
        <f>M6/J6</f>
        <v>0.89432720267126975</v>
      </c>
      <c r="AG6" s="362"/>
    </row>
    <row r="7" spans="1:33" ht="15.75" customHeight="1">
      <c r="A7" s="298"/>
      <c r="B7" s="100" t="s">
        <v>175</v>
      </c>
      <c r="C7" s="364" t="s">
        <v>178</v>
      </c>
      <c r="D7" s="364"/>
      <c r="E7" s="101">
        <v>59.52</v>
      </c>
      <c r="F7" s="102">
        <v>6606</v>
      </c>
      <c r="G7" s="103">
        <f t="shared" si="0"/>
        <v>393189.12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1792.5997644980889</v>
      </c>
      <c r="N7" s="106">
        <f>M7/L7</f>
        <v>74.691656854087043</v>
      </c>
      <c r="O7" s="108">
        <f>L7-I7</f>
        <v>0</v>
      </c>
      <c r="P7" s="109">
        <f>N7-K7</f>
        <v>-8.6416764792462857</v>
      </c>
      <c r="Q7" s="110">
        <f>N7/K7</f>
        <v>0.89629988224904455</v>
      </c>
      <c r="R7" s="290"/>
      <c r="S7" s="47">
        <v>0.4590277777777777</v>
      </c>
      <c r="T7" s="48">
        <v>0.61256944444444439</v>
      </c>
      <c r="U7" s="111">
        <v>56.349999999999937</v>
      </c>
      <c r="V7" s="112">
        <v>221.10903272988941</v>
      </c>
      <c r="W7" s="113"/>
      <c r="X7" s="116"/>
      <c r="Y7" s="12"/>
      <c r="Z7" s="198"/>
      <c r="AA7" s="281"/>
      <c r="AB7" s="282"/>
      <c r="AC7" s="12">
        <v>5</v>
      </c>
      <c r="AD7" s="198"/>
      <c r="AE7" s="117">
        <f>M7-J7</f>
        <v>-207.40023550191108</v>
      </c>
      <c r="AF7" s="110">
        <f>M7/J7</f>
        <v>0.89629988224904444</v>
      </c>
      <c r="AG7" s="362"/>
    </row>
    <row r="8" spans="1:33" ht="15.75" customHeight="1">
      <c r="A8" s="298"/>
      <c r="B8" s="100"/>
      <c r="C8" s="364"/>
      <c r="D8" s="364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81"/>
      <c r="AB8" s="282"/>
      <c r="AC8" s="12"/>
      <c r="AD8" s="198"/>
      <c r="AE8" s="117"/>
      <c r="AF8" s="110"/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1789.5730449763412</v>
      </c>
      <c r="N21" s="138">
        <f>M21/L21</f>
        <v>75.615762463789054</v>
      </c>
      <c r="O21" s="139">
        <f>L21-I21</f>
        <v>0</v>
      </c>
      <c r="P21" s="140">
        <f>N21-K21</f>
        <v>-8.8912797897320672</v>
      </c>
      <c r="Q21" s="141">
        <f>N21/K21</f>
        <v>0.89478652248817048</v>
      </c>
      <c r="R21" s="291"/>
      <c r="S21" s="142">
        <v>0.25</v>
      </c>
      <c r="T21" s="143">
        <v>0.61256944444444439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11</v>
      </c>
      <c r="AD21" s="180">
        <f>SUM(AD5:AD20)</f>
        <v>0</v>
      </c>
      <c r="AE21" s="168">
        <f>M21-J21</f>
        <v>-210.42695502365882</v>
      </c>
      <c r="AF21" s="141">
        <f>M21/J21</f>
        <v>0.89478652248817059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3375</v>
      </c>
      <c r="G22" s="148">
        <f t="shared" ref="G22:G25" si="5">E22*F22</f>
        <v>181440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1786.1867129133916</v>
      </c>
      <c r="N22" s="152">
        <f>M22/L22</f>
        <v>89.309335645669577</v>
      </c>
      <c r="O22" s="154">
        <f>L22-I22</f>
        <v>0</v>
      </c>
      <c r="P22" s="155">
        <f>N22-K22</f>
        <v>-10.690664354330423</v>
      </c>
      <c r="Q22" s="156">
        <f>N22/K22</f>
        <v>0.89309335645669574</v>
      </c>
      <c r="R22" s="289">
        <f>Q38</f>
        <v>0.89430279679377622</v>
      </c>
      <c r="S22" s="157">
        <v>0.25</v>
      </c>
      <c r="T22" s="158">
        <v>0.32872685185185185</v>
      </c>
      <c r="U22" s="159"/>
      <c r="V22" s="160">
        <v>113.37000691809467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>M22-J22</f>
        <v>-213.8132870866084</v>
      </c>
      <c r="AF22" s="156">
        <f>M22/J22</f>
        <v>0.89309335645669585</v>
      </c>
      <c r="AG22" s="361">
        <f>AF38</f>
        <v>0.89430279679377622</v>
      </c>
    </row>
    <row r="23" spans="1:33" ht="15.75" customHeight="1">
      <c r="A23" s="284"/>
      <c r="B23" s="163" t="s">
        <v>175</v>
      </c>
      <c r="C23" s="279" t="s">
        <v>182</v>
      </c>
      <c r="D23" s="280"/>
      <c r="E23" s="101">
        <v>47.37</v>
      </c>
      <c r="F23" s="111">
        <v>1720</v>
      </c>
      <c r="G23" s="103">
        <f t="shared" si="5"/>
        <v>81476.399999999994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1788.3535184783625</v>
      </c>
      <c r="N23" s="106">
        <f>M23/L23</f>
        <v>85.159691356112504</v>
      </c>
      <c r="O23" s="108">
        <f>L23-I23</f>
        <v>0</v>
      </c>
      <c r="P23" s="109">
        <f>N23-K23</f>
        <v>-10.078403881982737</v>
      </c>
      <c r="Q23" s="110">
        <f>N23/K23</f>
        <v>0.89417675923918127</v>
      </c>
      <c r="R23" s="290"/>
      <c r="S23" s="47">
        <v>0.33263888888888887</v>
      </c>
      <c r="T23" s="48">
        <v>0.37270833333333331</v>
      </c>
      <c r="U23" s="111">
        <v>5.633333333333308</v>
      </c>
      <c r="V23" s="112">
        <v>57.706711191984397</v>
      </c>
      <c r="W23" s="113"/>
      <c r="X23" s="116"/>
      <c r="Y23" s="12"/>
      <c r="Z23" s="198"/>
      <c r="AA23" s="281"/>
      <c r="AB23" s="282"/>
      <c r="AC23" s="12">
        <v>1</v>
      </c>
      <c r="AD23" s="198"/>
      <c r="AE23" s="117">
        <f>M23-J23</f>
        <v>-211.6464815216375</v>
      </c>
      <c r="AF23" s="110">
        <f>M23/J23</f>
        <v>0.89417675923918127</v>
      </c>
      <c r="AG23" s="362"/>
    </row>
    <row r="24" spans="1:33" ht="15.75" customHeight="1">
      <c r="A24" s="284"/>
      <c r="B24" s="163" t="s">
        <v>175</v>
      </c>
      <c r="C24" s="279" t="s">
        <v>183</v>
      </c>
      <c r="D24" s="280"/>
      <c r="E24" s="101">
        <v>59.54</v>
      </c>
      <c r="F24" s="111">
        <v>3732</v>
      </c>
      <c r="G24" s="103">
        <f t="shared" si="5"/>
        <v>222203.28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1792.849467913572</v>
      </c>
      <c r="N24" s="106">
        <f>M24/L24</f>
        <v>77.949976865807471</v>
      </c>
      <c r="O24" s="108">
        <f>L24-I24</f>
        <v>0</v>
      </c>
      <c r="P24" s="109">
        <f>N24-K24</f>
        <v>-9.0065448733229658</v>
      </c>
      <c r="Q24" s="110">
        <f>N24/K24</f>
        <v>0.8964247339567859</v>
      </c>
      <c r="R24" s="290"/>
      <c r="S24" s="47">
        <v>0.37638888888888888</v>
      </c>
      <c r="T24" s="48">
        <v>0.46311342592592591</v>
      </c>
      <c r="U24" s="111">
        <v>5.3000000000000291</v>
      </c>
      <c r="V24" s="112">
        <v>124.89615219095157</v>
      </c>
      <c r="W24" s="113">
        <v>0.46311342592592591</v>
      </c>
      <c r="X24" s="116">
        <v>0.50208333333333333</v>
      </c>
      <c r="Y24" s="12"/>
      <c r="Z24" s="198"/>
      <c r="AA24" s="281"/>
      <c r="AB24" s="282"/>
      <c r="AC24" s="12">
        <v>3</v>
      </c>
      <c r="AD24" s="198"/>
      <c r="AE24" s="117">
        <f>M24-J24</f>
        <v>-207.15053208642803</v>
      </c>
      <c r="AF24" s="110">
        <f>M24/J24</f>
        <v>0.89642473395678601</v>
      </c>
      <c r="AG24" s="362"/>
    </row>
    <row r="25" spans="1:33" ht="15.75" customHeight="1">
      <c r="A25" s="284"/>
      <c r="B25" s="163" t="s">
        <v>175</v>
      </c>
      <c r="C25" s="279" t="s">
        <v>185</v>
      </c>
      <c r="D25" s="280"/>
      <c r="E25" s="101">
        <v>71.55</v>
      </c>
      <c r="F25" s="111">
        <v>2781</v>
      </c>
      <c r="G25" s="103">
        <f t="shared" si="5"/>
        <v>198980.55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1787.0326750448842</v>
      </c>
      <c r="N25" s="106">
        <f>M25/L25</f>
        <v>81.228757956585639</v>
      </c>
      <c r="O25" s="108">
        <f>L25-I25</f>
        <v>0</v>
      </c>
      <c r="P25" s="109">
        <f>N25-K25</f>
        <v>-9.6803329525052675</v>
      </c>
      <c r="Q25" s="110">
        <f>N25/K25</f>
        <v>0.89351633752244208</v>
      </c>
      <c r="R25" s="290"/>
      <c r="S25" s="47">
        <v>0.50208333333333333</v>
      </c>
      <c r="T25" s="48">
        <v>0.56692129629629628</v>
      </c>
      <c r="U25" s="111">
        <v>56.116666666666674</v>
      </c>
      <c r="V25" s="112">
        <v>93.372663147196818</v>
      </c>
      <c r="W25" s="113"/>
      <c r="X25" s="116"/>
      <c r="Y25" s="12"/>
      <c r="Z25" s="198"/>
      <c r="AA25" s="281"/>
      <c r="AB25" s="282"/>
      <c r="AC25" s="12">
        <v>1</v>
      </c>
      <c r="AD25" s="198"/>
      <c r="AE25" s="117">
        <f>M25-J25</f>
        <v>-212.96732495511583</v>
      </c>
      <c r="AF25" s="110">
        <f>M25/J25</f>
        <v>0.89351633752244208</v>
      </c>
      <c r="AG25" s="362"/>
    </row>
    <row r="26" spans="1:33" ht="15.75" customHeight="1">
      <c r="A26" s="285"/>
      <c r="B26" s="163"/>
      <c r="C26" s="279"/>
      <c r="D26" s="280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81"/>
      <c r="AB26" s="282"/>
      <c r="AC26" s="12"/>
      <c r="AD26" s="198"/>
      <c r="AE26" s="117"/>
      <c r="AF26" s="110"/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1788.6055935875524</v>
      </c>
      <c r="N38" s="138">
        <f>M38/L38</f>
        <v>83.190957841281502</v>
      </c>
      <c r="O38" s="139">
        <f>L38-I38</f>
        <v>0</v>
      </c>
      <c r="P38" s="140">
        <f>N38-K38</f>
        <v>-9.8322979726719808</v>
      </c>
      <c r="Q38" s="141">
        <f>N38/K38</f>
        <v>0.89430279679377622</v>
      </c>
      <c r="R38" s="291"/>
      <c r="S38" s="142">
        <v>0.25</v>
      </c>
      <c r="T38" s="143">
        <v>0.56692129629629628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7</v>
      </c>
      <c r="AD38" s="180">
        <f>SUM(AD22:AD37)</f>
        <v>0</v>
      </c>
      <c r="AE38" s="168">
        <f>M38-J38</f>
        <v>-211.39440641244755</v>
      </c>
      <c r="AF38" s="141">
        <f>M38/J38</f>
        <v>0.89430279679377622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3420</v>
      </c>
      <c r="G39" s="148">
        <f t="shared" ref="G39:G42" si="9">E39*F39</f>
        <v>67374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1080.0135220323709</v>
      </c>
      <c r="N39" s="152">
        <f>M39/L39</f>
        <v>83.077963233259297</v>
      </c>
      <c r="O39" s="154">
        <f>L39-I39</f>
        <v>0</v>
      </c>
      <c r="P39" s="155">
        <f>N39-K39</f>
        <v>-9.2297290744330098</v>
      </c>
      <c r="Q39" s="156">
        <f>N39/K39</f>
        <v>0.90001126836030909</v>
      </c>
      <c r="R39" s="289">
        <f>Q55</f>
        <v>0.89590485572220879</v>
      </c>
      <c r="S39" s="157">
        <v>0.25</v>
      </c>
      <c r="T39" s="158">
        <v>0.38193287037037038</v>
      </c>
      <c r="U39" s="159"/>
      <c r="V39" s="160">
        <v>189.99762115371885</v>
      </c>
      <c r="W39" s="158"/>
      <c r="X39" s="169"/>
      <c r="Y39" s="12"/>
      <c r="Z39" s="198"/>
      <c r="AA39" s="292"/>
      <c r="AB39" s="293"/>
      <c r="AC39" s="12">
        <v>4</v>
      </c>
      <c r="AD39" s="198"/>
      <c r="AE39" s="115">
        <f>M39-J39</f>
        <v>-119.98647796762907</v>
      </c>
      <c r="AF39" s="156">
        <f>M39/J39</f>
        <v>0.90001126836030909</v>
      </c>
      <c r="AG39" s="294">
        <f>AF55</f>
        <v>0.8959048557222089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1828</v>
      </c>
      <c r="G40" s="103">
        <f t="shared" si="9"/>
        <v>141395.79999999999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1791.1662025924154</v>
      </c>
      <c r="N40" s="106">
        <f>M40/L40</f>
        <v>68.891007792015984</v>
      </c>
      <c r="O40" s="108">
        <f>L40-I40</f>
        <v>0</v>
      </c>
      <c r="P40" s="109">
        <f>N40-K40</f>
        <v>-8.0320691310609362</v>
      </c>
      <c r="Q40" s="110">
        <f>N40/K40</f>
        <v>0.89558310129620777</v>
      </c>
      <c r="R40" s="290"/>
      <c r="S40" s="47">
        <v>0.38541666666666663</v>
      </c>
      <c r="T40" s="48">
        <v>0.4279398148148148</v>
      </c>
      <c r="U40" s="111">
        <v>5.0166666666665982</v>
      </c>
      <c r="V40" s="112">
        <v>61.233848562604869</v>
      </c>
      <c r="W40" s="113"/>
      <c r="X40" s="116"/>
      <c r="Y40" s="12"/>
      <c r="Z40" s="198"/>
      <c r="AA40" s="281"/>
      <c r="AB40" s="282"/>
      <c r="AC40" s="12">
        <v>1</v>
      </c>
      <c r="AD40" s="198"/>
      <c r="AE40" s="117">
        <f>M40-J40</f>
        <v>-208.8337974075846</v>
      </c>
      <c r="AF40" s="110">
        <f>M40/J40</f>
        <v>0.89558310129620766</v>
      </c>
      <c r="AG40" s="295"/>
    </row>
    <row r="41" spans="1:33" ht="15.75" customHeight="1">
      <c r="A41" s="298"/>
      <c r="B41" s="163" t="s">
        <v>175</v>
      </c>
      <c r="C41" s="279" t="s">
        <v>180</v>
      </c>
      <c r="D41" s="280"/>
      <c r="E41" s="101">
        <v>59.34</v>
      </c>
      <c r="F41" s="102">
        <v>1886</v>
      </c>
      <c r="G41" s="103">
        <f t="shared" si="9"/>
        <v>111915.24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1791.0082313195066</v>
      </c>
      <c r="N41" s="106">
        <f>M41/L41</f>
        <v>74.625342971646106</v>
      </c>
      <c r="O41" s="108">
        <f>L41-I41</f>
        <v>0</v>
      </c>
      <c r="P41" s="109">
        <f>N41-K41</f>
        <v>-8.707990361687223</v>
      </c>
      <c r="Q41" s="110">
        <f>N41/K41</f>
        <v>0.8955041156597533</v>
      </c>
      <c r="R41" s="290"/>
      <c r="S41" s="47">
        <v>0.43124999999999997</v>
      </c>
      <c r="T41" s="48">
        <v>0.4751157407407407</v>
      </c>
      <c r="U41" s="111">
        <v>4.7666666666666391</v>
      </c>
      <c r="V41" s="112">
        <v>63.182289182797639</v>
      </c>
      <c r="W41" s="113">
        <v>0.4751157407407407</v>
      </c>
      <c r="X41" s="116">
        <v>0.51388888888888884</v>
      </c>
      <c r="Y41" s="12"/>
      <c r="Z41" s="198"/>
      <c r="AA41" s="281"/>
      <c r="AB41" s="282"/>
      <c r="AC41" s="12">
        <v>1</v>
      </c>
      <c r="AD41" s="198"/>
      <c r="AE41" s="117">
        <f>M41-J41</f>
        <v>-208.99176868049335</v>
      </c>
      <c r="AF41" s="110">
        <f>M41/J41</f>
        <v>0.8955041156597533</v>
      </c>
      <c r="AG41" s="295"/>
    </row>
    <row r="42" spans="1:33" ht="15.75" customHeight="1">
      <c r="A42" s="298"/>
      <c r="B42" s="163" t="s">
        <v>175</v>
      </c>
      <c r="C42" s="279" t="s">
        <v>177</v>
      </c>
      <c r="D42" s="280"/>
      <c r="E42" s="101">
        <v>58.67</v>
      </c>
      <c r="F42" s="102">
        <v>4716</v>
      </c>
      <c r="G42" s="103">
        <f t="shared" si="9"/>
        <v>276687.72000000003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1788.3270052556113</v>
      </c>
      <c r="N42" s="106">
        <f>M42/L42</f>
        <v>77.753348054591797</v>
      </c>
      <c r="O42" s="108">
        <f>L42-I42</f>
        <v>0</v>
      </c>
      <c r="P42" s="109">
        <f>N42-K42</f>
        <v>-9.2031736845386405</v>
      </c>
      <c r="Q42" s="110">
        <f>N42/K42</f>
        <v>0.89416350262780564</v>
      </c>
      <c r="R42" s="290"/>
      <c r="S42" s="47">
        <v>0.51388888888888884</v>
      </c>
      <c r="T42" s="48">
        <v>0.62376157407407407</v>
      </c>
      <c r="U42" s="111">
        <v>55.833333333333321</v>
      </c>
      <c r="V42" s="112">
        <v>158.22609576907644</v>
      </c>
      <c r="W42" s="113"/>
      <c r="X42" s="116"/>
      <c r="Y42" s="12"/>
      <c r="Z42" s="198"/>
      <c r="AA42" s="281"/>
      <c r="AB42" s="282"/>
      <c r="AC42" s="12">
        <v>2</v>
      </c>
      <c r="AD42" s="198"/>
      <c r="AE42" s="117">
        <f>M42-J42</f>
        <v>-211.67299474438869</v>
      </c>
      <c r="AF42" s="110">
        <f>M42/J42</f>
        <v>0.89416350262780564</v>
      </c>
      <c r="AG42" s="295"/>
    </row>
    <row r="43" spans="1:33" ht="15.75" customHeight="1">
      <c r="A43" s="298"/>
      <c r="B43" s="163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81"/>
      <c r="AB43" s="282"/>
      <c r="AC43" s="12"/>
      <c r="AD43" s="198"/>
      <c r="AE43" s="117"/>
      <c r="AF43" s="110"/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0">AVERAGE(I39:I54)</f>
        <v>21.5</v>
      </c>
      <c r="J55" s="137">
        <f t="shared" si="10"/>
        <v>1800</v>
      </c>
      <c r="K55" s="138">
        <f t="shared" ref="K55" si="11">J55/I55</f>
        <v>83.720930232558146</v>
      </c>
      <c r="L55" s="136">
        <f t="shared" ref="L55:M55" si="12">AVERAGE(L39:L54)</f>
        <v>21.5</v>
      </c>
      <c r="M55" s="137">
        <f t="shared" si="12"/>
        <v>1612.628740299976</v>
      </c>
      <c r="N55" s="138">
        <f t="shared" ref="N55:N61" si="13">M55/L55</f>
        <v>75.005987920929115</v>
      </c>
      <c r="O55" s="139">
        <f t="shared" ref="O55:O61" si="14">L55-I55</f>
        <v>0</v>
      </c>
      <c r="P55" s="140">
        <f t="shared" ref="P55:P61" si="15">N55-K55</f>
        <v>-8.7149423116290308</v>
      </c>
      <c r="Q55" s="141">
        <f t="shared" ref="Q55:Q61" si="16">N55/K55</f>
        <v>0.89590485572220879</v>
      </c>
      <c r="R55" s="291"/>
      <c r="S55" s="142">
        <v>0.25</v>
      </c>
      <c r="T55" s="143">
        <v>0.62376157407407407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8</v>
      </c>
      <c r="AD55" s="191">
        <f>SUM(AD39:AD54)</f>
        <v>0</v>
      </c>
      <c r="AE55" s="168">
        <f t="shared" ref="AE55:AE61" si="17">M55-J55</f>
        <v>-187.37125970002398</v>
      </c>
      <c r="AF55" s="141">
        <f t="shared" ref="AF55:AF61" si="18">M55/J55</f>
        <v>0.8959048557222089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2736</v>
      </c>
      <c r="G56" s="148">
        <f t="shared" ref="G56:G61" si="19">E56*F56</f>
        <v>78960.959999999992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1" si="20">F56/V56*60</f>
        <v>3173.6548416802452</v>
      </c>
      <c r="N56" s="152">
        <f t="shared" si="13"/>
        <v>167.03446535159185</v>
      </c>
      <c r="O56" s="154">
        <f t="shared" si="14"/>
        <v>0</v>
      </c>
      <c r="P56" s="155">
        <f t="shared" si="15"/>
        <v>-22.439218858934481</v>
      </c>
      <c r="Q56" s="156">
        <f t="shared" si="16"/>
        <v>0.88157078935562361</v>
      </c>
      <c r="R56" s="289">
        <f>Q72</f>
        <v>0.89060692829136345</v>
      </c>
      <c r="S56" s="157">
        <v>0.20833333333333334</v>
      </c>
      <c r="T56" s="158">
        <v>0.24424768518518519</v>
      </c>
      <c r="U56" s="159"/>
      <c r="V56" s="160">
        <v>51.725851798391496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17"/>
        <v>-426.34515831975477</v>
      </c>
      <c r="AF56" s="156">
        <f t="shared" si="18"/>
        <v>0.88157078935562372</v>
      </c>
      <c r="AG56" s="294">
        <f>AF72</f>
        <v>0.89060692829136345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3417</v>
      </c>
      <c r="G57" s="103">
        <f t="shared" si="19"/>
        <v>106302.87</v>
      </c>
      <c r="H57" s="26"/>
      <c r="I57" s="104">
        <v>19</v>
      </c>
      <c r="J57" s="105">
        <v>3600</v>
      </c>
      <c r="K57" s="106">
        <f t="shared" ref="K57:K61" si="21">J57/I57</f>
        <v>189.47368421052633</v>
      </c>
      <c r="L57" s="107">
        <v>19</v>
      </c>
      <c r="M57" s="105">
        <f t="shared" si="20"/>
        <v>3173.7976900040285</v>
      </c>
      <c r="N57" s="106">
        <f t="shared" si="13"/>
        <v>167.04198368442255</v>
      </c>
      <c r="O57" s="108">
        <f t="shared" si="14"/>
        <v>0</v>
      </c>
      <c r="P57" s="109">
        <f t="shared" si="15"/>
        <v>-22.431700526103782</v>
      </c>
      <c r="Q57" s="110">
        <f t="shared" si="16"/>
        <v>0.88161046944556343</v>
      </c>
      <c r="R57" s="290"/>
      <c r="S57" s="47">
        <v>0.24722222222222223</v>
      </c>
      <c r="T57" s="48">
        <v>0.29207175925925927</v>
      </c>
      <c r="U57" s="111">
        <v>5</v>
      </c>
      <c r="V57" s="112">
        <v>64.597690220052996</v>
      </c>
      <c r="W57" s="113"/>
      <c r="X57" s="116"/>
      <c r="Y57" s="12"/>
      <c r="Z57" s="198"/>
      <c r="AA57" s="281"/>
      <c r="AB57" s="282"/>
      <c r="AC57" s="12">
        <v>1</v>
      </c>
      <c r="AD57" s="198"/>
      <c r="AE57" s="117">
        <f t="shared" si="17"/>
        <v>-426.20230999597152</v>
      </c>
      <c r="AF57" s="110">
        <f t="shared" si="18"/>
        <v>0.88161046944556343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2264</v>
      </c>
      <c r="G58" s="103">
        <f t="shared" si="19"/>
        <v>88273.36</v>
      </c>
      <c r="H58" s="26"/>
      <c r="I58" s="104">
        <v>19</v>
      </c>
      <c r="J58" s="105">
        <v>3600</v>
      </c>
      <c r="K58" s="106">
        <f t="shared" si="21"/>
        <v>189.47368421052633</v>
      </c>
      <c r="L58" s="107">
        <v>19</v>
      </c>
      <c r="M58" s="105">
        <f t="shared" si="20"/>
        <v>3174.2356086280638</v>
      </c>
      <c r="N58" s="106">
        <f t="shared" si="13"/>
        <v>167.06503203305599</v>
      </c>
      <c r="O58" s="108">
        <f t="shared" si="14"/>
        <v>0</v>
      </c>
      <c r="P58" s="109">
        <f t="shared" si="15"/>
        <v>-22.408652177470344</v>
      </c>
      <c r="Q58" s="110">
        <f t="shared" si="16"/>
        <v>0.88173211350779546</v>
      </c>
      <c r="R58" s="290"/>
      <c r="S58" s="47">
        <v>0.29583333333333334</v>
      </c>
      <c r="T58" s="48">
        <v>0.3255439814814815</v>
      </c>
      <c r="U58" s="111">
        <v>5.4166666666666607</v>
      </c>
      <c r="V58" s="112">
        <v>42.794554894024202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17"/>
        <v>-425.7643913719362</v>
      </c>
      <c r="AF58" s="110">
        <f t="shared" si="18"/>
        <v>0.88173211350779546</v>
      </c>
      <c r="AG58" s="295"/>
    </row>
    <row r="59" spans="1:33" ht="15.75" customHeight="1">
      <c r="A59" s="284"/>
      <c r="B59" s="100" t="s">
        <v>212</v>
      </c>
      <c r="C59" s="364" t="s">
        <v>214</v>
      </c>
      <c r="D59" s="364"/>
      <c r="E59" s="101">
        <v>38.479999999999997</v>
      </c>
      <c r="F59" s="102">
        <v>5562</v>
      </c>
      <c r="G59" s="103">
        <f t="shared" si="19"/>
        <v>214025.75999999998</v>
      </c>
      <c r="H59" s="26"/>
      <c r="I59" s="104">
        <v>20</v>
      </c>
      <c r="J59" s="105">
        <v>3600</v>
      </c>
      <c r="K59" s="106">
        <f t="shared" si="21"/>
        <v>180</v>
      </c>
      <c r="L59" s="107">
        <v>20</v>
      </c>
      <c r="M59" s="105">
        <f t="shared" si="20"/>
        <v>3254.4094722802761</v>
      </c>
      <c r="N59" s="106">
        <f t="shared" si="13"/>
        <v>162.7204736140138</v>
      </c>
      <c r="O59" s="108">
        <f t="shared" si="14"/>
        <v>0</v>
      </c>
      <c r="P59" s="109">
        <f t="shared" si="15"/>
        <v>-17.279526385986202</v>
      </c>
      <c r="Q59" s="110">
        <f t="shared" si="16"/>
        <v>0.90400263118896551</v>
      </c>
      <c r="R59" s="290"/>
      <c r="S59" s="47">
        <v>0.32916666666666666</v>
      </c>
      <c r="T59" s="48">
        <v>0.40037037037037038</v>
      </c>
      <c r="U59" s="111">
        <v>5.2166666666666295</v>
      </c>
      <c r="V59" s="112">
        <v>102.54394932244696</v>
      </c>
      <c r="W59" s="113"/>
      <c r="X59" s="116"/>
      <c r="Y59" s="12"/>
      <c r="Z59" s="198"/>
      <c r="AA59" s="281"/>
      <c r="AB59" s="282"/>
      <c r="AC59" s="12">
        <v>3</v>
      </c>
      <c r="AD59" s="198"/>
      <c r="AE59" s="199">
        <f t="shared" si="17"/>
        <v>-345.59052771972392</v>
      </c>
      <c r="AF59" s="200">
        <f t="shared" si="18"/>
        <v>0.90400263118896562</v>
      </c>
      <c r="AG59" s="295"/>
    </row>
    <row r="60" spans="1:33" ht="15.75" customHeight="1">
      <c r="A60" s="285"/>
      <c r="B60" s="100" t="s">
        <v>212</v>
      </c>
      <c r="C60" s="364" t="s">
        <v>215</v>
      </c>
      <c r="D60" s="364"/>
      <c r="E60" s="101">
        <v>37.799999999999997</v>
      </c>
      <c r="F60" s="105">
        <v>6997</v>
      </c>
      <c r="G60" s="103">
        <f t="shared" si="19"/>
        <v>264486.59999999998</v>
      </c>
      <c r="H60" s="13"/>
      <c r="I60" s="104">
        <v>21</v>
      </c>
      <c r="J60" s="105">
        <v>3600</v>
      </c>
      <c r="K60" s="106">
        <f t="shared" si="21"/>
        <v>171.42857142857142</v>
      </c>
      <c r="L60" s="107">
        <v>21</v>
      </c>
      <c r="M60" s="105">
        <f t="shared" si="20"/>
        <v>3255.4473496617552</v>
      </c>
      <c r="N60" s="106">
        <f t="shared" si="13"/>
        <v>155.0213023648455</v>
      </c>
      <c r="O60" s="108">
        <f t="shared" si="14"/>
        <v>0</v>
      </c>
      <c r="P60" s="109">
        <f t="shared" si="15"/>
        <v>-16.40726906372592</v>
      </c>
      <c r="Q60" s="110">
        <f t="shared" si="16"/>
        <v>0.90429093046159881</v>
      </c>
      <c r="R60" s="290"/>
      <c r="S60" s="47">
        <v>0.40347222222222223</v>
      </c>
      <c r="T60" s="48">
        <v>0.49302083333333335</v>
      </c>
      <c r="U60" s="111">
        <v>5</v>
      </c>
      <c r="V60" s="112">
        <v>128.959235062923</v>
      </c>
      <c r="W60" s="113">
        <v>0.49302083333333335</v>
      </c>
      <c r="X60" s="116">
        <v>0.53055555555555556</v>
      </c>
      <c r="Y60" s="12"/>
      <c r="Z60" s="198"/>
      <c r="AA60" s="281"/>
      <c r="AB60" s="282"/>
      <c r="AC60" s="12">
        <v>2</v>
      </c>
      <c r="AD60" s="198"/>
      <c r="AE60" s="199">
        <f t="shared" si="17"/>
        <v>-344.5526503382448</v>
      </c>
      <c r="AF60" s="200">
        <f t="shared" si="18"/>
        <v>0.9042909304615987</v>
      </c>
      <c r="AG60" s="295"/>
    </row>
    <row r="61" spans="1:33" ht="15.75" customHeight="1">
      <c r="A61" s="285"/>
      <c r="B61" s="100" t="s">
        <v>170</v>
      </c>
      <c r="C61" s="364" t="s">
        <v>171</v>
      </c>
      <c r="D61" s="364"/>
      <c r="E61" s="101">
        <v>29.97</v>
      </c>
      <c r="F61" s="105">
        <v>3177</v>
      </c>
      <c r="G61" s="121">
        <f t="shared" si="19"/>
        <v>95214.69</v>
      </c>
      <c r="H61" s="122"/>
      <c r="I61" s="104">
        <v>21</v>
      </c>
      <c r="J61" s="105">
        <v>2790</v>
      </c>
      <c r="K61" s="106">
        <f t="shared" si="21"/>
        <v>132.85714285714286</v>
      </c>
      <c r="L61" s="107">
        <v>21</v>
      </c>
      <c r="M61" s="105">
        <f t="shared" si="20"/>
        <v>2484.1730769230762</v>
      </c>
      <c r="N61" s="106">
        <f t="shared" si="13"/>
        <v>118.29395604395602</v>
      </c>
      <c r="O61" s="108">
        <f t="shared" si="14"/>
        <v>0</v>
      </c>
      <c r="P61" s="109">
        <f t="shared" si="15"/>
        <v>-14.563186813186846</v>
      </c>
      <c r="Q61" s="110">
        <f t="shared" si="16"/>
        <v>0.89038461538461511</v>
      </c>
      <c r="R61" s="290"/>
      <c r="S61" s="47">
        <v>0.53055555555555556</v>
      </c>
      <c r="T61" s="120">
        <v>0.58384259259259264</v>
      </c>
      <c r="U61" s="111">
        <v>55</v>
      </c>
      <c r="V61" s="112">
        <v>76.73378387793494</v>
      </c>
      <c r="W61" s="113"/>
      <c r="X61" s="116"/>
      <c r="Y61" s="12"/>
      <c r="Z61" s="198"/>
      <c r="AA61" s="281"/>
      <c r="AB61" s="282"/>
      <c r="AC61" s="12">
        <v>2</v>
      </c>
      <c r="AD61" s="198"/>
      <c r="AE61" s="199">
        <f t="shared" si="17"/>
        <v>-305.82692307692378</v>
      </c>
      <c r="AF61" s="200">
        <f t="shared" si="18"/>
        <v>0.89038461538461511</v>
      </c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2">AVERAGE(I56:I71)</f>
        <v>19.833333333333332</v>
      </c>
      <c r="J72" s="137">
        <f t="shared" si="22"/>
        <v>3465</v>
      </c>
      <c r="K72" s="138">
        <f t="shared" ref="K72:K75" si="23">J72/I72</f>
        <v>174.70588235294119</v>
      </c>
      <c r="L72" s="136">
        <f t="shared" ref="L72:M72" si="24">AVERAGE(L56:L71)</f>
        <v>19.833333333333332</v>
      </c>
      <c r="M72" s="137">
        <f t="shared" si="24"/>
        <v>3085.9530065295744</v>
      </c>
      <c r="N72" s="138">
        <f>M72/L72</f>
        <v>155.59426923678527</v>
      </c>
      <c r="O72" s="139">
        <f>L72-I72</f>
        <v>0</v>
      </c>
      <c r="P72" s="140">
        <f>N72-K72</f>
        <v>-19.111613116155922</v>
      </c>
      <c r="Q72" s="141">
        <f>N72/K72</f>
        <v>0.89060692829136345</v>
      </c>
      <c r="R72" s="291"/>
      <c r="S72" s="142">
        <v>0.20833333333333334</v>
      </c>
      <c r="T72" s="143">
        <v>0.58384259259259264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10</v>
      </c>
      <c r="AD72" s="191">
        <f>SUM(AD56:AD71)</f>
        <v>0</v>
      </c>
      <c r="AE72" s="168">
        <f>M72-J72</f>
        <v>-379.0469934704256</v>
      </c>
      <c r="AF72" s="141">
        <f>M72/J72</f>
        <v>0.89060692829136345</v>
      </c>
      <c r="AG72" s="296"/>
    </row>
    <row r="73" spans="1:33" ht="15.75" customHeight="1">
      <c r="A73" s="297" t="s">
        <v>116</v>
      </c>
      <c r="B73" s="100" t="s">
        <v>170</v>
      </c>
      <c r="C73" s="279" t="s">
        <v>198</v>
      </c>
      <c r="D73" s="280"/>
      <c r="E73" s="101">
        <v>21.92</v>
      </c>
      <c r="F73" s="102">
        <v>804</v>
      </c>
      <c r="G73" s="103">
        <f t="shared" ref="G73:G75" si="25">E73*F73</f>
        <v>17623.68</v>
      </c>
      <c r="H73" s="13"/>
      <c r="I73" s="104">
        <v>5</v>
      </c>
      <c r="J73" s="105">
        <v>3600</v>
      </c>
      <c r="K73" s="106">
        <f t="shared" si="23"/>
        <v>720</v>
      </c>
      <c r="L73" s="107">
        <v>5</v>
      </c>
      <c r="M73" s="105">
        <f>F73/V73*60</f>
        <v>3251.980794967646</v>
      </c>
      <c r="N73" s="106">
        <f>M73/L73</f>
        <v>650.39615899352918</v>
      </c>
      <c r="O73" s="108">
        <f>L73-I73</f>
        <v>0</v>
      </c>
      <c r="P73" s="109">
        <f>N73-K73</f>
        <v>-69.603841006470816</v>
      </c>
      <c r="Q73" s="110">
        <f>N73/K73</f>
        <v>0.90332799860212387</v>
      </c>
      <c r="R73" s="289">
        <f>Q89</f>
        <v>0.90256033202640185</v>
      </c>
      <c r="S73" s="47">
        <v>0.41944444444444434</v>
      </c>
      <c r="T73" s="48">
        <v>0.42974537037037025</v>
      </c>
      <c r="U73" s="111">
        <v>5</v>
      </c>
      <c r="V73" s="112">
        <v>14.834035943462556</v>
      </c>
      <c r="W73" s="161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-348.01920503235397</v>
      </c>
      <c r="AF73" s="156">
        <f>M73/J73</f>
        <v>0.90332799860212387</v>
      </c>
      <c r="AG73" s="294">
        <f>AF89</f>
        <v>0.90256033202640185</v>
      </c>
    </row>
    <row r="74" spans="1:33" ht="15.75" customHeight="1">
      <c r="A74" s="298"/>
      <c r="B74" s="100" t="s">
        <v>197</v>
      </c>
      <c r="C74" s="279" t="s">
        <v>216</v>
      </c>
      <c r="D74" s="280"/>
      <c r="E74" s="101">
        <v>23.19</v>
      </c>
      <c r="F74" s="102">
        <v>619</v>
      </c>
      <c r="G74" s="121">
        <f t="shared" si="25"/>
        <v>14354.61</v>
      </c>
      <c r="H74" s="122"/>
      <c r="I74" s="104">
        <v>6</v>
      </c>
      <c r="J74" s="105">
        <v>2500</v>
      </c>
      <c r="K74" s="106">
        <f t="shared" si="23"/>
        <v>416.66666666666669</v>
      </c>
      <c r="L74" s="107">
        <v>6</v>
      </c>
      <c r="M74" s="105">
        <f>F74/V74*60</f>
        <v>2254.8393765529568</v>
      </c>
      <c r="N74" s="106">
        <f>M74/L74</f>
        <v>375.80656275882615</v>
      </c>
      <c r="O74" s="108">
        <f>L74-I74</f>
        <v>0</v>
      </c>
      <c r="P74" s="109">
        <f>N74-K74</f>
        <v>-40.860103907840539</v>
      </c>
      <c r="Q74" s="110">
        <f>N74/K74</f>
        <v>0.9019357506211827</v>
      </c>
      <c r="R74" s="290"/>
      <c r="S74" s="47">
        <v>0.4326388888888888</v>
      </c>
      <c r="T74" s="120">
        <v>0.44407407407407395</v>
      </c>
      <c r="U74" s="111">
        <v>5</v>
      </c>
      <c r="V74" s="112">
        <v>16.471239763772921</v>
      </c>
      <c r="W74" s="113"/>
      <c r="X74" s="116"/>
      <c r="Y74" s="12"/>
      <c r="Z74" s="198"/>
      <c r="AA74" s="281"/>
      <c r="AB74" s="282"/>
      <c r="AC74" s="12">
        <v>1</v>
      </c>
      <c r="AD74" s="198"/>
      <c r="AE74" s="117">
        <f>M74-J74</f>
        <v>-245.16062344704324</v>
      </c>
      <c r="AF74" s="110">
        <f>M74/J74</f>
        <v>0.9019357506211827</v>
      </c>
      <c r="AG74" s="295"/>
    </row>
    <row r="75" spans="1:33" ht="15.75" customHeight="1">
      <c r="A75" s="298"/>
      <c r="B75" s="100" t="s">
        <v>197</v>
      </c>
      <c r="C75" s="279" t="s">
        <v>220</v>
      </c>
      <c r="D75" s="280"/>
      <c r="E75" s="101">
        <v>23.55</v>
      </c>
      <c r="F75" s="102">
        <v>1060</v>
      </c>
      <c r="G75" s="121">
        <f t="shared" si="25"/>
        <v>24963</v>
      </c>
      <c r="H75" s="62"/>
      <c r="I75" s="104">
        <v>6</v>
      </c>
      <c r="J75" s="105">
        <v>2500</v>
      </c>
      <c r="K75" s="106">
        <f t="shared" si="23"/>
        <v>416.66666666666669</v>
      </c>
      <c r="L75" s="107">
        <v>6</v>
      </c>
      <c r="M75" s="105">
        <f>F75/V75*60</f>
        <v>2255.1986839064521</v>
      </c>
      <c r="N75" s="106">
        <f>M75/L75</f>
        <v>375.86644731774203</v>
      </c>
      <c r="O75" s="123">
        <f>L75-I75</f>
        <v>0</v>
      </c>
      <c r="P75" s="124">
        <f>N75-K75</f>
        <v>-40.800219348924657</v>
      </c>
      <c r="Q75" s="125">
        <f>N75/K75</f>
        <v>0.90207947356258078</v>
      </c>
      <c r="R75" s="290"/>
      <c r="S75" s="47">
        <v>0.44722222222222213</v>
      </c>
      <c r="T75" s="120">
        <v>0.46680555555555547</v>
      </c>
      <c r="U75" s="111">
        <v>4.5333333333333758</v>
      </c>
      <c r="V75" s="112">
        <v>28.201506347916173</v>
      </c>
      <c r="W75" s="113"/>
      <c r="X75" s="116"/>
      <c r="Y75" s="12"/>
      <c r="Z75" s="198"/>
      <c r="AA75" s="281"/>
      <c r="AB75" s="282"/>
      <c r="AC75" s="12">
        <v>1</v>
      </c>
      <c r="AD75" s="198"/>
      <c r="AE75" s="117">
        <f>M75-J75</f>
        <v>-244.80131609354794</v>
      </c>
      <c r="AF75" s="110">
        <f>M75/J75</f>
        <v>0.90207947356258078</v>
      </c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26">AVERAGE(I73:I88)</f>
        <v>5.666666666666667</v>
      </c>
      <c r="J89" s="137">
        <f t="shared" si="26"/>
        <v>2866.6666666666665</v>
      </c>
      <c r="K89" s="138">
        <f t="shared" ref="K89" si="27">J89/I89</f>
        <v>505.88235294117641</v>
      </c>
      <c r="L89" s="136">
        <f t="shared" ref="L89:M89" si="28">AVERAGE(L73:L88)</f>
        <v>5.666666666666667</v>
      </c>
      <c r="M89" s="137">
        <f t="shared" si="28"/>
        <v>2587.3396184756853</v>
      </c>
      <c r="N89" s="138">
        <f>M89/L89</f>
        <v>456.5893444368856</v>
      </c>
      <c r="O89" s="139">
        <f>L89-I89</f>
        <v>0</v>
      </c>
      <c r="P89" s="140">
        <f>N89-K89</f>
        <v>-49.29300850429081</v>
      </c>
      <c r="Q89" s="141">
        <f>N89/K89</f>
        <v>0.90256033202640185</v>
      </c>
      <c r="R89" s="291"/>
      <c r="S89" s="142">
        <v>0.25</v>
      </c>
      <c r="T89" s="143">
        <v>0.46680555555555547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3</v>
      </c>
      <c r="AD89" s="191">
        <f>SUM(AD73:AD88)</f>
        <v>0</v>
      </c>
      <c r="AE89" s="168">
        <f>M89-J89</f>
        <v>-279.32704819098126</v>
      </c>
      <c r="AF89" s="141">
        <f>M89/J89</f>
        <v>0.90256033202640185</v>
      </c>
      <c r="AG89" s="296"/>
    </row>
    <row r="90" spans="1:33" ht="15.75" customHeight="1">
      <c r="A90" s="283" t="s">
        <v>199</v>
      </c>
      <c r="B90" s="146" t="s">
        <v>173</v>
      </c>
      <c r="C90" s="287" t="s">
        <v>200</v>
      </c>
      <c r="D90" s="288"/>
      <c r="E90" s="147">
        <v>44.98</v>
      </c>
      <c r="F90" s="97">
        <v>1966</v>
      </c>
      <c r="G90" s="148">
        <f t="shared" ref="G90:G92" si="29">E90*F90</f>
        <v>88430.68</v>
      </c>
      <c r="H90" s="149"/>
      <c r="I90" s="150">
        <v>21</v>
      </c>
      <c r="J90" s="151">
        <v>1800</v>
      </c>
      <c r="K90" s="152">
        <f>J90/I90</f>
        <v>85.714285714285708</v>
      </c>
      <c r="L90" s="153">
        <v>21</v>
      </c>
      <c r="M90" s="151">
        <f>F90/V90*60</f>
        <v>1607.4550640683074</v>
      </c>
      <c r="N90" s="152">
        <f>M90/L90</f>
        <v>76.545479241347977</v>
      </c>
      <c r="O90" s="154">
        <f>L90-I90</f>
        <v>0</v>
      </c>
      <c r="P90" s="155">
        <f>N90-K90</f>
        <v>-9.1688064729377317</v>
      </c>
      <c r="Q90" s="156">
        <f>N90/K90</f>
        <v>0.8930305911490598</v>
      </c>
      <c r="R90" s="289">
        <f>Q106</f>
        <v>0.90814524793716667</v>
      </c>
      <c r="S90" s="157">
        <v>0.70833333333333337</v>
      </c>
      <c r="T90" s="158">
        <v>0.75928240740740749</v>
      </c>
      <c r="U90" s="159"/>
      <c r="V90" s="160">
        <v>73.383077783496532</v>
      </c>
      <c r="W90" s="158"/>
      <c r="X90" s="169"/>
      <c r="Y90" s="196"/>
      <c r="Z90" s="197"/>
      <c r="AA90" s="292"/>
      <c r="AB90" s="293"/>
      <c r="AC90" s="196">
        <v>2</v>
      </c>
      <c r="AD90" s="197"/>
      <c r="AE90" s="115">
        <f>M90-J90</f>
        <v>-192.54493593169263</v>
      </c>
      <c r="AF90" s="156">
        <f>M90/J90</f>
        <v>0.89303059114905969</v>
      </c>
      <c r="AG90" s="294">
        <f>AF106</f>
        <v>0.89300949380488059</v>
      </c>
    </row>
    <row r="91" spans="1:33" ht="15.75" customHeight="1">
      <c r="A91" s="284"/>
      <c r="B91" s="163" t="s">
        <v>173</v>
      </c>
      <c r="C91" s="279" t="s">
        <v>201</v>
      </c>
      <c r="D91" s="280"/>
      <c r="E91" s="101">
        <v>50.67</v>
      </c>
      <c r="F91" s="102">
        <v>1796</v>
      </c>
      <c r="G91" s="103">
        <f t="shared" si="29"/>
        <v>91003.32</v>
      </c>
      <c r="H91" s="26"/>
      <c r="I91" s="104">
        <v>20</v>
      </c>
      <c r="J91" s="105">
        <v>2000</v>
      </c>
      <c r="K91" s="106">
        <f t="shared" ref="K91:K92" si="30">J91/I91</f>
        <v>100</v>
      </c>
      <c r="L91" s="107">
        <v>19</v>
      </c>
      <c r="M91" s="105">
        <f>F91/V91*60</f>
        <v>1786.0000000000002</v>
      </c>
      <c r="N91" s="106">
        <f>M91/L91</f>
        <v>94.000000000000014</v>
      </c>
      <c r="O91" s="108">
        <f>L91-I91</f>
        <v>-1</v>
      </c>
      <c r="P91" s="109">
        <f>N91-K91</f>
        <v>-5.9999999999999858</v>
      </c>
      <c r="Q91" s="110">
        <f>N91/K91</f>
        <v>0.94000000000000017</v>
      </c>
      <c r="R91" s="290"/>
      <c r="S91" s="47">
        <v>0.76319444444444451</v>
      </c>
      <c r="T91" s="48">
        <v>0.80509259259259269</v>
      </c>
      <c r="U91" s="111">
        <v>5.633333333333308</v>
      </c>
      <c r="V91" s="112">
        <v>60.335946248600216</v>
      </c>
      <c r="W91" s="113"/>
      <c r="X91" s="116"/>
      <c r="Y91" s="12"/>
      <c r="Z91" s="198"/>
      <c r="AA91" s="281"/>
      <c r="AB91" s="282"/>
      <c r="AC91" s="12">
        <v>1</v>
      </c>
      <c r="AD91" s="198"/>
      <c r="AE91" s="117">
        <f>M91-J91</f>
        <v>-213.99999999999977</v>
      </c>
      <c r="AF91" s="110">
        <f>M91/J91</f>
        <v>0.89300000000000013</v>
      </c>
      <c r="AG91" s="295"/>
    </row>
    <row r="92" spans="1:33" ht="15.75" customHeight="1">
      <c r="A92" s="284"/>
      <c r="B92" s="163" t="s">
        <v>173</v>
      </c>
      <c r="C92" s="279" t="s">
        <v>190</v>
      </c>
      <c r="D92" s="280"/>
      <c r="E92" s="101">
        <v>54.09</v>
      </c>
      <c r="F92" s="102">
        <v>1152</v>
      </c>
      <c r="G92" s="103">
        <f t="shared" si="29"/>
        <v>62311.680000000008</v>
      </c>
      <c r="H92" s="26"/>
      <c r="I92" s="104">
        <v>19</v>
      </c>
      <c r="J92" s="105">
        <v>2000</v>
      </c>
      <c r="K92" s="106">
        <f t="shared" si="30"/>
        <v>105.26315789473684</v>
      </c>
      <c r="L92" s="107">
        <v>19</v>
      </c>
      <c r="M92" s="105">
        <f>F92/V92*60</f>
        <v>1786</v>
      </c>
      <c r="N92" s="106">
        <f>M92/L92</f>
        <v>94</v>
      </c>
      <c r="O92" s="108">
        <f>L92-I92</f>
        <v>0</v>
      </c>
      <c r="P92" s="109">
        <f>N92-K92</f>
        <v>-11.263157894736835</v>
      </c>
      <c r="Q92" s="110">
        <f>N92/K92</f>
        <v>0.89300000000000002</v>
      </c>
      <c r="R92" s="290"/>
      <c r="S92" s="47">
        <v>0.80902777777777779</v>
      </c>
      <c r="T92" s="48">
        <v>0.83590277777777777</v>
      </c>
      <c r="U92" s="111">
        <v>5.66666666666654</v>
      </c>
      <c r="V92" s="112">
        <v>38.701007838745802</v>
      </c>
      <c r="W92" s="113"/>
      <c r="X92" s="116"/>
      <c r="Y92" s="12"/>
      <c r="Z92" s="198"/>
      <c r="AA92" s="281"/>
      <c r="AB92" s="282"/>
      <c r="AC92" s="12">
        <v>2</v>
      </c>
      <c r="AD92" s="198"/>
      <c r="AE92" s="117">
        <f>M92-J92</f>
        <v>-214</v>
      </c>
      <c r="AF92" s="110">
        <f>M92/J92</f>
        <v>0.89300000000000002</v>
      </c>
      <c r="AG92" s="295"/>
    </row>
    <row r="93" spans="1:33" ht="15.75" customHeight="1">
      <c r="A93" s="284"/>
      <c r="B93" s="163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63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63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63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63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63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63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63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63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63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63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63"/>
      <c r="C104" s="279"/>
      <c r="D104" s="280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63"/>
      <c r="C105" s="279"/>
      <c r="D105" s="280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1">AVERAGE(I90:I105)</f>
        <v>20</v>
      </c>
      <c r="J106" s="137">
        <f t="shared" si="31"/>
        <v>1933.3333333333333</v>
      </c>
      <c r="K106" s="138">
        <f t="shared" ref="K106" si="32">J106/I106</f>
        <v>96.666666666666657</v>
      </c>
      <c r="L106" s="136">
        <f t="shared" ref="L106:M106" si="33">AVERAGE(L90:L105)</f>
        <v>19.666666666666668</v>
      </c>
      <c r="M106" s="137">
        <f t="shared" si="33"/>
        <v>1726.4850213561024</v>
      </c>
      <c r="N106" s="138">
        <f>M106/L106</f>
        <v>87.787373967259441</v>
      </c>
      <c r="O106" s="139">
        <f>L106-I106</f>
        <v>-0.33333333333333215</v>
      </c>
      <c r="P106" s="140">
        <f>N106-K106</f>
        <v>-8.8792926994072161</v>
      </c>
      <c r="Q106" s="141">
        <f>N106/K106</f>
        <v>0.90814524793716667</v>
      </c>
      <c r="R106" s="291"/>
      <c r="S106" s="142">
        <v>0.70833333333333337</v>
      </c>
      <c r="T106" s="143">
        <v>0.83590277777777777</v>
      </c>
      <c r="U106" s="144"/>
      <c r="V106" s="166"/>
      <c r="W106" s="167"/>
      <c r="X106" s="138"/>
      <c r="Y106" s="179">
        <f t="shared" ref="Y106:Z106" si="34">SUM(Y90:Y105)</f>
        <v>0</v>
      </c>
      <c r="Z106" s="180">
        <f t="shared" si="34"/>
        <v>0</v>
      </c>
      <c r="AA106" s="277"/>
      <c r="AB106" s="278"/>
      <c r="AC106" s="179">
        <f t="shared" ref="AC106" si="35">SUM(AC90:AC105)</f>
        <v>5</v>
      </c>
      <c r="AD106" s="180">
        <f t="shared" ref="AD106" si="36">SUM(AD90:AD105)</f>
        <v>0</v>
      </c>
      <c r="AE106" s="168">
        <f>M106-J106</f>
        <v>-206.84831197723088</v>
      </c>
      <c r="AF106" s="141">
        <f>M106/J106</f>
        <v>0.89300949380488059</v>
      </c>
      <c r="AG106" s="296"/>
    </row>
    <row r="107" spans="1:33" ht="15.75" customHeight="1">
      <c r="A107" s="297" t="s">
        <v>186</v>
      </c>
      <c r="B107" s="146" t="s">
        <v>173</v>
      </c>
      <c r="C107" s="287" t="s">
        <v>189</v>
      </c>
      <c r="D107" s="288"/>
      <c r="E107" s="147">
        <v>47.6</v>
      </c>
      <c r="F107" s="159">
        <v>1984</v>
      </c>
      <c r="G107" s="148">
        <f t="shared" ref="G107:G109" si="37">E107*F107</f>
        <v>94438.400000000009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1787.1999999999994</v>
      </c>
      <c r="N107" s="152">
        <f>M107/L107</f>
        <v>77.704347826086931</v>
      </c>
      <c r="O107" s="154">
        <f>L107-I107</f>
        <v>0</v>
      </c>
      <c r="P107" s="155">
        <f>N107-K107</f>
        <v>-9.2521739130435066</v>
      </c>
      <c r="Q107" s="156">
        <f>N107/K107</f>
        <v>0.89359999999999973</v>
      </c>
      <c r="R107" s="289">
        <f>Q123</f>
        <v>0.89313333333333322</v>
      </c>
      <c r="S107" s="157">
        <v>0.70833333333333337</v>
      </c>
      <c r="T107" s="158">
        <v>0.75458333333333338</v>
      </c>
      <c r="U107" s="159"/>
      <c r="V107" s="160">
        <v>66.606982990152218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-212.80000000000064</v>
      </c>
      <c r="AF107" s="156">
        <f>M107/J107</f>
        <v>0.89359999999999973</v>
      </c>
      <c r="AG107" s="361">
        <f>AF123</f>
        <v>0.89313333333333322</v>
      </c>
    </row>
    <row r="108" spans="1:33" ht="15.75" customHeight="1">
      <c r="A108" s="298"/>
      <c r="B108" s="163" t="s">
        <v>173</v>
      </c>
      <c r="C108" s="279" t="s">
        <v>188</v>
      </c>
      <c r="D108" s="280"/>
      <c r="E108" s="101">
        <v>56.87</v>
      </c>
      <c r="F108" s="111">
        <v>1685</v>
      </c>
      <c r="G108" s="103">
        <f t="shared" si="37"/>
        <v>95825.95</v>
      </c>
      <c r="H108" s="26"/>
      <c r="I108" s="104">
        <v>23</v>
      </c>
      <c r="J108" s="105">
        <v>2000</v>
      </c>
      <c r="K108" s="106">
        <f t="shared" ref="K108:K109" si="38">J108/I108</f>
        <v>86.956521739130437</v>
      </c>
      <c r="L108" s="107">
        <v>23</v>
      </c>
      <c r="M108" s="105">
        <f>F108/V108*60</f>
        <v>1784.0000000000002</v>
      </c>
      <c r="N108" s="106">
        <f>M108/L108</f>
        <v>77.565217391304358</v>
      </c>
      <c r="O108" s="108">
        <f>L108-I108</f>
        <v>0</v>
      </c>
      <c r="P108" s="109">
        <f>N108-K108</f>
        <v>-9.3913043478260789</v>
      </c>
      <c r="Q108" s="110">
        <f>N108/K108</f>
        <v>0.89200000000000013</v>
      </c>
      <c r="R108" s="290"/>
      <c r="S108" s="47">
        <v>0.75763888888888886</v>
      </c>
      <c r="T108" s="48">
        <v>0.79699074074074072</v>
      </c>
      <c r="U108" s="111">
        <v>5</v>
      </c>
      <c r="V108" s="112">
        <v>56.670403587443936</v>
      </c>
      <c r="W108" s="113"/>
      <c r="X108" s="116"/>
      <c r="Y108" s="12"/>
      <c r="Z108" s="198"/>
      <c r="AA108" s="281"/>
      <c r="AB108" s="282"/>
      <c r="AC108" s="12">
        <v>1</v>
      </c>
      <c r="AD108" s="198"/>
      <c r="AE108" s="117">
        <f>M108-J108</f>
        <v>-215.99999999999977</v>
      </c>
      <c r="AF108" s="110">
        <f>M108/J108</f>
        <v>0.89200000000000013</v>
      </c>
      <c r="AG108" s="362"/>
    </row>
    <row r="109" spans="1:33" ht="15.75" customHeight="1">
      <c r="A109" s="298"/>
      <c r="B109" s="163" t="s">
        <v>173</v>
      </c>
      <c r="C109" s="279" t="s">
        <v>187</v>
      </c>
      <c r="D109" s="280"/>
      <c r="E109" s="101">
        <v>56.79</v>
      </c>
      <c r="F109" s="111">
        <v>2305</v>
      </c>
      <c r="G109" s="103">
        <f t="shared" si="37"/>
        <v>130900.95</v>
      </c>
      <c r="H109" s="26"/>
      <c r="I109" s="104">
        <v>23</v>
      </c>
      <c r="J109" s="105">
        <v>2000</v>
      </c>
      <c r="K109" s="106">
        <f t="shared" si="38"/>
        <v>86.956521739130437</v>
      </c>
      <c r="L109" s="107">
        <v>23</v>
      </c>
      <c r="M109" s="105">
        <f>F109/V109*60</f>
        <v>1787.5999999999997</v>
      </c>
      <c r="N109" s="106">
        <f>M109/L109</f>
        <v>77.72173913043477</v>
      </c>
      <c r="O109" s="108">
        <f>L109-I109</f>
        <v>0</v>
      </c>
      <c r="P109" s="109">
        <f>N109-K109</f>
        <v>-9.2347826086956672</v>
      </c>
      <c r="Q109" s="110">
        <f>N109/K109</f>
        <v>0.89379999999999982</v>
      </c>
      <c r="R109" s="290"/>
      <c r="S109" s="47">
        <v>0.79999999999999993</v>
      </c>
      <c r="T109" s="48">
        <v>0.85371527777777767</v>
      </c>
      <c r="U109" s="111">
        <v>5</v>
      </c>
      <c r="V109" s="112">
        <v>77.366301185947648</v>
      </c>
      <c r="W109" s="113"/>
      <c r="X109" s="116"/>
      <c r="Y109" s="12"/>
      <c r="Z109" s="198"/>
      <c r="AA109" s="281"/>
      <c r="AB109" s="282"/>
      <c r="AC109" s="12">
        <v>2</v>
      </c>
      <c r="AD109" s="198"/>
      <c r="AE109" s="117">
        <f>M109-J109</f>
        <v>-212.40000000000032</v>
      </c>
      <c r="AF109" s="110">
        <f>M109/J109</f>
        <v>0.89379999999999982</v>
      </c>
      <c r="AG109" s="362"/>
    </row>
    <row r="110" spans="1:33" ht="15.75" customHeight="1">
      <c r="A110" s="298"/>
      <c r="B110" s="163"/>
      <c r="C110" s="279"/>
      <c r="D110" s="280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362"/>
    </row>
    <row r="111" spans="1:33" ht="15.75" customHeight="1">
      <c r="A111" s="298"/>
      <c r="B111" s="163"/>
      <c r="C111" s="279"/>
      <c r="D111" s="280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362"/>
    </row>
    <row r="112" spans="1:33" ht="15.75" customHeight="1">
      <c r="A112" s="298"/>
      <c r="B112" s="163"/>
      <c r="C112" s="279"/>
      <c r="D112" s="280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362"/>
    </row>
    <row r="113" spans="1:33" ht="15.75" customHeight="1">
      <c r="A113" s="298"/>
      <c r="B113" s="163"/>
      <c r="C113" s="279"/>
      <c r="D113" s="280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120"/>
      <c r="U113" s="111"/>
      <c r="V113" s="112"/>
      <c r="W113" s="113"/>
      <c r="X113" s="116"/>
      <c r="Y113" s="12"/>
      <c r="Z113" s="198"/>
      <c r="AA113" s="281"/>
      <c r="AB113" s="282"/>
      <c r="AC113" s="12"/>
      <c r="AD113" s="198"/>
      <c r="AE113" s="117"/>
      <c r="AF113" s="110"/>
      <c r="AG113" s="362"/>
    </row>
    <row r="114" spans="1:33" ht="15.75" customHeight="1">
      <c r="A114" s="298"/>
      <c r="B114" s="163"/>
      <c r="C114" s="279"/>
      <c r="D114" s="280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120"/>
      <c r="U114" s="111"/>
      <c r="V114" s="112"/>
      <c r="W114" s="113"/>
      <c r="X114" s="116"/>
      <c r="Y114" s="12"/>
      <c r="Z114" s="198"/>
      <c r="AA114" s="281"/>
      <c r="AB114" s="282"/>
      <c r="AC114" s="12"/>
      <c r="AD114" s="198"/>
      <c r="AE114" s="117"/>
      <c r="AF114" s="110"/>
      <c r="AG114" s="362"/>
    </row>
    <row r="115" spans="1:33" ht="15.75" customHeight="1">
      <c r="A115" s="298"/>
      <c r="B115" s="163"/>
      <c r="C115" s="279"/>
      <c r="D115" s="280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120"/>
      <c r="U115" s="111"/>
      <c r="V115" s="112"/>
      <c r="W115" s="113"/>
      <c r="X115" s="116"/>
      <c r="Y115" s="12"/>
      <c r="Z115" s="198"/>
      <c r="AA115" s="281"/>
      <c r="AB115" s="282"/>
      <c r="AC115" s="12"/>
      <c r="AD115" s="198"/>
      <c r="AE115" s="117"/>
      <c r="AF115" s="110"/>
      <c r="AG115" s="362"/>
    </row>
    <row r="116" spans="1:33" ht="15.75" customHeight="1">
      <c r="A116" s="298"/>
      <c r="B116" s="163"/>
      <c r="C116" s="279"/>
      <c r="D116" s="280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120"/>
      <c r="U116" s="111"/>
      <c r="V116" s="112"/>
      <c r="W116" s="113"/>
      <c r="X116" s="116"/>
      <c r="Y116" s="12"/>
      <c r="Z116" s="198"/>
      <c r="AA116" s="281"/>
      <c r="AB116" s="282"/>
      <c r="AC116" s="12"/>
      <c r="AD116" s="198"/>
      <c r="AE116" s="117"/>
      <c r="AF116" s="110"/>
      <c r="AG116" s="362"/>
    </row>
    <row r="117" spans="1:33" ht="15.75" customHeight="1">
      <c r="A117" s="298"/>
      <c r="B117" s="163"/>
      <c r="C117" s="279"/>
      <c r="D117" s="280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120"/>
      <c r="U117" s="111"/>
      <c r="V117" s="112"/>
      <c r="W117" s="113"/>
      <c r="X117" s="116"/>
      <c r="Y117" s="12"/>
      <c r="Z117" s="198"/>
      <c r="AA117" s="281"/>
      <c r="AB117" s="282"/>
      <c r="AC117" s="12"/>
      <c r="AD117" s="198"/>
      <c r="AE117" s="117"/>
      <c r="AF117" s="110"/>
      <c r="AG117" s="362"/>
    </row>
    <row r="118" spans="1:33" ht="15.75" customHeight="1">
      <c r="A118" s="298"/>
      <c r="B118" s="163"/>
      <c r="C118" s="279"/>
      <c r="D118" s="280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120"/>
      <c r="U118" s="111"/>
      <c r="V118" s="112"/>
      <c r="W118" s="113"/>
      <c r="X118" s="116"/>
      <c r="Y118" s="12"/>
      <c r="Z118" s="198"/>
      <c r="AA118" s="281"/>
      <c r="AB118" s="282"/>
      <c r="AC118" s="12"/>
      <c r="AD118" s="198"/>
      <c r="AE118" s="117"/>
      <c r="AF118" s="110"/>
      <c r="AG118" s="362"/>
    </row>
    <row r="119" spans="1:33" ht="15.75" customHeight="1">
      <c r="A119" s="298"/>
      <c r="B119" s="163"/>
      <c r="C119" s="279"/>
      <c r="D119" s="280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13"/>
      <c r="X119" s="116"/>
      <c r="Y119" s="12"/>
      <c r="Z119" s="198"/>
      <c r="AA119" s="281"/>
      <c r="AB119" s="282"/>
      <c r="AC119" s="12"/>
      <c r="AD119" s="198"/>
      <c r="AE119" s="117"/>
      <c r="AF119" s="110"/>
      <c r="AG119" s="362"/>
    </row>
    <row r="120" spans="1:33" ht="15.75" customHeight="1">
      <c r="A120" s="298"/>
      <c r="B120" s="163"/>
      <c r="C120" s="279"/>
      <c r="D120" s="280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83"/>
      <c r="X120" s="184"/>
      <c r="Y120" s="12"/>
      <c r="Z120" s="198"/>
      <c r="AA120" s="281"/>
      <c r="AB120" s="282"/>
      <c r="AC120" s="12"/>
      <c r="AD120" s="198"/>
      <c r="AE120" s="117"/>
      <c r="AF120" s="110"/>
      <c r="AG120" s="362"/>
    </row>
    <row r="121" spans="1:33" ht="15.75" customHeight="1">
      <c r="A121" s="298"/>
      <c r="B121" s="163"/>
      <c r="C121" s="279"/>
      <c r="D121" s="280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85"/>
      <c r="X121" s="186"/>
      <c r="Y121" s="12"/>
      <c r="Z121" s="198"/>
      <c r="AA121" s="281"/>
      <c r="AB121" s="282"/>
      <c r="AC121" s="12"/>
      <c r="AD121" s="198"/>
      <c r="AE121" s="117"/>
      <c r="AF121" s="110"/>
      <c r="AG121" s="362"/>
    </row>
    <row r="122" spans="1:33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120"/>
      <c r="U122" s="130"/>
      <c r="V122" s="112"/>
      <c r="W122" s="185"/>
      <c r="X122" s="186"/>
      <c r="Y122" s="12"/>
      <c r="Z122" s="198"/>
      <c r="AA122" s="281"/>
      <c r="AB122" s="282"/>
      <c r="AC122" s="12"/>
      <c r="AD122" s="198"/>
      <c r="AE122" s="117"/>
      <c r="AF122" s="110"/>
      <c r="AG122" s="362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39">AVERAGE(I107:I122)</f>
        <v>23</v>
      </c>
      <c r="J123" s="137">
        <f t="shared" si="39"/>
        <v>2000</v>
      </c>
      <c r="K123" s="138">
        <f t="shared" ref="K123" si="40">J123/I123</f>
        <v>86.956521739130437</v>
      </c>
      <c r="L123" s="136">
        <f t="shared" ref="L123:M123" si="41">AVERAGE(L107:L122)</f>
        <v>23</v>
      </c>
      <c r="M123" s="137">
        <f t="shared" si="41"/>
        <v>1786.2666666666664</v>
      </c>
      <c r="N123" s="138">
        <f>M123/L123</f>
        <v>77.66376811594202</v>
      </c>
      <c r="O123" s="139">
        <f>L123-I123</f>
        <v>0</v>
      </c>
      <c r="P123" s="140">
        <f>N123-K123</f>
        <v>-9.2927536231884176</v>
      </c>
      <c r="Q123" s="141">
        <f>N123/K123</f>
        <v>0.89313333333333322</v>
      </c>
      <c r="R123" s="291"/>
      <c r="S123" s="142">
        <v>0.70833333333333337</v>
      </c>
      <c r="T123" s="143">
        <v>0.85371527777777767</v>
      </c>
      <c r="U123" s="144"/>
      <c r="V123" s="166"/>
      <c r="W123" s="187"/>
      <c r="X123" s="188"/>
      <c r="Y123" s="179">
        <f t="shared" ref="Y123:Z123" si="42">SUM(Y107:Y122)</f>
        <v>0</v>
      </c>
      <c r="Z123" s="180">
        <f t="shared" si="42"/>
        <v>0</v>
      </c>
      <c r="AA123" s="277"/>
      <c r="AB123" s="278"/>
      <c r="AC123" s="179">
        <f t="shared" ref="AC123" si="43">SUM(AC107:AC122)</f>
        <v>4</v>
      </c>
      <c r="AD123" s="180">
        <f t="shared" ref="AD123" si="44">SUM(AD107:AD122)</f>
        <v>0</v>
      </c>
      <c r="AE123" s="168">
        <f>M123-J123</f>
        <v>-213.73333333333358</v>
      </c>
      <c r="AF123" s="141">
        <f>M123/J123</f>
        <v>0.89313333333333322</v>
      </c>
      <c r="AG123" s="363"/>
    </row>
    <row r="125" spans="1:33">
      <c r="AA125" s="275" t="s">
        <v>151</v>
      </c>
      <c r="AB125" s="275"/>
    </row>
    <row r="126" spans="1:33">
      <c r="AA126" s="275" t="s">
        <v>152</v>
      </c>
      <c r="AB126" s="275"/>
    </row>
    <row r="127" spans="1:33">
      <c r="AA127" s="275" t="s">
        <v>153</v>
      </c>
      <c r="AB127" s="275"/>
    </row>
    <row r="128" spans="1:33">
      <c r="AA128" s="275" t="s">
        <v>154</v>
      </c>
      <c r="AB128" s="275"/>
    </row>
    <row r="129" spans="27:28">
      <c r="AA129" s="275" t="s">
        <v>155</v>
      </c>
      <c r="AB129" s="275"/>
    </row>
    <row r="130" spans="27:28">
      <c r="AA130" s="275" t="s">
        <v>156</v>
      </c>
      <c r="AB130" s="275"/>
    </row>
    <row r="131" spans="27:28">
      <c r="AA131" s="275" t="s">
        <v>157</v>
      </c>
      <c r="AB131" s="275"/>
    </row>
    <row r="132" spans="27:28">
      <c r="AA132" s="275" t="s">
        <v>158</v>
      </c>
      <c r="AB132" s="275"/>
    </row>
    <row r="133" spans="27:28">
      <c r="AA133" s="275" t="s">
        <v>159</v>
      </c>
      <c r="AB133" s="275"/>
    </row>
    <row r="134" spans="27:28">
      <c r="AA134" s="275" t="s">
        <v>160</v>
      </c>
      <c r="AB134" s="275"/>
    </row>
    <row r="135" spans="27:28">
      <c r="AA135" s="275" t="s">
        <v>161</v>
      </c>
      <c r="AB135" s="275"/>
    </row>
    <row r="136" spans="27:28">
      <c r="AA136" s="275" t="s">
        <v>162</v>
      </c>
      <c r="AB136" s="275"/>
    </row>
    <row r="137" spans="27:28">
      <c r="AA137" s="275" t="s">
        <v>163</v>
      </c>
      <c r="AB137" s="275"/>
    </row>
  </sheetData>
  <dataConsolidate/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222" priority="2" operator="greaterThan">
      <formula>0</formula>
    </cfRule>
  </conditionalFormatting>
  <conditionalFormatting sqref="P5:P123 AE5:AE123">
    <cfRule type="cellIs" dxfId="221" priority="5" operator="lessThan">
      <formula>0</formula>
    </cfRule>
  </conditionalFormatting>
  <conditionalFormatting sqref="Q5:Q123 AF5:AF123">
    <cfRule type="cellIs" dxfId="220" priority="3" operator="greaterThan">
      <formula>1</formula>
    </cfRule>
    <cfRule type="cellIs" dxfId="219" priority="4" operator="lessThan">
      <formula>0.8</formula>
    </cfRule>
  </conditionalFormatting>
  <conditionalFormatting sqref="AG5 R5:R123 AG90:AG107">
    <cfRule type="cellIs" dxfId="218" priority="6" operator="lessThan">
      <formula>0.8</formula>
    </cfRule>
  </conditionalFormatting>
  <conditionalFormatting sqref="AG22">
    <cfRule type="cellIs" dxfId="217" priority="10" operator="lessThan">
      <formula>0.8</formula>
    </cfRule>
  </conditionalFormatting>
  <conditionalFormatting sqref="AG37">
    <cfRule type="cellIs" dxfId="216" priority="9" operator="lessThan">
      <formula>0.8</formula>
    </cfRule>
  </conditionalFormatting>
  <conditionalFormatting sqref="AG39:AG74">
    <cfRule type="cellIs" dxfId="215" priority="7" operator="lessThan">
      <formula>0.8</formula>
    </cfRule>
  </conditionalFormatting>
  <conditionalFormatting sqref="AG80:AG88">
    <cfRule type="cellIs" dxfId="214" priority="8" operator="lessThan">
      <formula>0.8</formula>
    </cfRule>
  </conditionalFormatting>
  <conditionalFormatting sqref="AG122">
    <cfRule type="cellIs" dxfId="213" priority="1" operator="lessThan">
      <formula>0.8</formula>
    </cfRule>
  </conditionalFormatting>
  <dataValidations count="1">
    <dataValidation type="list" allowBlank="1" showInputMessage="1" showErrorMessage="1" sqref="AA5:AB123" xr:uid="{B27A00AF-95D4-47FB-BF5A-A9E2E2A1C061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E4B73-3D74-4DFD-831F-B84419EE9B6F}">
  <sheetPr>
    <tabColor theme="8" tint="0.59999389629810485"/>
  </sheetPr>
  <dimension ref="B1:AR42"/>
  <sheetViews>
    <sheetView zoomScale="70" zoomScaleNormal="70" workbookViewId="0">
      <selection activeCell="S27" sqref="S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231</v>
      </c>
      <c r="D3" s="265"/>
      <c r="E3" s="3" t="s">
        <v>2</v>
      </c>
      <c r="F3" s="266">
        <f>'0509(18度C)'!D1+'0509(4度C)'!D1</f>
        <v>161184</v>
      </c>
      <c r="G3" s="267"/>
      <c r="H3" s="3" t="s">
        <v>3</v>
      </c>
      <c r="I3" s="268">
        <f>'0509(18度C)'!F1+'0509(4度C)'!F1</f>
        <v>4779377.7499999991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476.18024604606381</v>
      </c>
      <c r="F6" s="241" t="e">
        <f>AVERAGE(#REF!,D14:K14)</f>
        <v>#REF!</v>
      </c>
      <c r="G6" s="242">
        <f>AVERAGE(D14:K14)</f>
        <v>188.36789271883009</v>
      </c>
      <c r="H6" s="243"/>
      <c r="I6" s="242">
        <f>AVERAGE(L14:O14)</f>
        <v>94.794050343249438</v>
      </c>
      <c r="J6" s="243"/>
      <c r="K6" s="242">
        <f>AVERAGE(D32:O32)</f>
        <v>720.12121212121212</v>
      </c>
      <c r="L6" s="243"/>
      <c r="M6" s="242">
        <f>AVERAGE(P32:X32)</f>
        <v>721.71257796257794</v>
      </c>
      <c r="N6" s="243"/>
      <c r="O6" s="231">
        <f>'0509(4度C)'!Y2</f>
        <v>0</v>
      </c>
      <c r="P6" s="231">
        <f>'0509(4度C)'!Z2</f>
        <v>0</v>
      </c>
      <c r="Q6" s="231">
        <f>'0509(4度C)'!AC2</f>
        <v>40</v>
      </c>
      <c r="R6" s="231">
        <f>'0509(4度C)'!AD2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425.49494229298114</v>
      </c>
      <c r="F7" s="237" t="e">
        <f>AVERAGE(#REF!,D15:K15)</f>
        <v>#REF!</v>
      </c>
      <c r="G7" s="238">
        <f>AVERAGE(D15:K15)</f>
        <v>169.22114680236527</v>
      </c>
      <c r="H7" s="239"/>
      <c r="I7" s="238">
        <f>AVERAGE(L15:O15)</f>
        <v>85.87931055823671</v>
      </c>
      <c r="J7" s="239"/>
      <c r="K7" s="238">
        <f>AVERAGE(D33:O33)</f>
        <v>642.78326857466266</v>
      </c>
      <c r="L7" s="239"/>
      <c r="M7" s="238">
        <f>AVERAGE(P33:X33)</f>
        <v>644.03459467152129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0.89461956878563365</v>
      </c>
      <c r="F8" s="245" t="e">
        <f>AVERAGE(D16:K16,#REF!)</f>
        <v>#REF!</v>
      </c>
      <c r="G8" s="224">
        <f>AVERAGE(D16:K16)</f>
        <v>0.89572284538330893</v>
      </c>
      <c r="H8" s="225"/>
      <c r="I8" s="224">
        <f>AVERAGE(L16:O16)</f>
        <v>0.90495712480006185</v>
      </c>
      <c r="J8" s="225"/>
      <c r="K8" s="224">
        <f>AVERAGE(D34:O34)</f>
        <v>0.89095124835975148</v>
      </c>
      <c r="L8" s="225"/>
      <c r="M8" s="224">
        <f>AVERAGE(P34:X34)</f>
        <v>0.892657095563678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83.720930232558146</v>
      </c>
      <c r="H14" s="28">
        <v>174.70588235294119</v>
      </c>
      <c r="I14" s="28">
        <v>505.88235294117641</v>
      </c>
      <c r="J14" s="28" t="s">
        <v>42</v>
      </c>
      <c r="K14" s="29" t="s">
        <v>42</v>
      </c>
      <c r="L14" s="27" t="s">
        <v>42</v>
      </c>
      <c r="M14" s="30">
        <v>102.63157894736842</v>
      </c>
      <c r="N14" s="28" t="s">
        <v>42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75.638297675056663</v>
      </c>
      <c r="F15" s="35">
        <v>83.200260166862918</v>
      </c>
      <c r="G15" s="35">
        <v>75.01436001395237</v>
      </c>
      <c r="H15" s="35">
        <v>155.55405995436305</v>
      </c>
      <c r="I15" s="35">
        <v>456.69875620159138</v>
      </c>
      <c r="J15" s="35" t="s">
        <v>42</v>
      </c>
      <c r="K15" s="36" t="s">
        <v>42</v>
      </c>
      <c r="L15" s="34" t="s">
        <v>42</v>
      </c>
      <c r="M15" s="37">
        <v>94.118041406328473</v>
      </c>
      <c r="N15" s="35" t="s">
        <v>42</v>
      </c>
      <c r="O15" s="38">
        <v>77.640579710144934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I16" si="0">E15/E14</f>
        <v>0.89505318915483723</v>
      </c>
      <c r="F16" s="43">
        <f t="shared" si="0"/>
        <v>0.89440279679377643</v>
      </c>
      <c r="G16" s="43">
        <f t="shared" si="0"/>
        <v>0.89600485572220878</v>
      </c>
      <c r="H16" s="43">
        <f t="shared" si="0"/>
        <v>0.89037677414955274</v>
      </c>
      <c r="I16" s="43">
        <f t="shared" si="0"/>
        <v>0.90277661109616913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0.9170475829334569</v>
      </c>
      <c r="N16" s="43" t="s">
        <v>42</v>
      </c>
      <c r="O16" s="46">
        <f t="shared" si="1"/>
        <v>0.8928666666666667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0.29166666666666669</v>
      </c>
      <c r="F17" s="48">
        <v>0.29166666666666669</v>
      </c>
      <c r="G17" s="48">
        <v>0.25</v>
      </c>
      <c r="H17" s="48">
        <v>0.25</v>
      </c>
      <c r="I17" s="48">
        <v>0.29166666666666669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 t="s">
        <v>42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0.55935185185185177</v>
      </c>
      <c r="F18" s="48">
        <v>0.52664351851851843</v>
      </c>
      <c r="G18" s="48">
        <v>0.55289351851851842</v>
      </c>
      <c r="H18" s="48">
        <v>0.55223379629629621</v>
      </c>
      <c r="I18" s="48">
        <v>0.46756944444444437</v>
      </c>
      <c r="J18" s="48" t="s">
        <v>42</v>
      </c>
      <c r="K18" s="48" t="s">
        <v>42</v>
      </c>
      <c r="L18" s="47" t="s">
        <v>42</v>
      </c>
      <c r="M18" s="49">
        <v>0.83633101851851843</v>
      </c>
      <c r="N18" s="48" t="s">
        <v>42</v>
      </c>
      <c r="O18" s="50">
        <v>0.8337268518518518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7</v>
      </c>
      <c r="F21" s="52">
        <v>6</v>
      </c>
      <c r="G21" s="52">
        <v>7</v>
      </c>
      <c r="H21" s="52">
        <v>10</v>
      </c>
      <c r="I21" s="52">
        <v>3</v>
      </c>
      <c r="J21" s="52"/>
      <c r="K21" s="53"/>
      <c r="L21" s="54"/>
      <c r="M21" s="55">
        <v>4</v>
      </c>
      <c r="N21" s="52"/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23.666666666666668</v>
      </c>
      <c r="F23" s="58">
        <v>21.5</v>
      </c>
      <c r="G23" s="58">
        <v>21.5</v>
      </c>
      <c r="H23" s="58">
        <v>19.833333333333332</v>
      </c>
      <c r="I23" s="58">
        <v>5.666666666666667</v>
      </c>
      <c r="J23" s="58" t="s">
        <v>42</v>
      </c>
      <c r="K23" s="59" t="s">
        <v>42</v>
      </c>
      <c r="L23" s="57" t="s">
        <v>42</v>
      </c>
      <c r="M23" s="60">
        <v>18.5</v>
      </c>
      <c r="N23" s="58" t="s">
        <v>42</v>
      </c>
      <c r="O23" s="61">
        <v>23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900</v>
      </c>
      <c r="O32" s="28">
        <v>840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989.18918918918916</v>
      </c>
      <c r="X32" s="31">
        <v>830.76923076923083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286.82545923471423</v>
      </c>
      <c r="H33" s="35">
        <v>390.90247291609057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993.29617954496564</v>
      </c>
      <c r="N33" s="35">
        <v>800.23237551961915</v>
      </c>
      <c r="O33" s="35">
        <v>742.65985565792346</v>
      </c>
      <c r="P33" s="34">
        <v>260.88385485261784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696.39077744521012</v>
      </c>
      <c r="W33" s="35">
        <v>883.62930964193072</v>
      </c>
      <c r="X33" s="38">
        <v>735.23443674632665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0.87641112543940469</v>
      </c>
      <c r="H34" s="43">
        <f>H33/H32</f>
        <v>0.90208262980636289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0.90299652685905962</v>
      </c>
      <c r="N34" s="43">
        <f>N33/N32</f>
        <v>0.88914708391068797</v>
      </c>
      <c r="O34" s="43">
        <f>O33/O32</f>
        <v>0.88411887578324222</v>
      </c>
      <c r="P34" s="42">
        <f>P33/P32</f>
        <v>0.89376876199507971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0.8985687450905937</v>
      </c>
      <c r="W34" s="43">
        <f>W33/W32</f>
        <v>0.89328646056697913</v>
      </c>
      <c r="X34" s="46">
        <f>X33/X32</f>
        <v>0.88500441460205981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0.29166666666666669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0.46756944444444437</v>
      </c>
      <c r="H36" s="48">
        <v>0.31821759259259264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0.38612268518518522</v>
      </c>
      <c r="N36" s="48">
        <v>0.51792824074074084</v>
      </c>
      <c r="O36" s="48">
        <v>0.52046296296296302</v>
      </c>
      <c r="P36" s="47">
        <v>0.7575925925925926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0.79809027777777786</v>
      </c>
      <c r="W36" s="48">
        <v>1.1535879629629626</v>
      </c>
      <c r="X36" s="50">
        <v>1.1615046296296292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3.8333333333333335</v>
      </c>
      <c r="O37" s="58">
        <v>4.2857142857142856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3.3636363636363638</v>
      </c>
      <c r="X37" s="61">
        <v>4.333333333333333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9FF9B-CC24-4EE0-9515-27A6C2270A88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103735</v>
      </c>
      <c r="E1" s="88" t="s">
        <v>3</v>
      </c>
      <c r="F1" s="89">
        <f>SUM(G5:G157)</f>
        <v>2076990.9799999995</v>
      </c>
      <c r="G1" s="90" t="s">
        <v>84</v>
      </c>
      <c r="H1" s="91">
        <f>L21+L38+L55+L72+L89+L106+L123+L140+L157</f>
        <v>52.149350649350652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46151</v>
      </c>
      <c r="B2" s="335"/>
      <c r="C2" s="92" t="s">
        <v>40</v>
      </c>
      <c r="D2" s="93">
        <f>AVERAGE(N21,N38,N55,N72,N89,N106,N123,N140,N157)</f>
        <v>643.33941350659973</v>
      </c>
      <c r="E2" s="93" t="s">
        <v>91</v>
      </c>
      <c r="F2" s="94">
        <f>F1/D1</f>
        <v>20.022084927941386</v>
      </c>
      <c r="G2" s="95" t="s">
        <v>92</v>
      </c>
      <c r="H2" s="96">
        <f>COUNT(H5:H157)</f>
        <v>11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1225</v>
      </c>
      <c r="G5" s="148">
        <f t="shared" ref="G5:G8" si="0">E5*F5</f>
        <v>31409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3185.9557450030961</v>
      </c>
      <c r="N5" s="152">
        <f>M5/L5</f>
        <v>318.59557450030962</v>
      </c>
      <c r="O5" s="154">
        <f>L5-I5</f>
        <v>0</v>
      </c>
      <c r="P5" s="155">
        <f>N5-K5</f>
        <v>-41.404425499690376</v>
      </c>
      <c r="Q5" s="156">
        <f>N5/K5</f>
        <v>0.88498770694530449</v>
      </c>
      <c r="R5" s="289">
        <f>Q21</f>
        <v>0.87641112543940469</v>
      </c>
      <c r="S5" s="157">
        <v>0.29166666666666669</v>
      </c>
      <c r="T5" s="158">
        <v>0.30768518518518523</v>
      </c>
      <c r="U5" s="159"/>
      <c r="V5" s="160">
        <v>23.070000302194586</v>
      </c>
      <c r="W5" s="161"/>
      <c r="X5" s="162"/>
      <c r="Y5" s="292"/>
      <c r="Z5" s="293"/>
      <c r="AA5" s="115">
        <f>M5-J5</f>
        <v>-414.04425499690387</v>
      </c>
      <c r="AB5" s="156">
        <f>M5/J5</f>
        <v>0.88498770694530449</v>
      </c>
      <c r="AC5" s="294">
        <f>AB21</f>
        <v>0.87641112543940458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2700</v>
      </c>
      <c r="G6" s="103">
        <f t="shared" si="0"/>
        <v>79704</v>
      </c>
      <c r="H6" s="26"/>
      <c r="I6" s="104">
        <v>11</v>
      </c>
      <c r="J6" s="105">
        <v>3600</v>
      </c>
      <c r="K6" s="106">
        <f t="shared" ref="K6:K23" si="1">J6/I6</f>
        <v>327.27272727272725</v>
      </c>
      <c r="L6" s="107">
        <v>11</v>
      </c>
      <c r="M6" s="105">
        <f>F6/V6*60</f>
        <v>3156.5817309505787</v>
      </c>
      <c r="N6" s="106">
        <f>M6/L6</f>
        <v>286.9619755409617</v>
      </c>
      <c r="O6" s="108">
        <f>L6-I6</f>
        <v>0</v>
      </c>
      <c r="P6" s="109">
        <f>N6-K6</f>
        <v>-40.310751731765549</v>
      </c>
      <c r="Q6" s="110">
        <f>N6/K6</f>
        <v>0.876828258597383</v>
      </c>
      <c r="R6" s="290"/>
      <c r="S6" s="47">
        <v>0.31180555555555556</v>
      </c>
      <c r="T6" s="48">
        <v>0.34744212962962961</v>
      </c>
      <c r="U6" s="111">
        <v>5.933333333333275</v>
      </c>
      <c r="V6" s="112">
        <v>51.321338653003934</v>
      </c>
      <c r="W6" s="113"/>
      <c r="X6" s="116"/>
      <c r="Y6" s="281"/>
      <c r="Z6" s="282"/>
      <c r="AA6" s="117">
        <f>M6-J6</f>
        <v>-443.41826904942127</v>
      </c>
      <c r="AB6" s="110">
        <f>M6/J6</f>
        <v>0.876828258597383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3029</v>
      </c>
      <c r="G7" s="103">
        <f t="shared" si="0"/>
        <v>90415.650000000009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3157.5860633087354</v>
      </c>
      <c r="N7" s="106">
        <f>M7/L7</f>
        <v>287.05327848261231</v>
      </c>
      <c r="O7" s="108">
        <f>L7-I7</f>
        <v>0</v>
      </c>
      <c r="P7" s="109">
        <f>N7-K7</f>
        <v>-40.219448790114939</v>
      </c>
      <c r="Q7" s="110">
        <f>N7/K7</f>
        <v>0.87710723980798211</v>
      </c>
      <c r="R7" s="290"/>
      <c r="S7" s="47">
        <v>0.35138888888888886</v>
      </c>
      <c r="T7" s="48">
        <v>0.39135416666666667</v>
      </c>
      <c r="U7" s="111">
        <v>5.6833333333333158</v>
      </c>
      <c r="V7" s="112">
        <v>57.55662596558345</v>
      </c>
      <c r="W7" s="113"/>
      <c r="X7" s="116"/>
      <c r="Y7" s="281"/>
      <c r="Z7" s="282"/>
      <c r="AA7" s="117">
        <f>M7-J7</f>
        <v>-442.41393669126455</v>
      </c>
      <c r="AB7" s="110">
        <f>M7/J7</f>
        <v>0.87710723980798211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1857</v>
      </c>
      <c r="G8" s="103">
        <f t="shared" si="0"/>
        <v>53054.49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3120.1966670650145</v>
      </c>
      <c r="N8" s="106">
        <f>M8/L8</f>
        <v>260.01638892208456</v>
      </c>
      <c r="O8" s="108">
        <f>L8-I8</f>
        <v>0</v>
      </c>
      <c r="P8" s="109">
        <f>N8-K8</f>
        <v>-39.983611077915441</v>
      </c>
      <c r="Q8" s="110">
        <f>N8/K8</f>
        <v>0.8667212964069485</v>
      </c>
      <c r="R8" s="290"/>
      <c r="S8" s="47">
        <v>0.39513888888888882</v>
      </c>
      <c r="T8" s="48">
        <v>0.41993055555555547</v>
      </c>
      <c r="U8" s="111">
        <v>5.4499999999998927</v>
      </c>
      <c r="V8" s="112">
        <v>35.709287551033199</v>
      </c>
      <c r="W8" s="113"/>
      <c r="X8" s="116"/>
      <c r="Y8" s="281"/>
      <c r="Z8" s="282"/>
      <c r="AA8" s="117">
        <f>M8-J8</f>
        <v>-479.80333293498552</v>
      </c>
      <c r="AB8" s="110">
        <f>M8/J8</f>
        <v>0.8667212964069485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3155.0800515818564</v>
      </c>
      <c r="N21" s="138">
        <f>M21/L21</f>
        <v>286.82545923471423</v>
      </c>
      <c r="O21" s="139">
        <f>L21-I21</f>
        <v>0</v>
      </c>
      <c r="P21" s="140">
        <f>N21-K21</f>
        <v>-40.447268038013021</v>
      </c>
      <c r="Q21" s="141">
        <f>N21/K21</f>
        <v>0.87641112543940469</v>
      </c>
      <c r="R21" s="291"/>
      <c r="S21" s="142">
        <v>0.29166666666666669</v>
      </c>
      <c r="T21" s="143">
        <v>0.46756944444444437</v>
      </c>
      <c r="U21" s="144"/>
      <c r="V21" s="166"/>
      <c r="W21" s="167"/>
      <c r="X21" s="138"/>
      <c r="Y21" s="277"/>
      <c r="Z21" s="278"/>
      <c r="AA21" s="168">
        <f>M21-J21</f>
        <v>-444.91994841814358</v>
      </c>
      <c r="AB21" s="141">
        <f>M21/J21</f>
        <v>0.87641112543940458</v>
      </c>
      <c r="AC21" s="296"/>
    </row>
    <row r="22" spans="1:29" ht="15.75" customHeight="1">
      <c r="A22" s="283" t="s">
        <v>120</v>
      </c>
      <c r="B22" s="114" t="s">
        <v>114</v>
      </c>
      <c r="C22" s="287" t="s">
        <v>121</v>
      </c>
      <c r="D22" s="288"/>
      <c r="E22" s="147">
        <v>14.03</v>
      </c>
      <c r="F22" s="97">
        <v>606</v>
      </c>
      <c r="G22" s="148">
        <f t="shared" ref="G22:G23" si="5">E22*F22</f>
        <v>8502.18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2344.374963628708</v>
      </c>
      <c r="N22" s="152">
        <f>M22/L22</f>
        <v>390.72916060478468</v>
      </c>
      <c r="O22" s="154">
        <f>L22-I22</f>
        <v>0</v>
      </c>
      <c r="P22" s="155">
        <f>N22-K22</f>
        <v>-42.604172728548633</v>
      </c>
      <c r="Q22" s="156">
        <f>N22/K22</f>
        <v>0.90168267831873394</v>
      </c>
      <c r="R22" s="289">
        <f>Q38</f>
        <v>0.90208262980636289</v>
      </c>
      <c r="S22" s="157">
        <v>0.29166666666666669</v>
      </c>
      <c r="T22" s="158">
        <v>0.30243055555555559</v>
      </c>
      <c r="U22" s="159"/>
      <c r="V22" s="160">
        <v>15.509464383513411</v>
      </c>
      <c r="W22" s="158"/>
      <c r="X22" s="169"/>
      <c r="Y22" s="292"/>
      <c r="Z22" s="293"/>
      <c r="AA22" s="115">
        <f>M22-J22</f>
        <v>-255.62503637129203</v>
      </c>
      <c r="AB22" s="156">
        <f>M22/J22</f>
        <v>0.90168267831873383</v>
      </c>
      <c r="AC22" s="294">
        <f>AB38</f>
        <v>0.90208262980636289</v>
      </c>
    </row>
    <row r="23" spans="1:29" ht="15.75" customHeight="1">
      <c r="A23" s="284"/>
      <c r="B23" s="100" t="s">
        <v>114</v>
      </c>
      <c r="C23" s="279" t="s">
        <v>122</v>
      </c>
      <c r="D23" s="280"/>
      <c r="E23" s="101">
        <v>14.49</v>
      </c>
      <c r="F23" s="102">
        <v>674</v>
      </c>
      <c r="G23" s="103">
        <f t="shared" si="5"/>
        <v>9766.26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2346.4547113643794</v>
      </c>
      <c r="N23" s="106">
        <f>M23/L23</f>
        <v>391.07578522739658</v>
      </c>
      <c r="O23" s="108">
        <f>L23-I23</f>
        <v>0</v>
      </c>
      <c r="P23" s="109">
        <f>N23-K23</f>
        <v>-42.257548105936735</v>
      </c>
      <c r="Q23" s="110">
        <f>N23/K23</f>
        <v>0.90248258129399217</v>
      </c>
      <c r="R23" s="290"/>
      <c r="S23" s="47">
        <v>0.30625000000000002</v>
      </c>
      <c r="T23" s="48">
        <v>0.31821759259259264</v>
      </c>
      <c r="U23" s="111">
        <v>5.4999999999999805</v>
      </c>
      <c r="V23" s="112">
        <v>17.234511198592699</v>
      </c>
      <c r="W23" s="113"/>
      <c r="X23" s="13"/>
      <c r="Y23" s="281"/>
      <c r="Z23" s="282"/>
      <c r="AA23" s="117">
        <f>M23-J23</f>
        <v>-253.54528863562064</v>
      </c>
      <c r="AB23" s="110">
        <f>M23/J23</f>
        <v>0.90248258129399206</v>
      </c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50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2345.4148374965434</v>
      </c>
      <c r="N38" s="138">
        <f>M38/L38</f>
        <v>390.90247291609057</v>
      </c>
      <c r="O38" s="139">
        <f>L38-I38</f>
        <v>0</v>
      </c>
      <c r="P38" s="140">
        <f>N38-K38</f>
        <v>-42.430860417242741</v>
      </c>
      <c r="Q38" s="141">
        <f>N38/K38</f>
        <v>0.90208262980636289</v>
      </c>
      <c r="R38" s="291"/>
      <c r="S38" s="142">
        <v>0.29166666666666669</v>
      </c>
      <c r="T38" s="143">
        <v>0.31821759259259264</v>
      </c>
      <c r="U38" s="144"/>
      <c r="V38" s="166"/>
      <c r="W38" s="167"/>
      <c r="X38" s="138"/>
      <c r="Y38" s="277"/>
      <c r="Z38" s="278"/>
      <c r="AA38" s="168">
        <f>M38-J38</f>
        <v>-254.58516250345656</v>
      </c>
      <c r="AB38" s="141">
        <f>M38/J38</f>
        <v>0.90208262980636289</v>
      </c>
      <c r="AC38" s="296"/>
    </row>
    <row r="39" spans="1:29" ht="15.75" customHeight="1">
      <c r="A39" s="297" t="s">
        <v>123</v>
      </c>
      <c r="B39" s="114" t="s">
        <v>118</v>
      </c>
      <c r="C39" s="287" t="s">
        <v>191</v>
      </c>
      <c r="D39" s="288"/>
      <c r="E39" s="147">
        <v>18.53</v>
      </c>
      <c r="F39" s="97">
        <v>2286</v>
      </c>
      <c r="G39" s="148">
        <f t="shared" ref="G39" si="9">E39*F39</f>
        <v>42359.58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2979.888538634897</v>
      </c>
      <c r="N39" s="152">
        <f>M39/L39</f>
        <v>993.29617954496564</v>
      </c>
      <c r="O39" s="154">
        <f>L39-I39</f>
        <v>0</v>
      </c>
      <c r="P39" s="155">
        <f>N39-K39</f>
        <v>-106.70382045503436</v>
      </c>
      <c r="Q39" s="156">
        <f>N39/K39</f>
        <v>0.90299652685905962</v>
      </c>
      <c r="R39" s="289">
        <f>Q55</f>
        <v>0.90299652685905962</v>
      </c>
      <c r="S39" s="157">
        <v>0.35416666666666669</v>
      </c>
      <c r="T39" s="158">
        <v>0.38612268518518522</v>
      </c>
      <c r="U39" s="159"/>
      <c r="V39" s="112">
        <v>46.028567250650838</v>
      </c>
      <c r="W39" s="161"/>
      <c r="X39" s="162"/>
      <c r="Y39" s="292"/>
      <c r="Z39" s="293"/>
      <c r="AA39" s="115">
        <f>M39-J39</f>
        <v>-320.11146136510297</v>
      </c>
      <c r="AB39" s="156">
        <f>M39/J39</f>
        <v>0.90299652685905973</v>
      </c>
      <c r="AC39" s="294">
        <f>AB55</f>
        <v>0.90299652685905973</v>
      </c>
    </row>
    <row r="40" spans="1:29" ht="15.75" customHeight="1">
      <c r="A40" s="298"/>
      <c r="B40" s="100"/>
      <c r="C40" s="279"/>
      <c r="D40" s="280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0"/>
      <c r="S40" s="47"/>
      <c r="T40" s="48"/>
      <c r="U40" s="111"/>
      <c r="V40" s="112"/>
      <c r="W40" s="113"/>
      <c r="X40" s="116"/>
      <c r="Y40" s="281"/>
      <c r="Z40" s="282"/>
      <c r="AA40" s="117"/>
      <c r="AB40" s="110"/>
      <c r="AC40" s="295"/>
    </row>
    <row r="41" spans="1:29" ht="15.75" customHeight="1">
      <c r="A41" s="298"/>
      <c r="B41" s="100"/>
      <c r="C41" s="279"/>
      <c r="D41" s="280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0"/>
      <c r="S41" s="47"/>
      <c r="T41" s="48"/>
      <c r="U41" s="111"/>
      <c r="V41" s="112"/>
      <c r="W41" s="113"/>
      <c r="X41" s="116"/>
      <c r="Y41" s="281"/>
      <c r="Z41" s="282"/>
      <c r="AA41" s="117"/>
      <c r="AB41" s="110"/>
      <c r="AC41" s="295"/>
    </row>
    <row r="42" spans="1:29" ht="15.75" customHeight="1">
      <c r="A42" s="298"/>
      <c r="B42" s="100"/>
      <c r="C42" s="279"/>
      <c r="D42" s="280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81"/>
      <c r="Z42" s="282"/>
      <c r="AA42" s="117"/>
      <c r="AB42" s="110"/>
      <c r="AC42" s="295"/>
    </row>
    <row r="43" spans="1:29" ht="15.75" customHeight="1">
      <c r="A43" s="298"/>
      <c r="B43" s="100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81"/>
      <c r="Z43" s="282"/>
      <c r="AA43" s="117"/>
      <c r="AB43" s="110"/>
      <c r="AC43" s="295"/>
    </row>
    <row r="44" spans="1:29" ht="15.75" customHeight="1">
      <c r="A44" s="298"/>
      <c r="B44" s="100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281"/>
      <c r="Z44" s="282"/>
      <c r="AA44" s="117"/>
      <c r="AB44" s="110"/>
      <c r="AC44" s="295"/>
    </row>
    <row r="45" spans="1:29" ht="15.75" customHeight="1">
      <c r="A45" s="298"/>
      <c r="B45" s="100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120"/>
      <c r="U45" s="111"/>
      <c r="V45" s="112"/>
      <c r="W45" s="113"/>
      <c r="X45" s="116"/>
      <c r="Y45" s="281"/>
      <c r="Z45" s="282"/>
      <c r="AA45" s="117"/>
      <c r="AB45" s="110"/>
      <c r="AC45" s="295"/>
    </row>
    <row r="46" spans="1:29" ht="15.75" customHeight="1">
      <c r="A46" s="298"/>
      <c r="B46" s="100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120"/>
      <c r="U46" s="111"/>
      <c r="V46" s="112"/>
      <c r="W46" s="113"/>
      <c r="X46" s="116"/>
      <c r="Y46" s="281"/>
      <c r="Z46" s="282"/>
      <c r="AA46" s="117"/>
      <c r="AB46" s="110"/>
      <c r="AC46" s="295"/>
    </row>
    <row r="47" spans="1:29" ht="15.75" customHeight="1">
      <c r="A47" s="298"/>
      <c r="B47" s="100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120"/>
      <c r="U47" s="111"/>
      <c r="V47" s="112"/>
      <c r="W47" s="113"/>
      <c r="X47" s="116"/>
      <c r="Y47" s="281"/>
      <c r="Z47" s="282"/>
      <c r="AA47" s="117"/>
      <c r="AB47" s="110"/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13"/>
      <c r="X49" s="116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13"/>
      <c r="X50" s="116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13"/>
      <c r="X51" s="116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13"/>
      <c r="X52" s="116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13"/>
      <c r="X53" s="116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2979.888538634897</v>
      </c>
      <c r="N55" s="138">
        <f t="shared" ref="N55:N61" si="13">M55/L55</f>
        <v>993.29617954496564</v>
      </c>
      <c r="O55" s="139">
        <f t="shared" ref="O55:O61" si="14">L55-I55</f>
        <v>0</v>
      </c>
      <c r="P55" s="140">
        <f t="shared" ref="P55:P61" si="15">N55-K55</f>
        <v>-106.70382045503436</v>
      </c>
      <c r="Q55" s="141">
        <f t="shared" ref="Q55:Q61" si="16">N55/K55</f>
        <v>0.90299652685905962</v>
      </c>
      <c r="R55" s="291"/>
      <c r="S55" s="142">
        <v>0.35416666666666669</v>
      </c>
      <c r="T55" s="143">
        <v>0.38612268518518522</v>
      </c>
      <c r="U55" s="144"/>
      <c r="V55" s="166"/>
      <c r="W55" s="99"/>
      <c r="X55" s="69"/>
      <c r="Y55" s="277"/>
      <c r="Z55" s="278"/>
      <c r="AA55" s="168">
        <f t="shared" ref="AA55:AA61" si="17">M55-J55</f>
        <v>-320.11146136510297</v>
      </c>
      <c r="AB55" s="141">
        <f t="shared" ref="AB55:AB61" si="18">M55/J55</f>
        <v>0.90299652685905973</v>
      </c>
      <c r="AC55" s="296"/>
    </row>
    <row r="56" spans="1:29" ht="15.75" customHeight="1">
      <c r="A56" s="283" t="s">
        <v>71</v>
      </c>
      <c r="B56" s="114" t="s">
        <v>118</v>
      </c>
      <c r="C56" s="287" t="s">
        <v>128</v>
      </c>
      <c r="D56" s="288"/>
      <c r="E56" s="147">
        <v>14.03</v>
      </c>
      <c r="F56" s="97">
        <v>3514</v>
      </c>
      <c r="G56" s="148">
        <f t="shared" ref="G56:G61" si="19">E56*F56</f>
        <v>49301.42</v>
      </c>
      <c r="H56" s="149"/>
      <c r="I56" s="150">
        <v>3</v>
      </c>
      <c r="J56" s="151">
        <v>3000</v>
      </c>
      <c r="K56" s="152">
        <f>J56/I56</f>
        <v>1000</v>
      </c>
      <c r="L56" s="153">
        <v>3</v>
      </c>
      <c r="M56" s="151">
        <f t="shared" ref="M56:M61" si="20">F56/V56*60</f>
        <v>2705.1987012986992</v>
      </c>
      <c r="N56" s="152">
        <f t="shared" si="13"/>
        <v>901.73290043289978</v>
      </c>
      <c r="O56" s="154">
        <f t="shared" si="14"/>
        <v>0</v>
      </c>
      <c r="P56" s="155">
        <f t="shared" si="15"/>
        <v>-98.267099567100217</v>
      </c>
      <c r="Q56" s="156">
        <f t="shared" si="16"/>
        <v>0.90173290043289978</v>
      </c>
      <c r="R56" s="289">
        <f>Q72</f>
        <v>0.88914708391068797</v>
      </c>
      <c r="S56" s="157">
        <v>0.25</v>
      </c>
      <c r="T56" s="158">
        <v>0.30412037037037037</v>
      </c>
      <c r="U56" s="159"/>
      <c r="V56" s="160">
        <v>77.938821979613152</v>
      </c>
      <c r="W56" s="161"/>
      <c r="X56" s="162"/>
      <c r="Y56" s="292"/>
      <c r="Z56" s="293"/>
      <c r="AA56" s="115">
        <f t="shared" si="17"/>
        <v>-294.80129870130077</v>
      </c>
      <c r="AB56" s="156">
        <f t="shared" si="18"/>
        <v>0.90173290043289978</v>
      </c>
      <c r="AC56" s="294">
        <f>AB72</f>
        <v>0.88914708391068797</v>
      </c>
    </row>
    <row r="57" spans="1:29" ht="15.75" customHeight="1">
      <c r="A57" s="284"/>
      <c r="B57" s="100" t="s">
        <v>118</v>
      </c>
      <c r="C57" s="279" t="s">
        <v>130</v>
      </c>
      <c r="D57" s="280"/>
      <c r="E57" s="101">
        <v>14.28</v>
      </c>
      <c r="F57" s="102">
        <v>4884</v>
      </c>
      <c r="G57" s="103">
        <f t="shared" si="19"/>
        <v>69743.520000000004</v>
      </c>
      <c r="H57" s="26"/>
      <c r="I57" s="104">
        <v>3</v>
      </c>
      <c r="J57" s="105">
        <v>3600</v>
      </c>
      <c r="K57" s="106">
        <f t="shared" ref="K57:K92" si="21">J57/I57</f>
        <v>1200</v>
      </c>
      <c r="L57" s="107">
        <v>3</v>
      </c>
      <c r="M57" s="105">
        <f t="shared" si="20"/>
        <v>3180.1253333603518</v>
      </c>
      <c r="N57" s="106">
        <f t="shared" si="13"/>
        <v>1060.041777786784</v>
      </c>
      <c r="O57" s="108">
        <f t="shared" si="14"/>
        <v>0</v>
      </c>
      <c r="P57" s="109">
        <f t="shared" si="15"/>
        <v>-139.958222213216</v>
      </c>
      <c r="Q57" s="110">
        <f t="shared" si="16"/>
        <v>0.88336814815565334</v>
      </c>
      <c r="R57" s="290"/>
      <c r="S57" s="47">
        <v>0.31388888888888888</v>
      </c>
      <c r="T57" s="48">
        <v>0.37787037037037036</v>
      </c>
      <c r="U57" s="111">
        <v>15</v>
      </c>
      <c r="V57" s="112">
        <v>92.147311593644829</v>
      </c>
      <c r="W57" s="113"/>
      <c r="X57" s="116"/>
      <c r="Y57" s="281"/>
      <c r="Z57" s="282"/>
      <c r="AA57" s="117">
        <f t="shared" si="17"/>
        <v>-419.87466663964824</v>
      </c>
      <c r="AB57" s="110">
        <f t="shared" si="18"/>
        <v>0.88336814815565323</v>
      </c>
      <c r="AC57" s="295"/>
    </row>
    <row r="58" spans="1:29" ht="15.75" customHeight="1">
      <c r="A58" s="284"/>
      <c r="B58" s="100" t="s">
        <v>118</v>
      </c>
      <c r="C58" s="279" t="s">
        <v>125</v>
      </c>
      <c r="D58" s="280"/>
      <c r="E58" s="101">
        <v>17.89</v>
      </c>
      <c r="F58" s="102">
        <v>2441</v>
      </c>
      <c r="G58" s="103">
        <f t="shared" si="19"/>
        <v>43669.49</v>
      </c>
      <c r="H58" s="26"/>
      <c r="I58" s="104">
        <v>4</v>
      </c>
      <c r="J58" s="105">
        <v>3600</v>
      </c>
      <c r="K58" s="106">
        <f t="shared" si="21"/>
        <v>900</v>
      </c>
      <c r="L58" s="107">
        <v>4</v>
      </c>
      <c r="M58" s="105">
        <f t="shared" si="20"/>
        <v>3185.6941608717884</v>
      </c>
      <c r="N58" s="106">
        <f t="shared" si="13"/>
        <v>796.42354021794711</v>
      </c>
      <c r="O58" s="108">
        <f t="shared" si="14"/>
        <v>0</v>
      </c>
      <c r="P58" s="109">
        <f t="shared" si="15"/>
        <v>-103.57645978205289</v>
      </c>
      <c r="Q58" s="110">
        <f t="shared" si="16"/>
        <v>0.88491504468660787</v>
      </c>
      <c r="R58" s="290"/>
      <c r="S58" s="47">
        <v>0.38819444444444445</v>
      </c>
      <c r="T58" s="48">
        <v>0.42011574074074076</v>
      </c>
      <c r="U58" s="111">
        <v>14.866666666666699</v>
      </c>
      <c r="V58" s="112">
        <v>45.974281460816741</v>
      </c>
      <c r="W58" s="113"/>
      <c r="X58" s="116"/>
      <c r="Y58" s="281"/>
      <c r="Z58" s="282"/>
      <c r="AA58" s="117">
        <f t="shared" si="17"/>
        <v>-414.30583912821157</v>
      </c>
      <c r="AB58" s="110">
        <f t="shared" si="18"/>
        <v>0.88491504468660787</v>
      </c>
      <c r="AC58" s="295"/>
    </row>
    <row r="59" spans="1:29" ht="15.75" customHeight="1">
      <c r="A59" s="284"/>
      <c r="B59" s="100" t="s">
        <v>118</v>
      </c>
      <c r="C59" s="279" t="s">
        <v>124</v>
      </c>
      <c r="D59" s="280"/>
      <c r="E59" s="101">
        <v>22.28</v>
      </c>
      <c r="F59" s="102">
        <v>830</v>
      </c>
      <c r="G59" s="103">
        <f t="shared" si="19"/>
        <v>18492.400000000001</v>
      </c>
      <c r="H59" s="26"/>
      <c r="I59" s="104">
        <v>5</v>
      </c>
      <c r="J59" s="105">
        <v>3300</v>
      </c>
      <c r="K59" s="106">
        <f t="shared" si="21"/>
        <v>660</v>
      </c>
      <c r="L59" s="107">
        <v>5</v>
      </c>
      <c r="M59" s="105">
        <f t="shared" si="20"/>
        <v>2963.7644806740277</v>
      </c>
      <c r="N59" s="106">
        <f t="shared" si="13"/>
        <v>592.7528961348055</v>
      </c>
      <c r="O59" s="108">
        <f t="shared" si="14"/>
        <v>0</v>
      </c>
      <c r="P59" s="109">
        <f t="shared" si="15"/>
        <v>-67.247103865194504</v>
      </c>
      <c r="Q59" s="110">
        <f t="shared" si="16"/>
        <v>0.89811044868909928</v>
      </c>
      <c r="R59" s="290"/>
      <c r="S59" s="47">
        <v>0.42986111111111114</v>
      </c>
      <c r="T59" s="48">
        <v>0.4415277777777778</v>
      </c>
      <c r="U59" s="111">
        <v>15</v>
      </c>
      <c r="V59" s="112">
        <v>16.802954595324099</v>
      </c>
      <c r="W59" s="113"/>
      <c r="X59" s="116"/>
      <c r="Y59" s="281"/>
      <c r="Z59" s="282"/>
      <c r="AA59" s="117">
        <f t="shared" si="17"/>
        <v>-336.23551932597229</v>
      </c>
      <c r="AB59" s="110">
        <f t="shared" si="18"/>
        <v>0.89811044868909928</v>
      </c>
      <c r="AC59" s="295"/>
    </row>
    <row r="60" spans="1:29" ht="15.75" customHeight="1">
      <c r="A60" s="285"/>
      <c r="B60" s="100" t="s">
        <v>118</v>
      </c>
      <c r="C60" s="279" t="s">
        <v>127</v>
      </c>
      <c r="D60" s="280"/>
      <c r="E60" s="101">
        <v>18.18</v>
      </c>
      <c r="F60" s="102">
        <v>816</v>
      </c>
      <c r="G60" s="103">
        <f t="shared" si="19"/>
        <v>14834.88</v>
      </c>
      <c r="H60" s="13"/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 t="shared" si="20"/>
        <v>3185.9059073571761</v>
      </c>
      <c r="N60" s="106">
        <f t="shared" si="13"/>
        <v>1061.9686357857254</v>
      </c>
      <c r="O60" s="108">
        <f t="shared" si="14"/>
        <v>0</v>
      </c>
      <c r="P60" s="109">
        <f t="shared" si="15"/>
        <v>-138.03136421427462</v>
      </c>
      <c r="Q60" s="110">
        <f t="shared" si="16"/>
        <v>0.88497386315477111</v>
      </c>
      <c r="R60" s="290"/>
      <c r="S60" s="47">
        <v>0.45138888888888895</v>
      </c>
      <c r="T60" s="48">
        <v>0.46206018518518527</v>
      </c>
      <c r="U60" s="111">
        <v>15</v>
      </c>
      <c r="V60" s="112">
        <v>15.367685494708816</v>
      </c>
      <c r="W60" s="113"/>
      <c r="X60" s="116"/>
      <c r="Y60" s="281"/>
      <c r="Z60" s="282"/>
      <c r="AA60" s="117">
        <f t="shared" si="17"/>
        <v>-414.09409264282385</v>
      </c>
      <c r="AB60" s="110">
        <f t="shared" si="18"/>
        <v>0.88497386315477111</v>
      </c>
      <c r="AC60" s="295"/>
    </row>
    <row r="61" spans="1:29" ht="15.75" customHeight="1">
      <c r="A61" s="285"/>
      <c r="B61" s="100" t="s">
        <v>118</v>
      </c>
      <c r="C61" s="279" t="s">
        <v>210</v>
      </c>
      <c r="D61" s="280"/>
      <c r="E61" s="101">
        <v>27.48</v>
      </c>
      <c r="F61" s="102">
        <v>3494</v>
      </c>
      <c r="G61" s="121">
        <f t="shared" si="19"/>
        <v>96015.12</v>
      </c>
      <c r="H61" s="122"/>
      <c r="I61" s="104">
        <v>5</v>
      </c>
      <c r="J61" s="105">
        <v>3600</v>
      </c>
      <c r="K61" s="106">
        <f t="shared" si="21"/>
        <v>720</v>
      </c>
      <c r="L61" s="107">
        <v>5</v>
      </c>
      <c r="M61" s="105">
        <f t="shared" si="20"/>
        <v>3184.6560533891975</v>
      </c>
      <c r="N61" s="106">
        <f t="shared" si="13"/>
        <v>636.93121067783954</v>
      </c>
      <c r="O61" s="108">
        <f t="shared" si="14"/>
        <v>0</v>
      </c>
      <c r="P61" s="109">
        <f t="shared" si="15"/>
        <v>-83.068789322160455</v>
      </c>
      <c r="Q61" s="110">
        <f t="shared" si="16"/>
        <v>0.88462668149699941</v>
      </c>
      <c r="R61" s="290"/>
      <c r="S61" s="47">
        <v>0.47222222222222232</v>
      </c>
      <c r="T61" s="120">
        <v>0.51792824074074084</v>
      </c>
      <c r="U61" s="111">
        <v>14.633333333333356</v>
      </c>
      <c r="V61" s="112">
        <v>65.828144856301023</v>
      </c>
      <c r="W61" s="113"/>
      <c r="X61" s="116"/>
      <c r="Y61" s="281"/>
      <c r="Z61" s="282"/>
      <c r="AA61" s="117">
        <f t="shared" si="17"/>
        <v>-415.3439466108025</v>
      </c>
      <c r="AB61" s="110">
        <f t="shared" si="18"/>
        <v>0.8846266814969993</v>
      </c>
      <c r="AC61" s="295"/>
    </row>
    <row r="62" spans="1:29" ht="15.75" customHeight="1">
      <c r="A62" s="285"/>
      <c r="B62" s="100"/>
      <c r="C62" s="279"/>
      <c r="D62" s="280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281"/>
      <c r="Z62" s="282"/>
      <c r="AA62" s="117"/>
      <c r="AB62" s="110"/>
      <c r="AC62" s="295"/>
    </row>
    <row r="63" spans="1:29" ht="15.75" customHeight="1">
      <c r="A63" s="285"/>
      <c r="B63" s="100"/>
      <c r="C63" s="279"/>
      <c r="D63" s="280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281"/>
      <c r="Z63" s="282"/>
      <c r="AA63" s="117"/>
      <c r="AB63" s="110"/>
      <c r="AC63" s="295"/>
    </row>
    <row r="64" spans="1:29" ht="15.75" customHeight="1">
      <c r="A64" s="285"/>
      <c r="B64" s="100"/>
      <c r="C64" s="279"/>
      <c r="D64" s="280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281"/>
      <c r="Z64" s="282"/>
      <c r="AA64" s="117"/>
      <c r="AB64" s="110"/>
      <c r="AC64" s="295"/>
    </row>
    <row r="65" spans="1:29" ht="15.75" customHeight="1">
      <c r="A65" s="285"/>
      <c r="B65" s="100"/>
      <c r="C65" s="279"/>
      <c r="D65" s="280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281"/>
      <c r="Z65" s="282"/>
      <c r="AA65" s="117"/>
      <c r="AB65" s="110"/>
      <c r="AC65" s="295"/>
    </row>
    <row r="66" spans="1:29" ht="15.75" customHeight="1">
      <c r="A66" s="285"/>
      <c r="B66" s="100"/>
      <c r="C66" s="279"/>
      <c r="D66" s="280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26"/>
      <c r="X66" s="127"/>
      <c r="Y66" s="281"/>
      <c r="Z66" s="282"/>
      <c r="AA66" s="117"/>
      <c r="AB66" s="110"/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99"/>
      <c r="G72" s="135"/>
      <c r="H72" s="69"/>
      <c r="I72" s="136">
        <f t="shared" ref="I72:J72" si="22">AVERAGE(I56:I71)</f>
        <v>3.8333333333333335</v>
      </c>
      <c r="J72" s="137">
        <f t="shared" si="22"/>
        <v>3450</v>
      </c>
      <c r="K72" s="138">
        <f t="shared" ref="K72" si="23">J72/I72</f>
        <v>900</v>
      </c>
      <c r="L72" s="136">
        <f t="shared" ref="L72:M72" si="24">AVERAGE(L56:L71)</f>
        <v>3.8333333333333335</v>
      </c>
      <c r="M72" s="137">
        <f t="shared" si="24"/>
        <v>3067.5574394918735</v>
      </c>
      <c r="N72" s="138">
        <f t="shared" ref="N72:N79" si="25">M72/L72</f>
        <v>800.23237551961915</v>
      </c>
      <c r="O72" s="139">
        <f t="shared" ref="O72:O79" si="26">L72-I72</f>
        <v>0</v>
      </c>
      <c r="P72" s="140">
        <f t="shared" ref="P72:P79" si="27">N72-K72</f>
        <v>-99.767624480380846</v>
      </c>
      <c r="Q72" s="141">
        <f t="shared" ref="Q72:Q79" si="28">N72/K72</f>
        <v>0.88914708391068797</v>
      </c>
      <c r="R72" s="291"/>
      <c r="S72" s="142">
        <v>0.25</v>
      </c>
      <c r="T72" s="143">
        <v>0.51792824074074084</v>
      </c>
      <c r="U72" s="144"/>
      <c r="V72" s="166"/>
      <c r="W72" s="99"/>
      <c r="X72" s="69"/>
      <c r="Y72" s="277"/>
      <c r="Z72" s="278"/>
      <c r="AA72" s="168">
        <f t="shared" ref="AA72:AA79" si="29">M72-J72</f>
        <v>-382.44256050812646</v>
      </c>
      <c r="AB72" s="141">
        <f t="shared" ref="AB72:AB79" si="30">M72/J72</f>
        <v>0.88914708391068797</v>
      </c>
      <c r="AC72" s="296"/>
    </row>
    <row r="73" spans="1:29" ht="15.75" customHeight="1">
      <c r="A73" s="297" t="s">
        <v>78</v>
      </c>
      <c r="B73" s="114" t="s">
        <v>118</v>
      </c>
      <c r="C73" s="287" t="s">
        <v>211</v>
      </c>
      <c r="D73" s="288"/>
      <c r="E73" s="147">
        <v>23.72</v>
      </c>
      <c r="F73" s="97">
        <v>2676</v>
      </c>
      <c r="G73" s="148">
        <f t="shared" ref="G73:G79" si="31">E73*F73</f>
        <v>63474.719999999994</v>
      </c>
      <c r="H73" s="149"/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79" si="32">F73/V73*60</f>
        <v>3182.3775423838138</v>
      </c>
      <c r="N73" s="152">
        <f t="shared" si="25"/>
        <v>636.4755084767628</v>
      </c>
      <c r="O73" s="154">
        <f t="shared" si="26"/>
        <v>0</v>
      </c>
      <c r="P73" s="155">
        <f t="shared" si="27"/>
        <v>-83.524491523237202</v>
      </c>
      <c r="Q73" s="156">
        <f t="shared" si="28"/>
        <v>0.88399376177328171</v>
      </c>
      <c r="R73" s="289">
        <f>Q89</f>
        <v>0.88411887578324222</v>
      </c>
      <c r="S73" s="157">
        <v>0.25</v>
      </c>
      <c r="T73" s="158">
        <v>0.2850347222222222</v>
      </c>
      <c r="U73" s="159"/>
      <c r="V73" s="160">
        <v>50.452844724303141</v>
      </c>
      <c r="W73" s="158"/>
      <c r="X73" s="169"/>
      <c r="Y73" s="292"/>
      <c r="Z73" s="293"/>
      <c r="AA73" s="115">
        <f t="shared" si="29"/>
        <v>-417.62245761618624</v>
      </c>
      <c r="AB73" s="156">
        <f t="shared" si="30"/>
        <v>0.88399376177328159</v>
      </c>
      <c r="AC73" s="294">
        <f>AB89</f>
        <v>0.88411887578324211</v>
      </c>
    </row>
    <row r="74" spans="1:29" ht="15.75" customHeight="1">
      <c r="A74" s="298"/>
      <c r="B74" s="100" t="s">
        <v>118</v>
      </c>
      <c r="C74" s="279" t="s">
        <v>126</v>
      </c>
      <c r="D74" s="280"/>
      <c r="E74" s="101">
        <v>16.66</v>
      </c>
      <c r="F74" s="102">
        <v>4083</v>
      </c>
      <c r="G74" s="103">
        <f t="shared" si="31"/>
        <v>68022.78</v>
      </c>
      <c r="H74" s="26"/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3189.0158276693383</v>
      </c>
      <c r="N74" s="106">
        <f t="shared" si="25"/>
        <v>637.80316553386763</v>
      </c>
      <c r="O74" s="108">
        <f t="shared" si="26"/>
        <v>0</v>
      </c>
      <c r="P74" s="109">
        <f t="shared" si="27"/>
        <v>-82.196834466132373</v>
      </c>
      <c r="Q74" s="110">
        <f t="shared" si="28"/>
        <v>0.88583772990814946</v>
      </c>
      <c r="R74" s="290"/>
      <c r="S74" s="47">
        <v>0.2951388888888889</v>
      </c>
      <c r="T74" s="48">
        <v>0.34848379629629633</v>
      </c>
      <c r="U74" s="111">
        <v>14.550000000000036</v>
      </c>
      <c r="V74" s="112">
        <v>76.819938576172348</v>
      </c>
      <c r="W74" s="113"/>
      <c r="X74" s="13"/>
      <c r="Y74" s="281"/>
      <c r="Z74" s="282"/>
      <c r="AA74" s="117">
        <f t="shared" si="29"/>
        <v>-410.98417233066175</v>
      </c>
      <c r="AB74" s="110">
        <f t="shared" si="30"/>
        <v>0.88583772990814946</v>
      </c>
      <c r="AC74" s="295"/>
    </row>
    <row r="75" spans="1:29" ht="15.75" customHeight="1">
      <c r="A75" s="298"/>
      <c r="B75" s="100" t="s">
        <v>118</v>
      </c>
      <c r="C75" s="279" t="s">
        <v>129</v>
      </c>
      <c r="D75" s="280"/>
      <c r="E75" s="101">
        <v>18.18</v>
      </c>
      <c r="F75" s="102">
        <v>1724</v>
      </c>
      <c r="G75" s="103">
        <f t="shared" si="31"/>
        <v>31342.32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3181.1982864459992</v>
      </c>
      <c r="N75" s="106">
        <f t="shared" si="25"/>
        <v>1060.3994288153331</v>
      </c>
      <c r="O75" s="108">
        <f t="shared" si="26"/>
        <v>0</v>
      </c>
      <c r="P75" s="109">
        <f t="shared" si="27"/>
        <v>-139.60057118466693</v>
      </c>
      <c r="Q75" s="110">
        <f t="shared" si="28"/>
        <v>0.88366619067944419</v>
      </c>
      <c r="R75" s="290"/>
      <c r="S75" s="47">
        <v>0.35833333333333334</v>
      </c>
      <c r="T75" s="48">
        <v>0.38090277777777776</v>
      </c>
      <c r="U75" s="111">
        <v>15</v>
      </c>
      <c r="V75" s="112">
        <v>32.516049200932414</v>
      </c>
      <c r="W75" s="113"/>
      <c r="X75" s="13"/>
      <c r="Y75" s="281"/>
      <c r="Z75" s="282"/>
      <c r="AA75" s="117">
        <f t="shared" si="29"/>
        <v>-418.8017135540008</v>
      </c>
      <c r="AB75" s="110">
        <f t="shared" si="30"/>
        <v>0.88366619067944419</v>
      </c>
      <c r="AC75" s="295"/>
    </row>
    <row r="76" spans="1:29" ht="15.75" customHeight="1">
      <c r="A76" s="298"/>
      <c r="B76" s="100" t="s">
        <v>118</v>
      </c>
      <c r="C76" s="279" t="s">
        <v>131</v>
      </c>
      <c r="D76" s="280"/>
      <c r="E76" s="101">
        <v>25.03</v>
      </c>
      <c r="F76" s="102">
        <v>1137</v>
      </c>
      <c r="G76" s="103">
        <f t="shared" si="31"/>
        <v>28459.11</v>
      </c>
      <c r="H76" s="26"/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3185.9820141427149</v>
      </c>
      <c r="N76" s="106">
        <f t="shared" si="25"/>
        <v>637.196402828543</v>
      </c>
      <c r="O76" s="108">
        <f t="shared" si="26"/>
        <v>0</v>
      </c>
      <c r="P76" s="109">
        <f t="shared" si="27"/>
        <v>-82.803597171457</v>
      </c>
      <c r="Q76" s="110">
        <f t="shared" si="28"/>
        <v>0.88499500392853192</v>
      </c>
      <c r="R76" s="290"/>
      <c r="S76" s="47">
        <v>0.39097222222222222</v>
      </c>
      <c r="T76" s="48">
        <v>0.40583333333333332</v>
      </c>
      <c r="U76" s="111">
        <v>14.500000000000028</v>
      </c>
      <c r="V76" s="112">
        <v>21.41255025834057</v>
      </c>
      <c r="W76" s="113"/>
      <c r="X76" s="116"/>
      <c r="Y76" s="281"/>
      <c r="Z76" s="282"/>
      <c r="AA76" s="117">
        <f t="shared" si="29"/>
        <v>-414.01798585728511</v>
      </c>
      <c r="AB76" s="110">
        <f t="shared" si="30"/>
        <v>0.88499500392853192</v>
      </c>
      <c r="AC76" s="295"/>
    </row>
    <row r="77" spans="1:29" ht="15.75" customHeight="1">
      <c r="A77" s="298"/>
      <c r="B77" s="100" t="s">
        <v>118</v>
      </c>
      <c r="C77" s="279" t="s">
        <v>132</v>
      </c>
      <c r="D77" s="280"/>
      <c r="E77" s="101">
        <v>24.82</v>
      </c>
      <c r="F77" s="102">
        <v>1493</v>
      </c>
      <c r="G77" s="103">
        <f t="shared" si="31"/>
        <v>37056.26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3186.711837392947</v>
      </c>
      <c r="N77" s="106">
        <f t="shared" si="25"/>
        <v>637.34236747858938</v>
      </c>
      <c r="O77" s="108">
        <f t="shared" si="26"/>
        <v>0</v>
      </c>
      <c r="P77" s="109">
        <f t="shared" si="27"/>
        <v>-82.657632521410619</v>
      </c>
      <c r="Q77" s="110">
        <f t="shared" si="28"/>
        <v>0.88519773260915191</v>
      </c>
      <c r="R77" s="290"/>
      <c r="S77" s="47">
        <v>0.41597222222222224</v>
      </c>
      <c r="T77" s="48">
        <v>0.43548611111111113</v>
      </c>
      <c r="U77" s="111">
        <v>14.600000000000044</v>
      </c>
      <c r="V77" s="112">
        <v>28.110480197445625</v>
      </c>
      <c r="W77" s="113"/>
      <c r="X77" s="116"/>
      <c r="Y77" s="281"/>
      <c r="Z77" s="282"/>
      <c r="AA77" s="117">
        <f t="shared" si="29"/>
        <v>-413.28816260705298</v>
      </c>
      <c r="AB77" s="110">
        <f t="shared" si="30"/>
        <v>0.88519773260915191</v>
      </c>
      <c r="AC77" s="295"/>
    </row>
    <row r="78" spans="1:29" ht="15.75" customHeight="1">
      <c r="A78" s="298"/>
      <c r="B78" s="100" t="s">
        <v>118</v>
      </c>
      <c r="C78" s="279" t="s">
        <v>133</v>
      </c>
      <c r="D78" s="280"/>
      <c r="E78" s="101">
        <v>30</v>
      </c>
      <c r="F78" s="102">
        <v>2044</v>
      </c>
      <c r="G78" s="121">
        <f t="shared" si="31"/>
        <v>61320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3179.5200000000041</v>
      </c>
      <c r="N78" s="106">
        <f t="shared" si="25"/>
        <v>794.88000000000102</v>
      </c>
      <c r="O78" s="108">
        <f t="shared" si="26"/>
        <v>0</v>
      </c>
      <c r="P78" s="109">
        <f t="shared" si="27"/>
        <v>-105.11999999999898</v>
      </c>
      <c r="Q78" s="110">
        <f t="shared" si="28"/>
        <v>0.8832000000000011</v>
      </c>
      <c r="R78" s="290"/>
      <c r="S78" s="47">
        <v>0.44583333333333336</v>
      </c>
      <c r="T78" s="120">
        <v>0.47261574074074075</v>
      </c>
      <c r="U78" s="111">
        <v>14.900000000000011</v>
      </c>
      <c r="V78" s="112">
        <v>38.571859903381593</v>
      </c>
      <c r="W78" s="113"/>
      <c r="X78" s="50"/>
      <c r="Y78" s="281"/>
      <c r="Z78" s="282"/>
      <c r="AA78" s="117">
        <f t="shared" si="29"/>
        <v>-420.47999999999593</v>
      </c>
      <c r="AB78" s="110">
        <f t="shared" si="30"/>
        <v>0.8832000000000011</v>
      </c>
      <c r="AC78" s="295"/>
    </row>
    <row r="79" spans="1:29" ht="15.75" customHeight="1">
      <c r="A79" s="298"/>
      <c r="B79" s="100" t="s">
        <v>118</v>
      </c>
      <c r="C79" s="279" t="s">
        <v>218</v>
      </c>
      <c r="D79" s="280"/>
      <c r="E79" s="101">
        <v>25.2</v>
      </c>
      <c r="F79" s="102">
        <v>2883</v>
      </c>
      <c r="G79" s="121">
        <f t="shared" si="31"/>
        <v>72651.599999999991</v>
      </c>
      <c r="H79" s="62"/>
      <c r="I79" s="104">
        <v>3</v>
      </c>
      <c r="J79" s="105">
        <v>3600</v>
      </c>
      <c r="K79" s="106">
        <f t="shared" si="21"/>
        <v>1200</v>
      </c>
      <c r="L79" s="107">
        <v>3</v>
      </c>
      <c r="M79" s="105">
        <f t="shared" si="32"/>
        <v>3174.990161702885</v>
      </c>
      <c r="N79" s="106">
        <f t="shared" si="25"/>
        <v>1058.3300539009617</v>
      </c>
      <c r="O79" s="123">
        <f t="shared" si="26"/>
        <v>0</v>
      </c>
      <c r="P79" s="124">
        <f t="shared" si="27"/>
        <v>-141.66994609903827</v>
      </c>
      <c r="Q79" s="125">
        <f t="shared" si="28"/>
        <v>0.88194171158413481</v>
      </c>
      <c r="R79" s="290"/>
      <c r="S79" s="47">
        <v>0.48263888888888895</v>
      </c>
      <c r="T79" s="120">
        <v>0.52046296296296302</v>
      </c>
      <c r="U79" s="111">
        <v>15</v>
      </c>
      <c r="V79" s="112">
        <v>54.482058586040885</v>
      </c>
      <c r="W79" s="113"/>
      <c r="X79" s="116"/>
      <c r="Y79" s="281"/>
      <c r="Z79" s="282"/>
      <c r="AA79" s="117">
        <f t="shared" si="29"/>
        <v>-425.00983829711504</v>
      </c>
      <c r="AB79" s="110">
        <f t="shared" si="30"/>
        <v>0.8819417115841347</v>
      </c>
      <c r="AC79" s="295"/>
    </row>
    <row r="80" spans="1:29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281"/>
      <c r="Z80" s="282"/>
      <c r="AA80" s="117"/>
      <c r="AB80" s="110"/>
      <c r="AC80" s="295"/>
    </row>
    <row r="81" spans="1:29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26"/>
      <c r="X81" s="127"/>
      <c r="Y81" s="281"/>
      <c r="Z81" s="282"/>
      <c r="AA81" s="117"/>
      <c r="AB81" s="110"/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4.2857142857142856</v>
      </c>
      <c r="J89" s="137">
        <f t="shared" si="33"/>
        <v>3600</v>
      </c>
      <c r="K89" s="138">
        <f t="shared" ref="K89" si="34">J89/I89</f>
        <v>840</v>
      </c>
      <c r="L89" s="136">
        <f t="shared" ref="L89:M89" si="35">AVERAGE(L73:L88)</f>
        <v>4.2857142857142856</v>
      </c>
      <c r="M89" s="137">
        <f t="shared" si="35"/>
        <v>3182.8279528196717</v>
      </c>
      <c r="N89" s="138">
        <f>M89/L89</f>
        <v>742.65985565792346</v>
      </c>
      <c r="O89" s="139">
        <f>L89-I89</f>
        <v>0</v>
      </c>
      <c r="P89" s="140">
        <f>N89-K89</f>
        <v>-97.340144342076542</v>
      </c>
      <c r="Q89" s="141">
        <f>N89/K89</f>
        <v>0.88411887578324222</v>
      </c>
      <c r="R89" s="291"/>
      <c r="S89" s="142">
        <v>0.25</v>
      </c>
      <c r="T89" s="143">
        <v>0.52046296296296302</v>
      </c>
      <c r="U89" s="144"/>
      <c r="V89" s="166"/>
      <c r="W89" s="167"/>
      <c r="X89" s="138"/>
      <c r="Y89" s="277"/>
      <c r="Z89" s="278"/>
      <c r="AA89" s="168">
        <f>M89-J89</f>
        <v>-417.17204718032826</v>
      </c>
      <c r="AB89" s="141">
        <f>M89/J89</f>
        <v>0.88411887578324211</v>
      </c>
      <c r="AC89" s="296"/>
    </row>
    <row r="90" spans="1:29" ht="15.75" customHeight="1">
      <c r="A90" s="283" t="s">
        <v>134</v>
      </c>
      <c r="B90" s="114" t="s">
        <v>118</v>
      </c>
      <c r="C90" s="287" t="s">
        <v>135</v>
      </c>
      <c r="D90" s="288"/>
      <c r="E90" s="147">
        <v>28.57</v>
      </c>
      <c r="F90" s="97">
        <v>1955</v>
      </c>
      <c r="G90" s="148">
        <f t="shared" ref="G90:G92" si="36">E90*F90</f>
        <v>55854.35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3121.6909526646314</v>
      </c>
      <c r="N90" s="152">
        <f>M90/L90</f>
        <v>260.14091272205263</v>
      </c>
      <c r="O90" s="154">
        <f>L90-I90</f>
        <v>0</v>
      </c>
      <c r="P90" s="155">
        <f>N90-K90</f>
        <v>-39.859087277947367</v>
      </c>
      <c r="Q90" s="156">
        <f>N90/K90</f>
        <v>0.86713637574017544</v>
      </c>
      <c r="R90" s="289">
        <f>Q106</f>
        <v>0.89376876199507971</v>
      </c>
      <c r="S90" s="157">
        <v>0.70833333333333337</v>
      </c>
      <c r="T90" s="158">
        <v>0.73442129629629638</v>
      </c>
      <c r="U90" s="159"/>
      <c r="V90" s="160">
        <v>37.575788820438603</v>
      </c>
      <c r="W90" s="158"/>
      <c r="X90" s="169"/>
      <c r="Y90" s="292"/>
      <c r="Z90" s="293"/>
      <c r="AA90" s="115">
        <f>M90-J90</f>
        <v>-478.30904733536863</v>
      </c>
      <c r="AB90" s="156">
        <f>M90/J90</f>
        <v>0.86713637574017532</v>
      </c>
      <c r="AC90" s="294">
        <f>AB106</f>
        <v>0.89376876199507971</v>
      </c>
    </row>
    <row r="91" spans="1:29" ht="15.75" customHeight="1">
      <c r="A91" s="284"/>
      <c r="B91" s="100" t="s">
        <v>118</v>
      </c>
      <c r="C91" s="279" t="s">
        <v>202</v>
      </c>
      <c r="D91" s="280"/>
      <c r="E91" s="101">
        <v>20.170000000000002</v>
      </c>
      <c r="F91" s="102">
        <v>125</v>
      </c>
      <c r="G91" s="103">
        <f t="shared" si="36"/>
        <v>2521.25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3265.112858977313</v>
      </c>
      <c r="N91" s="106">
        <f>M91/L91</f>
        <v>272.09273824810941</v>
      </c>
      <c r="O91" s="108">
        <f>L91-I91</f>
        <v>0</v>
      </c>
      <c r="P91" s="109">
        <f>N91-K91</f>
        <v>-27.907261751890587</v>
      </c>
      <c r="Q91" s="110">
        <f>N91/K91</f>
        <v>0.90697579416036467</v>
      </c>
      <c r="R91" s="290"/>
      <c r="S91" s="47">
        <v>0.73819444444444449</v>
      </c>
      <c r="T91" s="48">
        <v>0.73978009259259259</v>
      </c>
      <c r="U91" s="111">
        <v>5.4333333333332767</v>
      </c>
      <c r="V91" s="112">
        <v>2.2970109530453175</v>
      </c>
      <c r="W91" s="113"/>
      <c r="X91" s="13"/>
      <c r="Y91" s="281"/>
      <c r="Z91" s="282"/>
      <c r="AA91" s="117">
        <f>M91-J91</f>
        <v>-334.88714102268705</v>
      </c>
      <c r="AB91" s="110">
        <f>M91/J91</f>
        <v>0.90697579416036467</v>
      </c>
      <c r="AC91" s="295"/>
    </row>
    <row r="92" spans="1:29" ht="15.75" customHeight="1">
      <c r="A92" s="284"/>
      <c r="B92" s="100" t="s">
        <v>118</v>
      </c>
      <c r="C92" s="279" t="s">
        <v>203</v>
      </c>
      <c r="D92" s="280"/>
      <c r="E92" s="101">
        <v>20.420000000000002</v>
      </c>
      <c r="F92" s="102">
        <v>1140</v>
      </c>
      <c r="G92" s="103">
        <f t="shared" si="36"/>
        <v>23278.800000000003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3265.8988179049156</v>
      </c>
      <c r="N92" s="106">
        <f>M92/L92</f>
        <v>251.22298599268581</v>
      </c>
      <c r="O92" s="108">
        <f>L92-I92</f>
        <v>0</v>
      </c>
      <c r="P92" s="109">
        <f>N92-K92</f>
        <v>-25.700090930391099</v>
      </c>
      <c r="Q92" s="110">
        <f>N92/K92</f>
        <v>0.9071941160846988</v>
      </c>
      <c r="R92" s="290"/>
      <c r="S92" s="47">
        <v>0.74305555555555558</v>
      </c>
      <c r="T92" s="48">
        <v>0.7575925925925926</v>
      </c>
      <c r="U92" s="111">
        <v>4.7166666666667112</v>
      </c>
      <c r="V92" s="112">
        <v>20.943698446811901</v>
      </c>
      <c r="W92" s="113"/>
      <c r="X92" s="13"/>
      <c r="Y92" s="281"/>
      <c r="Z92" s="282"/>
      <c r="AA92" s="117">
        <f>M92-J92</f>
        <v>-334.10118209508437</v>
      </c>
      <c r="AB92" s="110">
        <f>M92/J92</f>
        <v>0.9071941160846988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26"/>
      <c r="X98" s="127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26"/>
      <c r="X99" s="127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3217.567543182287</v>
      </c>
      <c r="N106" s="138">
        <f>M106/L106</f>
        <v>260.88385485261784</v>
      </c>
      <c r="O106" s="139">
        <f>L106-I106</f>
        <v>0</v>
      </c>
      <c r="P106" s="140">
        <f>N106-K106</f>
        <v>-31.008037039274029</v>
      </c>
      <c r="Q106" s="141">
        <f>N106/K106</f>
        <v>0.89376876199507971</v>
      </c>
      <c r="R106" s="291"/>
      <c r="S106" s="142">
        <v>0.70833333333333337</v>
      </c>
      <c r="T106" s="143">
        <v>0.7575925925925926</v>
      </c>
      <c r="U106" s="144"/>
      <c r="V106" s="166"/>
      <c r="W106" s="167"/>
      <c r="X106" s="138"/>
      <c r="Y106" s="277"/>
      <c r="Z106" s="278"/>
      <c r="AA106" s="168">
        <f>M106-J106</f>
        <v>-382.43245681771305</v>
      </c>
      <c r="AB106" s="141">
        <f>M106/J106</f>
        <v>0.89376876199507971</v>
      </c>
      <c r="AC106" s="296"/>
    </row>
    <row r="107" spans="1:29" ht="15.75" customHeight="1">
      <c r="A107" s="297" t="s">
        <v>139</v>
      </c>
      <c r="B107" s="114" t="s">
        <v>118</v>
      </c>
      <c r="C107" s="287" t="s">
        <v>208</v>
      </c>
      <c r="D107" s="288"/>
      <c r="E107" s="147">
        <v>17.22</v>
      </c>
      <c r="F107" s="97">
        <v>1918</v>
      </c>
      <c r="G107" s="148">
        <f t="shared" ref="G107:G109" si="40">E107*F107</f>
        <v>33027.96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2981.3503902514831</v>
      </c>
      <c r="N107" s="152">
        <f>M107/L107</f>
        <v>993.78346341716099</v>
      </c>
      <c r="O107" s="154">
        <f>L107-I107</f>
        <v>0</v>
      </c>
      <c r="P107" s="155">
        <f>N107-K107</f>
        <v>-106.21653658283901</v>
      </c>
      <c r="Q107" s="156">
        <f>N107/K107</f>
        <v>0.90343951219741903</v>
      </c>
      <c r="R107" s="289">
        <f>Q123</f>
        <v>0.8985687450905937</v>
      </c>
      <c r="S107" s="157">
        <v>0.70833333333333337</v>
      </c>
      <c r="T107" s="158">
        <v>0.73512731481481486</v>
      </c>
      <c r="U107" s="159"/>
      <c r="V107" s="160">
        <v>38.599958051322098</v>
      </c>
      <c r="W107" s="161"/>
      <c r="X107" s="162"/>
      <c r="Y107" s="292"/>
      <c r="Z107" s="293"/>
      <c r="AA107" s="115">
        <f>M107-J107</f>
        <v>-318.64960974851692</v>
      </c>
      <c r="AB107" s="156">
        <f>M107/J107</f>
        <v>0.90343951219741914</v>
      </c>
      <c r="AC107" s="294">
        <f>AB123</f>
        <v>0.8985687450905937</v>
      </c>
    </row>
    <row r="108" spans="1:29" ht="15.75" customHeight="1">
      <c r="A108" s="298"/>
      <c r="B108" s="100" t="s">
        <v>118</v>
      </c>
      <c r="C108" s="279" t="s">
        <v>138</v>
      </c>
      <c r="D108" s="280"/>
      <c r="E108" s="101">
        <v>24.54</v>
      </c>
      <c r="F108" s="102">
        <v>1717</v>
      </c>
      <c r="G108" s="103">
        <f t="shared" si="40"/>
        <v>42135.18</v>
      </c>
      <c r="H108" s="26"/>
      <c r="I108" s="104">
        <v>4</v>
      </c>
      <c r="J108" s="105">
        <v>3000</v>
      </c>
      <c r="K108" s="106">
        <f t="shared" ref="K108:K152" si="41">J108/I108</f>
        <v>750</v>
      </c>
      <c r="L108" s="107">
        <v>4</v>
      </c>
      <c r="M108" s="105">
        <f>F108/V108*60</f>
        <v>2688.7098724378416</v>
      </c>
      <c r="N108" s="106">
        <f>M108/L108</f>
        <v>672.17746810946039</v>
      </c>
      <c r="O108" s="108">
        <f>L108-I108</f>
        <v>0</v>
      </c>
      <c r="P108" s="109">
        <f>N108-K108</f>
        <v>-77.822531890539608</v>
      </c>
      <c r="Q108" s="110">
        <f>N108/K108</f>
        <v>0.89623662414594718</v>
      </c>
      <c r="R108" s="290"/>
      <c r="S108" s="47">
        <v>0.73819444444444449</v>
      </c>
      <c r="T108" s="48">
        <v>0.76479166666666676</v>
      </c>
      <c r="U108" s="111">
        <v>5</v>
      </c>
      <c r="V108" s="112">
        <v>38.315774065497152</v>
      </c>
      <c r="W108" s="113"/>
      <c r="X108" s="116"/>
      <c r="Y108" s="281"/>
      <c r="Z108" s="282"/>
      <c r="AA108" s="117">
        <f>M108-J108</f>
        <v>-311.29012756215843</v>
      </c>
      <c r="AB108" s="110">
        <f>M108/J108</f>
        <v>0.89623662414594718</v>
      </c>
      <c r="AC108" s="295"/>
    </row>
    <row r="109" spans="1:29" ht="15.75" customHeight="1">
      <c r="A109" s="298"/>
      <c r="B109" s="100" t="s">
        <v>118</v>
      </c>
      <c r="C109" s="279" t="s">
        <v>205</v>
      </c>
      <c r="D109" s="280"/>
      <c r="E109" s="101">
        <v>23.27</v>
      </c>
      <c r="F109" s="102">
        <v>1937</v>
      </c>
      <c r="G109" s="103">
        <f t="shared" si="40"/>
        <v>45073.99</v>
      </c>
      <c r="H109" s="26"/>
      <c r="I109" s="104">
        <v>5</v>
      </c>
      <c r="J109" s="105">
        <v>3000</v>
      </c>
      <c r="K109" s="106">
        <f t="shared" si="41"/>
        <v>600</v>
      </c>
      <c r="L109" s="107">
        <v>5</v>
      </c>
      <c r="M109" s="105">
        <f>F109/V109*60</f>
        <v>2686.6290666531972</v>
      </c>
      <c r="N109" s="106">
        <f>M109/L109</f>
        <v>537.32581333063945</v>
      </c>
      <c r="O109" s="108">
        <f>L109-I109</f>
        <v>0</v>
      </c>
      <c r="P109" s="109">
        <f>N109-K109</f>
        <v>-62.674186669360552</v>
      </c>
      <c r="Q109" s="110">
        <f>N109/K109</f>
        <v>0.89554302221773241</v>
      </c>
      <c r="R109" s="290"/>
      <c r="S109" s="47">
        <v>0.7680555555555556</v>
      </c>
      <c r="T109" s="48">
        <v>0.79809027777777786</v>
      </c>
      <c r="U109" s="111">
        <v>4.6999999999999353</v>
      </c>
      <c r="V109" s="112">
        <v>43.258669923041602</v>
      </c>
      <c r="W109" s="113"/>
      <c r="X109" s="116"/>
      <c r="Y109" s="281"/>
      <c r="Z109" s="282"/>
      <c r="AA109" s="117">
        <f>M109-J109</f>
        <v>-313.37093334680276</v>
      </c>
      <c r="AB109" s="110">
        <f>M109/J109</f>
        <v>0.89554302221773241</v>
      </c>
      <c r="AC109" s="295"/>
    </row>
    <row r="110" spans="1:29" ht="15.75" customHeight="1">
      <c r="A110" s="298"/>
      <c r="B110" s="100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281"/>
      <c r="Z110" s="282"/>
      <c r="AA110" s="117"/>
      <c r="AB110" s="110"/>
      <c r="AC110" s="295"/>
    </row>
    <row r="111" spans="1:29" ht="15.75" customHeight="1">
      <c r="A111" s="298"/>
      <c r="B111" s="100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81"/>
      <c r="Z111" s="282"/>
      <c r="AA111" s="117"/>
      <c r="AB111" s="110"/>
      <c r="AC111" s="295"/>
    </row>
    <row r="112" spans="1:29" ht="15.75" customHeight="1">
      <c r="A112" s="298"/>
      <c r="B112" s="100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281"/>
      <c r="Z112" s="282"/>
      <c r="AA112" s="117"/>
      <c r="AB112" s="110"/>
      <c r="AC112" s="295"/>
    </row>
    <row r="113" spans="1:29" ht="15.75" customHeight="1">
      <c r="A113" s="298"/>
      <c r="B113" s="100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120"/>
      <c r="U113" s="111"/>
      <c r="V113" s="112"/>
      <c r="W113" s="113"/>
      <c r="X113" s="116"/>
      <c r="Y113" s="281"/>
      <c r="Z113" s="282"/>
      <c r="AA113" s="117"/>
      <c r="AB113" s="110"/>
      <c r="AC113" s="295"/>
    </row>
    <row r="114" spans="1:29" ht="15.75" customHeight="1">
      <c r="A114" s="298"/>
      <c r="B114" s="100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120"/>
      <c r="U114" s="111"/>
      <c r="V114" s="112"/>
      <c r="W114" s="113"/>
      <c r="X114" s="116"/>
      <c r="Y114" s="281"/>
      <c r="Z114" s="282"/>
      <c r="AA114" s="117"/>
      <c r="AB114" s="110"/>
      <c r="AC114" s="295"/>
    </row>
    <row r="115" spans="1:29" ht="15.75" customHeight="1">
      <c r="A115" s="298"/>
      <c r="B115" s="100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120"/>
      <c r="U115" s="111"/>
      <c r="V115" s="112"/>
      <c r="W115" s="113"/>
      <c r="X115" s="116"/>
      <c r="Y115" s="281"/>
      <c r="Z115" s="282"/>
      <c r="AA115" s="117"/>
      <c r="AB115" s="110"/>
      <c r="AC115" s="295"/>
    </row>
    <row r="116" spans="1:29" ht="15.75" customHeight="1">
      <c r="A116" s="298"/>
      <c r="B116" s="100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120"/>
      <c r="U116" s="111"/>
      <c r="V116" s="112"/>
      <c r="W116" s="113"/>
      <c r="X116" s="116"/>
      <c r="Y116" s="281"/>
      <c r="Z116" s="282"/>
      <c r="AA116" s="117"/>
      <c r="AB116" s="110"/>
      <c r="AC116" s="295"/>
    </row>
    <row r="117" spans="1:29" ht="15.75" customHeight="1">
      <c r="A117" s="298"/>
      <c r="B117" s="100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120"/>
      <c r="U117" s="111"/>
      <c r="V117" s="112"/>
      <c r="W117" s="126"/>
      <c r="X117" s="127"/>
      <c r="Y117" s="281"/>
      <c r="Z117" s="282"/>
      <c r="AA117" s="117"/>
      <c r="AB117" s="110"/>
      <c r="AC117" s="295"/>
    </row>
    <row r="118" spans="1:29" ht="15.75" customHeight="1">
      <c r="A118" s="298"/>
      <c r="B118" s="100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120"/>
      <c r="U118" s="111"/>
      <c r="V118" s="112"/>
      <c r="W118" s="126"/>
      <c r="X118" s="127"/>
      <c r="Y118" s="281"/>
      <c r="Z118" s="282"/>
      <c r="AA118" s="117"/>
      <c r="AB118" s="110"/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2">AVERAGE(I107:I122)</f>
        <v>4</v>
      </c>
      <c r="J123" s="137">
        <f t="shared" si="42"/>
        <v>3100</v>
      </c>
      <c r="K123" s="138">
        <f t="shared" ref="K123" si="43">J123/I123</f>
        <v>775</v>
      </c>
      <c r="L123" s="136">
        <f t="shared" ref="L123:M123" si="44">AVERAGE(L107:L122)</f>
        <v>4</v>
      </c>
      <c r="M123" s="137">
        <f t="shared" si="44"/>
        <v>2785.5631097808405</v>
      </c>
      <c r="N123" s="138">
        <f t="shared" ref="N123:N134" si="45">M123/L123</f>
        <v>696.39077744521012</v>
      </c>
      <c r="O123" s="139">
        <f t="shared" ref="O123:O134" si="46">L123-I123</f>
        <v>0</v>
      </c>
      <c r="P123" s="140">
        <f t="shared" ref="P123:P134" si="47">N123-K123</f>
        <v>-78.609222554789881</v>
      </c>
      <c r="Q123" s="141">
        <f t="shared" ref="Q123:Q134" si="48">N123/K123</f>
        <v>0.8985687450905937</v>
      </c>
      <c r="R123" s="291"/>
      <c r="S123" s="142">
        <v>0.70833333333333337</v>
      </c>
      <c r="T123" s="143">
        <v>0.79809027777777786</v>
      </c>
      <c r="U123" s="144"/>
      <c r="V123" s="166"/>
      <c r="W123" s="99"/>
      <c r="X123" s="69"/>
      <c r="Y123" s="277"/>
      <c r="Z123" s="278"/>
      <c r="AA123" s="168">
        <f t="shared" ref="AA123:AA134" si="49">M123-J123</f>
        <v>-314.43689021915952</v>
      </c>
      <c r="AB123" s="141">
        <f t="shared" ref="AB123:AB134" si="50">M123/J123</f>
        <v>0.8985687450905937</v>
      </c>
      <c r="AC123" s="296"/>
    </row>
    <row r="124" spans="1:29" ht="15.75" customHeight="1">
      <c r="A124" s="283" t="s">
        <v>142</v>
      </c>
      <c r="B124" s="114" t="s">
        <v>118</v>
      </c>
      <c r="C124" s="287" t="s">
        <v>137</v>
      </c>
      <c r="D124" s="288"/>
      <c r="E124" s="147">
        <v>22.28</v>
      </c>
      <c r="F124" s="97">
        <v>473</v>
      </c>
      <c r="G124" s="148">
        <f t="shared" ref="G124:G134" si="51">E124*F124</f>
        <v>10538.44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4" si="52">F124/V124*60</f>
        <v>2964.6175111324378</v>
      </c>
      <c r="N124" s="152">
        <f t="shared" si="45"/>
        <v>592.92350222648759</v>
      </c>
      <c r="O124" s="154">
        <f t="shared" si="46"/>
        <v>0</v>
      </c>
      <c r="P124" s="155">
        <f t="shared" si="47"/>
        <v>-67.076497773512415</v>
      </c>
      <c r="Q124" s="156">
        <f t="shared" si="48"/>
        <v>0.89836894276740542</v>
      </c>
      <c r="R124" s="289">
        <f>Q140</f>
        <v>0.89328646056697913</v>
      </c>
      <c r="S124" s="157">
        <v>0.70833333333333337</v>
      </c>
      <c r="T124" s="158">
        <v>0.71497685185185189</v>
      </c>
      <c r="U124" s="159"/>
      <c r="V124" s="160">
        <v>9.5729043943882264</v>
      </c>
      <c r="W124" s="161"/>
      <c r="X124" s="162"/>
      <c r="Y124" s="292"/>
      <c r="Z124" s="293"/>
      <c r="AA124" s="115">
        <f t="shared" si="49"/>
        <v>-335.38248886756219</v>
      </c>
      <c r="AB124" s="156">
        <f t="shared" si="50"/>
        <v>0.89836894276740542</v>
      </c>
      <c r="AC124" s="294">
        <f>AB140</f>
        <v>0.89328646056697913</v>
      </c>
    </row>
    <row r="125" spans="1:29" ht="15.75" customHeight="1">
      <c r="A125" s="284"/>
      <c r="B125" s="100" t="s">
        <v>118</v>
      </c>
      <c r="C125" s="279" t="s">
        <v>136</v>
      </c>
      <c r="D125" s="280"/>
      <c r="E125" s="101">
        <v>16.7</v>
      </c>
      <c r="F125" s="102">
        <v>388</v>
      </c>
      <c r="G125" s="103">
        <f t="shared" si="51"/>
        <v>6479.5999999999995</v>
      </c>
      <c r="H125" s="26">
        <v>2</v>
      </c>
      <c r="I125" s="104">
        <v>3</v>
      </c>
      <c r="J125" s="105">
        <v>3600</v>
      </c>
      <c r="K125" s="106">
        <f t="shared" si="41"/>
        <v>1200</v>
      </c>
      <c r="L125" s="107">
        <v>3</v>
      </c>
      <c r="M125" s="105">
        <f t="shared" si="52"/>
        <v>3200.0847556532417</v>
      </c>
      <c r="N125" s="106">
        <f t="shared" si="45"/>
        <v>1066.6949185510805</v>
      </c>
      <c r="O125" s="108">
        <f t="shared" si="46"/>
        <v>0</v>
      </c>
      <c r="P125" s="109">
        <f t="shared" si="47"/>
        <v>-133.30508144891951</v>
      </c>
      <c r="Q125" s="110">
        <f t="shared" si="48"/>
        <v>0.88891243212590043</v>
      </c>
      <c r="R125" s="290"/>
      <c r="S125" s="47">
        <v>0.72499999999999998</v>
      </c>
      <c r="T125" s="48">
        <v>0.73004629629629625</v>
      </c>
      <c r="U125" s="111">
        <v>15</v>
      </c>
      <c r="V125" s="112">
        <v>7.2748073184229742</v>
      </c>
      <c r="W125" s="113"/>
      <c r="X125" s="116"/>
      <c r="Y125" s="281"/>
      <c r="Z125" s="282"/>
      <c r="AA125" s="117">
        <f t="shared" si="49"/>
        <v>-399.9152443467583</v>
      </c>
      <c r="AB125" s="110">
        <f t="shared" si="50"/>
        <v>0.88891243212590043</v>
      </c>
      <c r="AC125" s="295"/>
    </row>
    <row r="126" spans="1:29" ht="15.75" customHeight="1">
      <c r="A126" s="284"/>
      <c r="B126" s="100" t="s">
        <v>118</v>
      </c>
      <c r="C126" s="279" t="s">
        <v>148</v>
      </c>
      <c r="D126" s="280"/>
      <c r="E126" s="101">
        <v>18.18</v>
      </c>
      <c r="F126" s="102">
        <v>1211</v>
      </c>
      <c r="G126" s="103">
        <f t="shared" si="51"/>
        <v>22015.98</v>
      </c>
      <c r="H126" s="26"/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3173.7231732776731</v>
      </c>
      <c r="N126" s="106">
        <f t="shared" si="45"/>
        <v>1057.907724425891</v>
      </c>
      <c r="O126" s="108">
        <f t="shared" si="46"/>
        <v>0</v>
      </c>
      <c r="P126" s="109">
        <f t="shared" si="47"/>
        <v>-142.09227557410895</v>
      </c>
      <c r="Q126" s="110">
        <f t="shared" si="48"/>
        <v>0.88158977035490915</v>
      </c>
      <c r="R126" s="290"/>
      <c r="S126" s="47">
        <v>0.7402777777777777</v>
      </c>
      <c r="T126" s="48">
        <v>0.75616898148148137</v>
      </c>
      <c r="U126" s="111">
        <v>14.733333333333292</v>
      </c>
      <c r="V126" s="112">
        <v>22.894246294631976</v>
      </c>
      <c r="W126" s="113"/>
      <c r="X126" s="116"/>
      <c r="Y126" s="281"/>
      <c r="Z126" s="282"/>
      <c r="AA126" s="117">
        <f t="shared" si="49"/>
        <v>-426.27682672232686</v>
      </c>
      <c r="AB126" s="110">
        <f t="shared" si="50"/>
        <v>0.88158977035490915</v>
      </c>
      <c r="AC126" s="295"/>
    </row>
    <row r="127" spans="1:29" ht="15.75" customHeight="1">
      <c r="A127" s="284"/>
      <c r="B127" s="100" t="s">
        <v>118</v>
      </c>
      <c r="C127" s="279" t="s">
        <v>144</v>
      </c>
      <c r="D127" s="280"/>
      <c r="E127" s="101">
        <v>18.18</v>
      </c>
      <c r="F127" s="102">
        <v>580</v>
      </c>
      <c r="G127" s="103">
        <f t="shared" si="51"/>
        <v>10544.4</v>
      </c>
      <c r="H127" s="26">
        <v>2</v>
      </c>
      <c r="I127" s="104">
        <v>3</v>
      </c>
      <c r="J127" s="105">
        <v>3000</v>
      </c>
      <c r="K127" s="106">
        <f t="shared" si="41"/>
        <v>1000</v>
      </c>
      <c r="L127" s="107">
        <v>3</v>
      </c>
      <c r="M127" s="105">
        <f t="shared" si="52"/>
        <v>2704.7387160066492</v>
      </c>
      <c r="N127" s="106">
        <f t="shared" si="45"/>
        <v>901.57957200221642</v>
      </c>
      <c r="O127" s="108">
        <f t="shared" si="46"/>
        <v>0</v>
      </c>
      <c r="P127" s="109">
        <f t="shared" si="47"/>
        <v>-98.420427997783577</v>
      </c>
      <c r="Q127" s="110">
        <f t="shared" si="48"/>
        <v>0.90157957200221639</v>
      </c>
      <c r="R127" s="290"/>
      <c r="S127" s="47">
        <v>0.76597222222222205</v>
      </c>
      <c r="T127" s="48">
        <v>0.77489583333333312</v>
      </c>
      <c r="U127" s="111">
        <v>15</v>
      </c>
      <c r="V127" s="112">
        <v>12.866307489907818</v>
      </c>
      <c r="W127" s="113"/>
      <c r="X127" s="116"/>
      <c r="Y127" s="281"/>
      <c r="Z127" s="282"/>
      <c r="AA127" s="117">
        <f t="shared" si="49"/>
        <v>-295.26128399335084</v>
      </c>
      <c r="AB127" s="110">
        <f t="shared" si="50"/>
        <v>0.90157957200221639</v>
      </c>
      <c r="AC127" s="295"/>
    </row>
    <row r="128" spans="1:29" ht="15.75" customHeight="1">
      <c r="A128" s="285"/>
      <c r="B128" s="100" t="s">
        <v>118</v>
      </c>
      <c r="C128" s="279" t="s">
        <v>143</v>
      </c>
      <c r="D128" s="280"/>
      <c r="E128" s="101">
        <v>14.03</v>
      </c>
      <c r="F128" s="102">
        <v>2274</v>
      </c>
      <c r="G128" s="103">
        <f t="shared" si="51"/>
        <v>31904.219999999998</v>
      </c>
      <c r="H128" s="13">
        <v>2</v>
      </c>
      <c r="I128" s="104">
        <v>3</v>
      </c>
      <c r="J128" s="105">
        <v>3000</v>
      </c>
      <c r="K128" s="106">
        <f t="shared" si="41"/>
        <v>1000</v>
      </c>
      <c r="L128" s="107">
        <v>3</v>
      </c>
      <c r="M128" s="105">
        <f t="shared" si="52"/>
        <v>2707.5151742993858</v>
      </c>
      <c r="N128" s="106">
        <f t="shared" si="45"/>
        <v>902.50505809979529</v>
      </c>
      <c r="O128" s="108">
        <f t="shared" si="46"/>
        <v>0</v>
      </c>
      <c r="P128" s="109">
        <f t="shared" si="47"/>
        <v>-97.494941900204708</v>
      </c>
      <c r="Q128" s="110">
        <f t="shared" si="48"/>
        <v>0.90250505809979531</v>
      </c>
      <c r="R128" s="290"/>
      <c r="S128" s="47">
        <v>0.78472222222222199</v>
      </c>
      <c r="T128" s="48">
        <v>0.81971064814814787</v>
      </c>
      <c r="U128" s="111">
        <v>15</v>
      </c>
      <c r="V128" s="112">
        <v>50.393069370444472</v>
      </c>
      <c r="W128" s="113"/>
      <c r="X128" s="116"/>
      <c r="Y128" s="281"/>
      <c r="Z128" s="282"/>
      <c r="AA128" s="117">
        <f t="shared" si="49"/>
        <v>-292.48482570061424</v>
      </c>
      <c r="AB128" s="110">
        <f t="shared" si="50"/>
        <v>0.9025050580997952</v>
      </c>
      <c r="AC128" s="295"/>
    </row>
    <row r="129" spans="1:29" ht="15.75" customHeight="1">
      <c r="A129" s="285"/>
      <c r="B129" s="100" t="s">
        <v>118</v>
      </c>
      <c r="C129" s="279" t="s">
        <v>145</v>
      </c>
      <c r="D129" s="280"/>
      <c r="E129" s="101">
        <v>14.28</v>
      </c>
      <c r="F129" s="102">
        <v>2920</v>
      </c>
      <c r="G129" s="121">
        <f t="shared" si="51"/>
        <v>41697.599999999999</v>
      </c>
      <c r="H129" s="122">
        <v>2</v>
      </c>
      <c r="I129" s="104">
        <v>3</v>
      </c>
      <c r="J129" s="105">
        <v>3600</v>
      </c>
      <c r="K129" s="106">
        <f t="shared" si="41"/>
        <v>1200</v>
      </c>
      <c r="L129" s="107">
        <v>3</v>
      </c>
      <c r="M129" s="105">
        <f t="shared" si="52"/>
        <v>3183.3244846451676</v>
      </c>
      <c r="N129" s="106">
        <f t="shared" si="45"/>
        <v>1061.1081615483893</v>
      </c>
      <c r="O129" s="108">
        <f t="shared" si="46"/>
        <v>0</v>
      </c>
      <c r="P129" s="109">
        <f t="shared" si="47"/>
        <v>-138.89183845161074</v>
      </c>
      <c r="Q129" s="110">
        <f t="shared" si="48"/>
        <v>0.88425680129032436</v>
      </c>
      <c r="R129" s="290"/>
      <c r="S129" s="47">
        <v>0.82986111111111083</v>
      </c>
      <c r="T129" s="120">
        <v>0.86807870370370344</v>
      </c>
      <c r="U129" s="111">
        <v>14.61666666666666</v>
      </c>
      <c r="V129" s="112">
        <v>55.036802200052456</v>
      </c>
      <c r="W129" s="113"/>
      <c r="X129" s="116"/>
      <c r="Y129" s="281"/>
      <c r="Z129" s="282"/>
      <c r="AA129" s="117">
        <f t="shared" si="49"/>
        <v>-416.67551535483244</v>
      </c>
      <c r="AB129" s="110">
        <f t="shared" si="50"/>
        <v>0.88425680129032436</v>
      </c>
      <c r="AC129" s="295"/>
    </row>
    <row r="130" spans="1:29" ht="15.75" customHeight="1">
      <c r="A130" s="285"/>
      <c r="B130" s="100" t="s">
        <v>118</v>
      </c>
      <c r="C130" s="279" t="s">
        <v>137</v>
      </c>
      <c r="D130" s="280"/>
      <c r="E130" s="101">
        <v>22.28</v>
      </c>
      <c r="F130" s="102">
        <v>1290</v>
      </c>
      <c r="G130" s="121">
        <f t="shared" si="51"/>
        <v>28741.200000000001</v>
      </c>
      <c r="H130" s="62"/>
      <c r="I130" s="104">
        <v>5</v>
      </c>
      <c r="J130" s="105">
        <v>3300</v>
      </c>
      <c r="K130" s="106">
        <f t="shared" si="41"/>
        <v>660</v>
      </c>
      <c r="L130" s="107">
        <v>5</v>
      </c>
      <c r="M130" s="105">
        <f t="shared" si="52"/>
        <v>2964.6175111324383</v>
      </c>
      <c r="N130" s="106">
        <f t="shared" si="45"/>
        <v>592.9235022264877</v>
      </c>
      <c r="O130" s="123">
        <f t="shared" si="46"/>
        <v>0</v>
      </c>
      <c r="P130" s="124">
        <f t="shared" si="47"/>
        <v>-67.076497773512301</v>
      </c>
      <c r="Q130" s="125">
        <f t="shared" si="48"/>
        <v>0.89836894276740564</v>
      </c>
      <c r="R130" s="290"/>
      <c r="S130" s="47">
        <v>0.87847222222222188</v>
      </c>
      <c r="T130" s="120">
        <v>0.89659722222222182</v>
      </c>
      <c r="U130" s="111">
        <v>14.966666666666555</v>
      </c>
      <c r="V130" s="112">
        <v>26.107921075604253</v>
      </c>
      <c r="W130" s="113"/>
      <c r="X130" s="116"/>
      <c r="Y130" s="281"/>
      <c r="Z130" s="282"/>
      <c r="AA130" s="117">
        <f t="shared" si="49"/>
        <v>-335.38248886756173</v>
      </c>
      <c r="AB130" s="110">
        <f t="shared" si="50"/>
        <v>0.89836894276740553</v>
      </c>
      <c r="AC130" s="295"/>
    </row>
    <row r="131" spans="1:29" ht="15.75" customHeight="1">
      <c r="A131" s="285"/>
      <c r="B131" s="100" t="s">
        <v>118</v>
      </c>
      <c r="C131" s="279" t="s">
        <v>136</v>
      </c>
      <c r="D131" s="280"/>
      <c r="E131" s="101">
        <v>16.7</v>
      </c>
      <c r="F131" s="102">
        <v>902</v>
      </c>
      <c r="G131" s="121">
        <f t="shared" si="51"/>
        <v>15063.4</v>
      </c>
      <c r="H131" s="62"/>
      <c r="I131" s="104">
        <v>3</v>
      </c>
      <c r="J131" s="105">
        <v>3600</v>
      </c>
      <c r="K131" s="106">
        <f t="shared" si="41"/>
        <v>1200</v>
      </c>
      <c r="L131" s="118">
        <v>3</v>
      </c>
      <c r="M131" s="105">
        <f t="shared" si="52"/>
        <v>3200.0847556532417</v>
      </c>
      <c r="N131" s="106">
        <f t="shared" si="45"/>
        <v>1066.6949185510805</v>
      </c>
      <c r="O131" s="123">
        <f t="shared" si="46"/>
        <v>0</v>
      </c>
      <c r="P131" s="124">
        <f t="shared" si="47"/>
        <v>-133.30508144891951</v>
      </c>
      <c r="Q131" s="125">
        <f t="shared" si="48"/>
        <v>0.88891243212590043</v>
      </c>
      <c r="R131" s="290"/>
      <c r="S131" s="47">
        <v>0.90694444444444411</v>
      </c>
      <c r="T131" s="120">
        <v>0.91868055555555517</v>
      </c>
      <c r="U131" s="111">
        <v>14.900000000000091</v>
      </c>
      <c r="V131" s="112">
        <v>16.912052064993617</v>
      </c>
      <c r="W131" s="113"/>
      <c r="X131" s="116"/>
      <c r="Y131" s="281"/>
      <c r="Z131" s="282"/>
      <c r="AA131" s="117">
        <f t="shared" si="49"/>
        <v>-399.9152443467583</v>
      </c>
      <c r="AB131" s="110">
        <f t="shared" si="50"/>
        <v>0.88891243212590043</v>
      </c>
      <c r="AC131" s="295"/>
    </row>
    <row r="132" spans="1:29" ht="15.75" customHeight="1">
      <c r="A132" s="285"/>
      <c r="B132" s="100" t="s">
        <v>118</v>
      </c>
      <c r="C132" s="279" t="s">
        <v>145</v>
      </c>
      <c r="D132" s="280"/>
      <c r="E132" s="101">
        <v>14.28</v>
      </c>
      <c r="F132" s="102">
        <v>7553</v>
      </c>
      <c r="G132" s="121">
        <f t="shared" si="51"/>
        <v>107856.84</v>
      </c>
      <c r="H132" s="62"/>
      <c r="I132" s="104">
        <v>3</v>
      </c>
      <c r="J132" s="105">
        <v>3600</v>
      </c>
      <c r="K132" s="106">
        <f t="shared" si="41"/>
        <v>1200</v>
      </c>
      <c r="L132" s="118">
        <v>3</v>
      </c>
      <c r="M132" s="105">
        <f t="shared" si="52"/>
        <v>3183.3244846451676</v>
      </c>
      <c r="N132" s="106">
        <f t="shared" si="45"/>
        <v>1061.1081615483893</v>
      </c>
      <c r="O132" s="123">
        <f t="shared" si="46"/>
        <v>0</v>
      </c>
      <c r="P132" s="124">
        <f t="shared" si="47"/>
        <v>-138.89183845161074</v>
      </c>
      <c r="Q132" s="125">
        <f t="shared" si="48"/>
        <v>0.88425680129032436</v>
      </c>
      <c r="R132" s="290"/>
      <c r="S132" s="47">
        <v>0.92847222222222181</v>
      </c>
      <c r="T132" s="120">
        <v>1.0273263888888884</v>
      </c>
      <c r="U132" s="111">
        <v>15</v>
      </c>
      <c r="V132" s="112">
        <v>142.36060514280692</v>
      </c>
      <c r="W132" s="113"/>
      <c r="X132" s="116"/>
      <c r="Y132" s="281"/>
      <c r="Z132" s="282"/>
      <c r="AA132" s="117">
        <f t="shared" si="49"/>
        <v>-416.67551535483244</v>
      </c>
      <c r="AB132" s="110">
        <f t="shared" si="50"/>
        <v>0.88425680129032436</v>
      </c>
      <c r="AC132" s="295"/>
    </row>
    <row r="133" spans="1:29" ht="15.75" customHeight="1">
      <c r="A133" s="285"/>
      <c r="B133" s="100" t="s">
        <v>118</v>
      </c>
      <c r="C133" s="279" t="s">
        <v>144</v>
      </c>
      <c r="D133" s="280"/>
      <c r="E133" s="101">
        <v>18.18</v>
      </c>
      <c r="F133" s="102">
        <v>1198</v>
      </c>
      <c r="G133" s="121">
        <f t="shared" si="51"/>
        <v>21779.64</v>
      </c>
      <c r="H133" s="62"/>
      <c r="I133" s="104">
        <v>3</v>
      </c>
      <c r="J133" s="105">
        <v>3000</v>
      </c>
      <c r="K133" s="106">
        <f t="shared" si="41"/>
        <v>1000</v>
      </c>
      <c r="L133" s="118">
        <v>3</v>
      </c>
      <c r="M133" s="105">
        <f t="shared" si="52"/>
        <v>2704.7387160066487</v>
      </c>
      <c r="N133" s="106">
        <f t="shared" si="45"/>
        <v>901.5795720022162</v>
      </c>
      <c r="O133" s="123">
        <f t="shared" si="46"/>
        <v>0</v>
      </c>
      <c r="P133" s="124">
        <f t="shared" si="47"/>
        <v>-98.420427997783804</v>
      </c>
      <c r="Q133" s="125">
        <f t="shared" si="48"/>
        <v>0.90157957200221617</v>
      </c>
      <c r="R133" s="290"/>
      <c r="S133" s="47">
        <v>1.0374999999999996</v>
      </c>
      <c r="T133" s="120">
        <v>1.0559490740740738</v>
      </c>
      <c r="U133" s="111">
        <v>14.650000000000212</v>
      </c>
      <c r="V133" s="112">
        <v>26.575579953292358</v>
      </c>
      <c r="W133" s="113"/>
      <c r="X133" s="116"/>
      <c r="Y133" s="281"/>
      <c r="Z133" s="282"/>
      <c r="AA133" s="117">
        <f t="shared" si="49"/>
        <v>-295.2612839933513</v>
      </c>
      <c r="AB133" s="110">
        <f t="shared" si="50"/>
        <v>0.90157957200221628</v>
      </c>
      <c r="AC133" s="295"/>
    </row>
    <row r="134" spans="1:29" ht="15.75" customHeight="1">
      <c r="A134" s="285"/>
      <c r="B134" s="100" t="s">
        <v>118</v>
      </c>
      <c r="C134" s="279" t="s">
        <v>143</v>
      </c>
      <c r="D134" s="280"/>
      <c r="E134" s="101">
        <v>14.03</v>
      </c>
      <c r="F134" s="102">
        <v>5694</v>
      </c>
      <c r="G134" s="121">
        <f t="shared" si="51"/>
        <v>79886.819999999992</v>
      </c>
      <c r="H134" s="62"/>
      <c r="I134" s="104">
        <v>3</v>
      </c>
      <c r="J134" s="105">
        <v>3000</v>
      </c>
      <c r="K134" s="106">
        <f t="shared" si="41"/>
        <v>1000</v>
      </c>
      <c r="L134" s="118">
        <v>3</v>
      </c>
      <c r="M134" s="105">
        <f t="shared" si="52"/>
        <v>2707.5151742993858</v>
      </c>
      <c r="N134" s="106">
        <f t="shared" si="45"/>
        <v>902.50505809979529</v>
      </c>
      <c r="O134" s="123">
        <f t="shared" si="46"/>
        <v>0</v>
      </c>
      <c r="P134" s="124">
        <f t="shared" si="47"/>
        <v>-97.494941900204708</v>
      </c>
      <c r="Q134" s="125">
        <f t="shared" si="48"/>
        <v>0.90250505809979531</v>
      </c>
      <c r="R134" s="290"/>
      <c r="S134" s="47">
        <v>1.0659722222222219</v>
      </c>
      <c r="T134" s="120">
        <v>1.1535879629629626</v>
      </c>
      <c r="U134" s="111">
        <v>15</v>
      </c>
      <c r="V134" s="112">
        <v>126.1821182916934</v>
      </c>
      <c r="W134" s="126"/>
      <c r="X134" s="127"/>
      <c r="Y134" s="281"/>
      <c r="Z134" s="282"/>
      <c r="AA134" s="117">
        <f t="shared" si="49"/>
        <v>-292.48482570061424</v>
      </c>
      <c r="AB134" s="110">
        <f t="shared" si="50"/>
        <v>0.9025050580997952</v>
      </c>
      <c r="AC134" s="295"/>
    </row>
    <row r="135" spans="1:29" ht="15.75" customHeight="1">
      <c r="A135" s="285"/>
      <c r="B135" s="100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120"/>
      <c r="U135" s="111"/>
      <c r="V135" s="112"/>
      <c r="W135" s="126"/>
      <c r="X135" s="127"/>
      <c r="Y135" s="281"/>
      <c r="Z135" s="282"/>
      <c r="AA135" s="117"/>
      <c r="AB135" s="110"/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17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26"/>
      <c r="X137" s="127"/>
      <c r="Y137" s="281"/>
      <c r="Z137" s="282"/>
      <c r="AA137" s="117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17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65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99"/>
      <c r="G140" s="135"/>
      <c r="H140" s="69"/>
      <c r="I140" s="136">
        <f t="shared" ref="I140:J140" si="53">AVERAGE(I124:I139)</f>
        <v>3.3636363636363638</v>
      </c>
      <c r="J140" s="137">
        <f t="shared" si="53"/>
        <v>3327.2727272727275</v>
      </c>
      <c r="K140" s="138">
        <f t="shared" ref="K140" si="54">J140/I140</f>
        <v>989.18918918918916</v>
      </c>
      <c r="L140" s="136">
        <f t="shared" ref="L140:M140" si="55">AVERAGE(L124:L139)</f>
        <v>3.3636363636363638</v>
      </c>
      <c r="M140" s="137">
        <f t="shared" si="55"/>
        <v>2972.2076778864944</v>
      </c>
      <c r="N140" s="138">
        <f t="shared" ref="N140:N152" si="56">M140/L140</f>
        <v>883.62930964193072</v>
      </c>
      <c r="O140" s="139">
        <f t="shared" ref="O140:O152" si="57">L140-I140</f>
        <v>0</v>
      </c>
      <c r="P140" s="140">
        <f t="shared" ref="P140:P152" si="58">N140-K140</f>
        <v>-105.55987954725845</v>
      </c>
      <c r="Q140" s="141">
        <f t="shared" ref="Q140:Q152" si="59">N140/K140</f>
        <v>0.89328646056697913</v>
      </c>
      <c r="R140" s="291"/>
      <c r="S140" s="142">
        <v>0.70833333333333337</v>
      </c>
      <c r="T140" s="143">
        <v>1.1535879629629626</v>
      </c>
      <c r="U140" s="144"/>
      <c r="V140" s="166"/>
      <c r="W140" s="99"/>
      <c r="X140" s="69"/>
      <c r="Y140" s="277"/>
      <c r="Z140" s="278"/>
      <c r="AA140" s="168">
        <f t="shared" ref="AA140:AA152" si="60">M140-J140</f>
        <v>-355.06504938623311</v>
      </c>
      <c r="AB140" s="141">
        <f t="shared" ref="AB140:AB152" si="61">M140/J140</f>
        <v>0.89328646056697913</v>
      </c>
      <c r="AC140" s="296"/>
    </row>
    <row r="141" spans="1:29" ht="15.75" customHeight="1">
      <c r="A141" s="297" t="s">
        <v>146</v>
      </c>
      <c r="B141" s="114" t="s">
        <v>118</v>
      </c>
      <c r="C141" s="287" t="s">
        <v>209</v>
      </c>
      <c r="D141" s="288"/>
      <c r="E141" s="147">
        <v>30</v>
      </c>
      <c r="F141" s="97">
        <v>905</v>
      </c>
      <c r="G141" s="148">
        <f t="shared" ref="G141:G152" si="62">E141*F141</f>
        <v>27150</v>
      </c>
      <c r="H141" s="149">
        <v>2</v>
      </c>
      <c r="I141" s="150">
        <v>4</v>
      </c>
      <c r="J141" s="151">
        <v>3600</v>
      </c>
      <c r="K141" s="152">
        <f>J141/I141</f>
        <v>900</v>
      </c>
      <c r="L141" s="153">
        <v>4</v>
      </c>
      <c r="M141" s="151">
        <f t="shared" ref="M141:M152" si="63">F141/V141*60</f>
        <v>3190.3199999999997</v>
      </c>
      <c r="N141" s="152">
        <f t="shared" si="56"/>
        <v>797.57999999999993</v>
      </c>
      <c r="O141" s="154">
        <f t="shared" si="57"/>
        <v>0</v>
      </c>
      <c r="P141" s="155">
        <f t="shared" si="58"/>
        <v>-102.42000000000007</v>
      </c>
      <c r="Q141" s="156">
        <f t="shared" si="59"/>
        <v>0.88619999999999988</v>
      </c>
      <c r="R141" s="289">
        <f>Q157</f>
        <v>0.88500441460205981</v>
      </c>
      <c r="S141" s="157">
        <v>0.70833333333333337</v>
      </c>
      <c r="T141" s="158">
        <v>0.72015046296296303</v>
      </c>
      <c r="U141" s="159"/>
      <c r="V141" s="160">
        <v>17.020236214549012</v>
      </c>
      <c r="W141" s="158"/>
      <c r="X141" s="169"/>
      <c r="Y141" s="292"/>
      <c r="Z141" s="293"/>
      <c r="AA141" s="171">
        <f t="shared" si="60"/>
        <v>-409.68000000000029</v>
      </c>
      <c r="AB141" s="156">
        <f t="shared" si="61"/>
        <v>0.88619999999999988</v>
      </c>
      <c r="AC141" s="294">
        <f>AB157</f>
        <v>0.88500441460205981</v>
      </c>
    </row>
    <row r="142" spans="1:29" ht="15.75" customHeight="1">
      <c r="A142" s="298"/>
      <c r="B142" s="100" t="s">
        <v>118</v>
      </c>
      <c r="C142" s="279" t="s">
        <v>147</v>
      </c>
      <c r="D142" s="280"/>
      <c r="E142" s="101">
        <v>18.18</v>
      </c>
      <c r="F142" s="102">
        <v>1012</v>
      </c>
      <c r="G142" s="103">
        <f t="shared" si="62"/>
        <v>18398.16</v>
      </c>
      <c r="H142" s="26">
        <v>2</v>
      </c>
      <c r="I142" s="104">
        <v>3</v>
      </c>
      <c r="J142" s="105">
        <v>3600</v>
      </c>
      <c r="K142" s="106">
        <f t="shared" si="41"/>
        <v>1200</v>
      </c>
      <c r="L142" s="107">
        <v>3</v>
      </c>
      <c r="M142" s="105">
        <f t="shared" si="63"/>
        <v>3180.8816922346746</v>
      </c>
      <c r="N142" s="106">
        <f t="shared" si="56"/>
        <v>1060.2938974115582</v>
      </c>
      <c r="O142" s="108">
        <f t="shared" si="57"/>
        <v>0</v>
      </c>
      <c r="P142" s="109">
        <f t="shared" si="58"/>
        <v>-139.70610258844181</v>
      </c>
      <c r="Q142" s="110">
        <f t="shared" si="59"/>
        <v>0.88357824784296513</v>
      </c>
      <c r="R142" s="290"/>
      <c r="S142" s="47">
        <v>0.73055555555555551</v>
      </c>
      <c r="T142" s="48">
        <v>0.74380787037037033</v>
      </c>
      <c r="U142" s="111">
        <v>14.983333333333171</v>
      </c>
      <c r="V142" s="112">
        <v>19.089046960857633</v>
      </c>
      <c r="W142" s="113"/>
      <c r="X142" s="13"/>
      <c r="Y142" s="281"/>
      <c r="Z142" s="282"/>
      <c r="AA142" s="172">
        <f t="shared" si="60"/>
        <v>-419.11830776532543</v>
      </c>
      <c r="AB142" s="110">
        <f t="shared" si="61"/>
        <v>0.88357824784296513</v>
      </c>
      <c r="AC142" s="295"/>
    </row>
    <row r="143" spans="1:29" ht="15.75" customHeight="1">
      <c r="A143" s="298"/>
      <c r="B143" s="100" t="s">
        <v>118</v>
      </c>
      <c r="C143" s="279" t="s">
        <v>150</v>
      </c>
      <c r="D143" s="280"/>
      <c r="E143" s="101">
        <v>25.03</v>
      </c>
      <c r="F143" s="102">
        <v>702</v>
      </c>
      <c r="G143" s="103">
        <f t="shared" si="62"/>
        <v>17571.060000000001</v>
      </c>
      <c r="H143" s="26">
        <v>2</v>
      </c>
      <c r="I143" s="104">
        <v>5</v>
      </c>
      <c r="J143" s="105">
        <v>3600</v>
      </c>
      <c r="K143" s="106">
        <f t="shared" si="41"/>
        <v>720</v>
      </c>
      <c r="L143" s="107">
        <v>5</v>
      </c>
      <c r="M143" s="105">
        <f t="shared" si="63"/>
        <v>3185.457491832221</v>
      </c>
      <c r="N143" s="106">
        <f t="shared" si="56"/>
        <v>637.09149836644417</v>
      </c>
      <c r="O143" s="108">
        <f t="shared" si="57"/>
        <v>0</v>
      </c>
      <c r="P143" s="109">
        <f t="shared" si="58"/>
        <v>-82.908501633555829</v>
      </c>
      <c r="Q143" s="110">
        <f t="shared" si="59"/>
        <v>0.88484930328672806</v>
      </c>
      <c r="R143" s="290"/>
      <c r="S143" s="47">
        <v>0.75416666666666654</v>
      </c>
      <c r="T143" s="48">
        <v>0.76334490740740724</v>
      </c>
      <c r="U143" s="111">
        <v>14.916666666666547</v>
      </c>
      <c r="V143" s="112">
        <v>13.222590509526244</v>
      </c>
      <c r="W143" s="113"/>
      <c r="X143" s="13"/>
      <c r="Y143" s="281"/>
      <c r="Z143" s="282"/>
      <c r="AA143" s="172">
        <f t="shared" si="60"/>
        <v>-414.54250816777903</v>
      </c>
      <c r="AB143" s="110">
        <f t="shared" si="61"/>
        <v>0.88484930328672806</v>
      </c>
      <c r="AC143" s="295"/>
    </row>
    <row r="144" spans="1:29" ht="15.75" customHeight="1">
      <c r="A144" s="298"/>
      <c r="B144" s="100" t="s">
        <v>118</v>
      </c>
      <c r="C144" s="279" t="s">
        <v>149</v>
      </c>
      <c r="D144" s="280"/>
      <c r="E144" s="101">
        <v>24.82</v>
      </c>
      <c r="F144" s="102">
        <v>887</v>
      </c>
      <c r="G144" s="103">
        <f t="shared" si="62"/>
        <v>22015.34</v>
      </c>
      <c r="H144" s="26">
        <v>2</v>
      </c>
      <c r="I144" s="104">
        <v>5</v>
      </c>
      <c r="J144" s="105">
        <v>3600</v>
      </c>
      <c r="K144" s="106">
        <f t="shared" si="41"/>
        <v>720</v>
      </c>
      <c r="L144" s="107">
        <v>5</v>
      </c>
      <c r="M144" s="105">
        <f t="shared" si="63"/>
        <v>3185.7917796373831</v>
      </c>
      <c r="N144" s="106">
        <f t="shared" si="56"/>
        <v>637.15835592747658</v>
      </c>
      <c r="O144" s="108">
        <f t="shared" si="57"/>
        <v>0</v>
      </c>
      <c r="P144" s="109">
        <f t="shared" si="58"/>
        <v>-82.841644072523422</v>
      </c>
      <c r="Q144" s="110">
        <f t="shared" si="59"/>
        <v>0.88494216101038414</v>
      </c>
      <c r="R144" s="290"/>
      <c r="S144" s="47">
        <v>0.77361111111111092</v>
      </c>
      <c r="T144" s="48">
        <v>0.78520833333333317</v>
      </c>
      <c r="U144" s="111">
        <v>14.783333333333299</v>
      </c>
      <c r="V144" s="112">
        <v>16.70542322952998</v>
      </c>
      <c r="W144" s="113"/>
      <c r="X144" s="13"/>
      <c r="Y144" s="281"/>
      <c r="Z144" s="282"/>
      <c r="AA144" s="172">
        <f t="shared" si="60"/>
        <v>-414.20822036261688</v>
      </c>
      <c r="AB144" s="110">
        <f t="shared" si="61"/>
        <v>0.88494216101038425</v>
      </c>
      <c r="AC144" s="295"/>
    </row>
    <row r="145" spans="1:29" ht="15.75" customHeight="1">
      <c r="A145" s="298"/>
      <c r="B145" s="100" t="s">
        <v>118</v>
      </c>
      <c r="C145" s="279" t="s">
        <v>140</v>
      </c>
      <c r="D145" s="280"/>
      <c r="E145" s="101">
        <v>17.89</v>
      </c>
      <c r="F145" s="102">
        <v>1562</v>
      </c>
      <c r="G145" s="103">
        <f t="shared" si="62"/>
        <v>27944.18</v>
      </c>
      <c r="H145" s="13">
        <v>2</v>
      </c>
      <c r="I145" s="104">
        <v>4</v>
      </c>
      <c r="J145" s="105">
        <v>3600</v>
      </c>
      <c r="K145" s="106">
        <f t="shared" si="41"/>
        <v>900</v>
      </c>
      <c r="L145" s="107">
        <v>4</v>
      </c>
      <c r="M145" s="105">
        <f t="shared" si="63"/>
        <v>3185.1764943287585</v>
      </c>
      <c r="N145" s="106">
        <f t="shared" si="56"/>
        <v>796.29412358218963</v>
      </c>
      <c r="O145" s="108">
        <f t="shared" si="57"/>
        <v>0</v>
      </c>
      <c r="P145" s="109">
        <f t="shared" si="58"/>
        <v>-103.70587641781037</v>
      </c>
      <c r="Q145" s="110">
        <f t="shared" si="59"/>
        <v>0.88477124842465515</v>
      </c>
      <c r="R145" s="290"/>
      <c r="S145" s="47">
        <v>0.79513888888888862</v>
      </c>
      <c r="T145" s="48">
        <v>0.81556712962962941</v>
      </c>
      <c r="U145" s="111">
        <v>15</v>
      </c>
      <c r="V145" s="112">
        <v>29.423801213800704</v>
      </c>
      <c r="W145" s="113"/>
      <c r="X145" s="116"/>
      <c r="Y145" s="281"/>
      <c r="Z145" s="282"/>
      <c r="AA145" s="172">
        <f t="shared" si="60"/>
        <v>-414.82350567124149</v>
      </c>
      <c r="AB145" s="110">
        <f t="shared" si="61"/>
        <v>0.88477124842465515</v>
      </c>
      <c r="AC145" s="295"/>
    </row>
    <row r="146" spans="1:29" ht="15.75" customHeight="1">
      <c r="A146" s="298"/>
      <c r="B146" s="100" t="s">
        <v>118</v>
      </c>
      <c r="C146" s="279" t="s">
        <v>141</v>
      </c>
      <c r="D146" s="280"/>
      <c r="E146" s="101">
        <v>16.66</v>
      </c>
      <c r="F146" s="102">
        <v>2445</v>
      </c>
      <c r="G146" s="121">
        <f t="shared" si="62"/>
        <v>40733.699999999997</v>
      </c>
      <c r="H146" s="122">
        <v>2</v>
      </c>
      <c r="I146" s="104">
        <v>5</v>
      </c>
      <c r="J146" s="105">
        <v>3600</v>
      </c>
      <c r="K146" s="106">
        <f t="shared" si="41"/>
        <v>720</v>
      </c>
      <c r="L146" s="107">
        <v>5</v>
      </c>
      <c r="M146" s="105">
        <f t="shared" si="63"/>
        <v>3188.4678973714567</v>
      </c>
      <c r="N146" s="106">
        <f t="shared" si="56"/>
        <v>637.69357947429137</v>
      </c>
      <c r="O146" s="108">
        <f t="shared" si="57"/>
        <v>0</v>
      </c>
      <c r="P146" s="109">
        <f t="shared" si="58"/>
        <v>-82.306420525708631</v>
      </c>
      <c r="Q146" s="110">
        <f t="shared" si="59"/>
        <v>0.88568552704762693</v>
      </c>
      <c r="R146" s="290"/>
      <c r="S146" s="47">
        <v>0.82569444444444418</v>
      </c>
      <c r="T146" s="120">
        <v>0.85763888888888862</v>
      </c>
      <c r="U146" s="111">
        <v>14.583333333333268</v>
      </c>
      <c r="V146" s="112">
        <v>46.009558421754257</v>
      </c>
      <c r="W146" s="113"/>
      <c r="X146" s="50"/>
      <c r="Y146" s="281"/>
      <c r="Z146" s="282"/>
      <c r="AA146" s="172">
        <f t="shared" si="60"/>
        <v>-411.53210262854327</v>
      </c>
      <c r="AB146" s="110">
        <f t="shared" si="61"/>
        <v>0.88568552704762682</v>
      </c>
      <c r="AC146" s="295"/>
    </row>
    <row r="147" spans="1:29" ht="15.75" customHeight="1">
      <c r="A147" s="298"/>
      <c r="B147" s="100" t="s">
        <v>118</v>
      </c>
      <c r="C147" s="279" t="s">
        <v>209</v>
      </c>
      <c r="D147" s="280"/>
      <c r="E147" s="101">
        <v>30</v>
      </c>
      <c r="F147" s="102">
        <v>2156</v>
      </c>
      <c r="G147" s="121">
        <f t="shared" si="62"/>
        <v>64680</v>
      </c>
      <c r="H147" s="62"/>
      <c r="I147" s="104">
        <v>4</v>
      </c>
      <c r="J147" s="105">
        <v>3600</v>
      </c>
      <c r="K147" s="106">
        <f t="shared" si="41"/>
        <v>900</v>
      </c>
      <c r="L147" s="107">
        <v>4</v>
      </c>
      <c r="M147" s="105">
        <f t="shared" si="63"/>
        <v>3190.32</v>
      </c>
      <c r="N147" s="106">
        <f t="shared" si="56"/>
        <v>797.58</v>
      </c>
      <c r="O147" s="123">
        <f t="shared" si="57"/>
        <v>0</v>
      </c>
      <c r="P147" s="124">
        <f t="shared" si="58"/>
        <v>-102.41999999999996</v>
      </c>
      <c r="Q147" s="125">
        <f t="shared" si="59"/>
        <v>0.8862000000000001</v>
      </c>
      <c r="R147" s="290"/>
      <c r="S147" s="47">
        <v>0.86805555555555525</v>
      </c>
      <c r="T147" s="120">
        <v>0.89620370370370339</v>
      </c>
      <c r="U147" s="111">
        <v>14.999999999999947</v>
      </c>
      <c r="V147" s="112">
        <v>40.547656661400737</v>
      </c>
      <c r="W147" s="113"/>
      <c r="X147" s="116"/>
      <c r="Y147" s="281"/>
      <c r="Z147" s="282"/>
      <c r="AA147" s="172">
        <f t="shared" si="60"/>
        <v>-409.67999999999984</v>
      </c>
      <c r="AB147" s="110">
        <f t="shared" si="61"/>
        <v>0.8862000000000001</v>
      </c>
      <c r="AC147" s="295"/>
    </row>
    <row r="148" spans="1:29" ht="15.75" customHeight="1">
      <c r="A148" s="298"/>
      <c r="B148" s="100" t="s">
        <v>118</v>
      </c>
      <c r="C148" s="279" t="s">
        <v>147</v>
      </c>
      <c r="D148" s="280"/>
      <c r="E148" s="101">
        <v>18.18</v>
      </c>
      <c r="F148" s="102">
        <v>2621</v>
      </c>
      <c r="G148" s="121">
        <f t="shared" si="62"/>
        <v>47649.78</v>
      </c>
      <c r="H148" s="62"/>
      <c r="I148" s="104">
        <v>3</v>
      </c>
      <c r="J148" s="105">
        <v>3600</v>
      </c>
      <c r="K148" s="106">
        <f t="shared" si="41"/>
        <v>1200</v>
      </c>
      <c r="L148" s="118">
        <v>3</v>
      </c>
      <c r="M148" s="105">
        <f t="shared" si="63"/>
        <v>3180.8816922346746</v>
      </c>
      <c r="N148" s="106">
        <f t="shared" si="56"/>
        <v>1060.2938974115582</v>
      </c>
      <c r="O148" s="123">
        <f t="shared" si="57"/>
        <v>0</v>
      </c>
      <c r="P148" s="124">
        <f t="shared" si="58"/>
        <v>-139.70610258844181</v>
      </c>
      <c r="Q148" s="125">
        <f t="shared" si="59"/>
        <v>0.88357824784296513</v>
      </c>
      <c r="R148" s="290"/>
      <c r="S148" s="47">
        <v>0.90624999999999967</v>
      </c>
      <c r="T148" s="120">
        <v>0.94057870370370333</v>
      </c>
      <c r="U148" s="111">
        <v>15</v>
      </c>
      <c r="V148" s="112">
        <v>49.439122613051239</v>
      </c>
      <c r="W148" s="113"/>
      <c r="X148" s="116"/>
      <c r="Y148" s="281"/>
      <c r="Z148" s="282"/>
      <c r="AA148" s="172">
        <f t="shared" si="60"/>
        <v>-419.11830776532543</v>
      </c>
      <c r="AB148" s="110">
        <f t="shared" si="61"/>
        <v>0.88357824784296513</v>
      </c>
      <c r="AC148" s="295"/>
    </row>
    <row r="149" spans="1:29" ht="15.75" customHeight="1">
      <c r="A149" s="298"/>
      <c r="B149" s="100" t="s">
        <v>118</v>
      </c>
      <c r="C149" s="279" t="s">
        <v>150</v>
      </c>
      <c r="D149" s="280"/>
      <c r="E149" s="101">
        <v>25.03</v>
      </c>
      <c r="F149" s="102">
        <v>1448</v>
      </c>
      <c r="G149" s="121">
        <f t="shared" si="62"/>
        <v>36243.440000000002</v>
      </c>
      <c r="H149" s="62"/>
      <c r="I149" s="104">
        <v>5</v>
      </c>
      <c r="J149" s="105">
        <v>3600</v>
      </c>
      <c r="K149" s="106">
        <f t="shared" si="41"/>
        <v>720</v>
      </c>
      <c r="L149" s="118">
        <v>5</v>
      </c>
      <c r="M149" s="105">
        <f t="shared" si="63"/>
        <v>3185.457491832221</v>
      </c>
      <c r="N149" s="106">
        <f t="shared" si="56"/>
        <v>637.09149836644417</v>
      </c>
      <c r="O149" s="123">
        <f t="shared" si="57"/>
        <v>0</v>
      </c>
      <c r="P149" s="124">
        <f t="shared" si="58"/>
        <v>-82.908501633555829</v>
      </c>
      <c r="Q149" s="125">
        <f t="shared" si="59"/>
        <v>0.88484930328672806</v>
      </c>
      <c r="R149" s="290"/>
      <c r="S149" s="47">
        <v>0.95069444444444406</v>
      </c>
      <c r="T149" s="120">
        <v>0.96962962962962929</v>
      </c>
      <c r="U149" s="111">
        <v>14.566666666666652</v>
      </c>
      <c r="V149" s="112">
        <v>27.273947375774931</v>
      </c>
      <c r="W149" s="126"/>
      <c r="X149" s="127"/>
      <c r="Y149" s="281"/>
      <c r="Z149" s="282"/>
      <c r="AA149" s="172">
        <f t="shared" si="60"/>
        <v>-414.54250816777903</v>
      </c>
      <c r="AB149" s="110">
        <f t="shared" si="61"/>
        <v>0.88484930328672806</v>
      </c>
      <c r="AC149" s="295"/>
    </row>
    <row r="150" spans="1:29" ht="15.75" customHeight="1">
      <c r="A150" s="298"/>
      <c r="B150" s="100" t="s">
        <v>118</v>
      </c>
      <c r="C150" s="279" t="s">
        <v>149</v>
      </c>
      <c r="D150" s="280"/>
      <c r="E150" s="101">
        <v>24.82</v>
      </c>
      <c r="F150" s="102">
        <v>1989</v>
      </c>
      <c r="G150" s="121">
        <f t="shared" si="62"/>
        <v>49366.98</v>
      </c>
      <c r="H150" s="62"/>
      <c r="I150" s="104">
        <v>5</v>
      </c>
      <c r="J150" s="105">
        <v>3600</v>
      </c>
      <c r="K150" s="106">
        <f t="shared" si="41"/>
        <v>720</v>
      </c>
      <c r="L150" s="118">
        <v>5</v>
      </c>
      <c r="M150" s="105">
        <f t="shared" si="63"/>
        <v>3185.7917796373831</v>
      </c>
      <c r="N150" s="106">
        <f t="shared" si="56"/>
        <v>637.15835592747658</v>
      </c>
      <c r="O150" s="123">
        <f t="shared" si="57"/>
        <v>0</v>
      </c>
      <c r="P150" s="124">
        <f t="shared" si="58"/>
        <v>-82.841644072523422</v>
      </c>
      <c r="Q150" s="125">
        <f t="shared" si="59"/>
        <v>0.88494216101038414</v>
      </c>
      <c r="R150" s="290"/>
      <c r="S150" s="47">
        <v>0.97986111111111074</v>
      </c>
      <c r="T150" s="120">
        <v>1.0058680555555553</v>
      </c>
      <c r="U150" s="111">
        <v>14.733333333333292</v>
      </c>
      <c r="V150" s="112">
        <v>37.460075314019321</v>
      </c>
      <c r="W150" s="126"/>
      <c r="X150" s="127"/>
      <c r="Y150" s="281"/>
      <c r="Z150" s="282"/>
      <c r="AA150" s="172">
        <f t="shared" si="60"/>
        <v>-414.20822036261688</v>
      </c>
      <c r="AB150" s="110">
        <f t="shared" si="61"/>
        <v>0.88494216101038425</v>
      </c>
      <c r="AC150" s="295"/>
    </row>
    <row r="151" spans="1:29" ht="15.75" customHeight="1">
      <c r="A151" s="298"/>
      <c r="B151" s="100" t="s">
        <v>118</v>
      </c>
      <c r="C151" s="279" t="s">
        <v>140</v>
      </c>
      <c r="D151" s="280"/>
      <c r="E151" s="101">
        <v>17.89</v>
      </c>
      <c r="F151" s="102">
        <v>4089</v>
      </c>
      <c r="G151" s="121">
        <f t="shared" si="62"/>
        <v>73152.210000000006</v>
      </c>
      <c r="H151" s="62"/>
      <c r="I151" s="104">
        <v>4</v>
      </c>
      <c r="J151" s="105">
        <v>3600</v>
      </c>
      <c r="K151" s="106">
        <f t="shared" si="41"/>
        <v>900</v>
      </c>
      <c r="L151" s="118">
        <v>4</v>
      </c>
      <c r="M151" s="105">
        <f t="shared" si="63"/>
        <v>3185.1764943287581</v>
      </c>
      <c r="N151" s="106">
        <f t="shared" si="56"/>
        <v>796.29412358218951</v>
      </c>
      <c r="O151" s="123">
        <f t="shared" si="57"/>
        <v>0</v>
      </c>
      <c r="P151" s="124">
        <f t="shared" si="58"/>
        <v>-103.70587641781049</v>
      </c>
      <c r="Q151" s="125">
        <f t="shared" si="59"/>
        <v>0.88477124842465504</v>
      </c>
      <c r="R151" s="290"/>
      <c r="S151" s="47">
        <v>1.0159722222222218</v>
      </c>
      <c r="T151" s="120">
        <v>1.069456018518518</v>
      </c>
      <c r="U151" s="111">
        <v>14.549999999999876</v>
      </c>
      <c r="V151" s="112">
        <v>77.025559003348974</v>
      </c>
      <c r="W151" s="126"/>
      <c r="X151" s="127"/>
      <c r="Y151" s="281"/>
      <c r="Z151" s="282"/>
      <c r="AA151" s="172">
        <f t="shared" si="60"/>
        <v>-414.82350567124195</v>
      </c>
      <c r="AB151" s="110">
        <f t="shared" si="61"/>
        <v>0.88477124842465504</v>
      </c>
      <c r="AC151" s="295"/>
    </row>
    <row r="152" spans="1:29" ht="15.75" customHeight="1">
      <c r="A152" s="298"/>
      <c r="B152" s="100" t="s">
        <v>118</v>
      </c>
      <c r="C152" s="279" t="s">
        <v>141</v>
      </c>
      <c r="D152" s="280"/>
      <c r="E152" s="101">
        <v>16.66</v>
      </c>
      <c r="F152" s="102">
        <v>6248</v>
      </c>
      <c r="G152" s="121">
        <f t="shared" si="62"/>
        <v>104091.68000000001</v>
      </c>
      <c r="H152" s="62"/>
      <c r="I152" s="104">
        <v>5</v>
      </c>
      <c r="J152" s="105">
        <v>3600</v>
      </c>
      <c r="K152" s="106">
        <f t="shared" si="41"/>
        <v>720</v>
      </c>
      <c r="L152" s="118">
        <v>5</v>
      </c>
      <c r="M152" s="105">
        <f t="shared" si="63"/>
        <v>3188.4678973714567</v>
      </c>
      <c r="N152" s="106">
        <f t="shared" si="56"/>
        <v>637.69357947429137</v>
      </c>
      <c r="O152" s="123">
        <f t="shared" si="57"/>
        <v>0</v>
      </c>
      <c r="P152" s="124">
        <f t="shared" si="58"/>
        <v>-82.306420525708631</v>
      </c>
      <c r="Q152" s="125">
        <f t="shared" si="59"/>
        <v>0.88568552704762693</v>
      </c>
      <c r="R152" s="290"/>
      <c r="S152" s="47">
        <v>1.0798611111111107</v>
      </c>
      <c r="T152" s="120">
        <v>1.1615046296296292</v>
      </c>
      <c r="U152" s="111">
        <v>14.983333333333491</v>
      </c>
      <c r="V152" s="112">
        <v>117.57371002827018</v>
      </c>
      <c r="W152" s="126"/>
      <c r="X152" s="127"/>
      <c r="Y152" s="281"/>
      <c r="Z152" s="282"/>
      <c r="AA152" s="172">
        <f t="shared" si="60"/>
        <v>-411.53210262854327</v>
      </c>
      <c r="AB152" s="110">
        <f t="shared" si="61"/>
        <v>0.88568552704762682</v>
      </c>
      <c r="AC152" s="295"/>
    </row>
    <row r="153" spans="1:29" ht="15.75" customHeight="1">
      <c r="A153" s="298"/>
      <c r="B153" s="100"/>
      <c r="C153" s="279"/>
      <c r="D153" s="280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120"/>
      <c r="U153" s="111"/>
      <c r="V153" s="112"/>
      <c r="W153" s="126"/>
      <c r="X153" s="127"/>
      <c r="Y153" s="281"/>
      <c r="Z153" s="282"/>
      <c r="AA153" s="172"/>
      <c r="AB153" s="110"/>
      <c r="AC153" s="295"/>
    </row>
    <row r="154" spans="1:29" ht="15.75" customHeight="1">
      <c r="A154" s="298"/>
      <c r="B154" s="100"/>
      <c r="C154" s="279"/>
      <c r="D154" s="280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120"/>
      <c r="U154" s="111"/>
      <c r="V154" s="112"/>
      <c r="W154" s="113"/>
      <c r="X154" s="116"/>
      <c r="Y154" s="281"/>
      <c r="Z154" s="282"/>
      <c r="AA154" s="172"/>
      <c r="AB154" s="110"/>
      <c r="AC154" s="295"/>
    </row>
    <row r="155" spans="1:29" ht="15.75" customHeight="1">
      <c r="A155" s="298"/>
      <c r="B155" s="100"/>
      <c r="C155" s="279"/>
      <c r="D155" s="280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120"/>
      <c r="U155" s="111"/>
      <c r="V155" s="112"/>
      <c r="W155" s="126"/>
      <c r="X155" s="127"/>
      <c r="Y155" s="281"/>
      <c r="Z155" s="282"/>
      <c r="AA155" s="172"/>
      <c r="AB155" s="110"/>
      <c r="AC155" s="295"/>
    </row>
    <row r="156" spans="1:29" ht="15.75" customHeight="1">
      <c r="A156" s="298"/>
      <c r="B156" s="100"/>
      <c r="C156" s="279"/>
      <c r="D156" s="280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81"/>
      <c r="Z156" s="282"/>
      <c r="AA156" s="173"/>
      <c r="AB156" s="125"/>
      <c r="AC156" s="295"/>
    </row>
    <row r="157" spans="1:29" ht="15.75" customHeight="1" thickBot="1">
      <c r="A157" s="299"/>
      <c r="B157" s="133" t="s">
        <v>115</v>
      </c>
      <c r="C157" s="276"/>
      <c r="D157" s="276"/>
      <c r="E157" s="134"/>
      <c r="F157" s="167"/>
      <c r="G157" s="135"/>
      <c r="H157" s="69"/>
      <c r="I157" s="136">
        <f t="shared" ref="I157:J157" si="64">AVERAGE(I141:I156)</f>
        <v>4.333333333333333</v>
      </c>
      <c r="J157" s="137">
        <f t="shared" si="64"/>
        <v>3600</v>
      </c>
      <c r="K157" s="138">
        <f t="shared" ref="K157" si="65">J157/I157</f>
        <v>830.76923076923083</v>
      </c>
      <c r="L157" s="136">
        <f t="shared" ref="L157:M157" si="66">AVERAGE(L141:L156)</f>
        <v>4.333333333333333</v>
      </c>
      <c r="M157" s="137">
        <f t="shared" si="66"/>
        <v>3186.0158925674154</v>
      </c>
      <c r="N157" s="138">
        <f>M157/L157</f>
        <v>735.23443674632665</v>
      </c>
      <c r="O157" s="139">
        <f>L157-I157</f>
        <v>0</v>
      </c>
      <c r="P157" s="140">
        <f>N157-K157</f>
        <v>-95.53479402290418</v>
      </c>
      <c r="Q157" s="141">
        <f>N157/K157</f>
        <v>0.88500441460205981</v>
      </c>
      <c r="R157" s="291"/>
      <c r="S157" s="142">
        <v>0.70833333333333337</v>
      </c>
      <c r="T157" s="143">
        <v>1.1615046296296292</v>
      </c>
      <c r="U157" s="144"/>
      <c r="V157" s="166"/>
      <c r="W157" s="167"/>
      <c r="X157" s="138"/>
      <c r="Y157" s="277"/>
      <c r="Z157" s="278"/>
      <c r="AA157" s="174">
        <f>M157-J157</f>
        <v>-413.98410743258455</v>
      </c>
      <c r="AB157" s="141">
        <f>M157/J157</f>
        <v>0.88500441460205981</v>
      </c>
      <c r="AC157" s="296"/>
    </row>
    <row r="159" spans="1:29">
      <c r="Y159" s="275" t="s">
        <v>151</v>
      </c>
      <c r="Z159" s="275"/>
    </row>
    <row r="160" spans="1:29">
      <c r="Y160" s="275" t="s">
        <v>152</v>
      </c>
      <c r="Z160" s="275"/>
    </row>
    <row r="161" spans="25:26">
      <c r="Y161" s="275" t="s">
        <v>153</v>
      </c>
      <c r="Z161" s="275"/>
    </row>
    <row r="162" spans="25:26">
      <c r="Y162" s="275" t="s">
        <v>154</v>
      </c>
      <c r="Z162" s="275"/>
    </row>
    <row r="163" spans="25:26">
      <c r="Y163" s="275" t="s">
        <v>155</v>
      </c>
      <c r="Z163" s="275"/>
    </row>
    <row r="164" spans="25:26">
      <c r="Y164" s="275" t="s">
        <v>156</v>
      </c>
      <c r="Z164" s="275"/>
    </row>
    <row r="165" spans="25:26">
      <c r="Y165" s="275" t="s">
        <v>157</v>
      </c>
      <c r="Z165" s="275"/>
    </row>
    <row r="166" spans="25:26">
      <c r="Y166" s="275" t="s">
        <v>158</v>
      </c>
      <c r="Z166" s="275"/>
    </row>
    <row r="167" spans="25:26">
      <c r="Y167" s="275" t="s">
        <v>159</v>
      </c>
      <c r="Z167" s="275"/>
    </row>
    <row r="168" spans="25:26">
      <c r="Y168" s="275" t="s">
        <v>160</v>
      </c>
      <c r="Z168" s="275"/>
    </row>
    <row r="169" spans="25:26">
      <c r="Y169" s="275" t="s">
        <v>161</v>
      </c>
      <c r="Z169" s="275"/>
    </row>
    <row r="170" spans="25:26">
      <c r="Y170" s="275" t="s">
        <v>162</v>
      </c>
      <c r="Z170" s="275"/>
    </row>
    <row r="171" spans="25:26">
      <c r="Y171" s="275" t="s">
        <v>163</v>
      </c>
      <c r="Z171" s="275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212" priority="1" operator="greaterThan">
      <formula>0</formula>
    </cfRule>
  </conditionalFormatting>
  <conditionalFormatting sqref="P5:P157 AA5:AA157">
    <cfRule type="cellIs" dxfId="211" priority="4" operator="lessThan">
      <formula>0</formula>
    </cfRule>
  </conditionalFormatting>
  <conditionalFormatting sqref="Q5:Q157 AB5:AB157">
    <cfRule type="cellIs" dxfId="210" priority="2" operator="greaterThan">
      <formula>1</formula>
    </cfRule>
    <cfRule type="cellIs" dxfId="209" priority="3" operator="lessThan">
      <formula>0.8</formula>
    </cfRule>
  </conditionalFormatting>
  <conditionalFormatting sqref="AC5:AC6 R5:R157 AC90:AC95">
    <cfRule type="cellIs" dxfId="208" priority="5" operator="lessThan">
      <formula>0.8</formula>
    </cfRule>
  </conditionalFormatting>
  <conditionalFormatting sqref="AC12:AC20">
    <cfRule type="cellIs" dxfId="207" priority="13" operator="lessThan">
      <formula>0.8</formula>
    </cfRule>
  </conditionalFormatting>
  <conditionalFormatting sqref="AC22:AC27">
    <cfRule type="cellIs" dxfId="206" priority="12" operator="lessThan">
      <formula>0.8</formula>
    </cfRule>
  </conditionalFormatting>
  <conditionalFormatting sqref="AC39">
    <cfRule type="cellIs" dxfId="205" priority="11" operator="lessThan">
      <formula>0.8</formula>
    </cfRule>
  </conditionalFormatting>
  <conditionalFormatting sqref="AC56">
    <cfRule type="cellIs" dxfId="204" priority="7" operator="lessThan">
      <formula>0.8</formula>
    </cfRule>
  </conditionalFormatting>
  <conditionalFormatting sqref="AC73:AC78">
    <cfRule type="cellIs" dxfId="203" priority="6" operator="lessThan">
      <formula>0.8</formula>
    </cfRule>
  </conditionalFormatting>
  <conditionalFormatting sqref="AC107">
    <cfRule type="cellIs" dxfId="202" priority="10" operator="lessThan">
      <formula>0.8</formula>
    </cfRule>
  </conditionalFormatting>
  <conditionalFormatting sqref="AC124">
    <cfRule type="cellIs" dxfId="201" priority="9" operator="lessThan">
      <formula>0.8</formula>
    </cfRule>
  </conditionalFormatting>
  <conditionalFormatting sqref="AC141:AC146">
    <cfRule type="cellIs" dxfId="200" priority="8" operator="lessThan">
      <formula>0.8</formula>
    </cfRule>
  </conditionalFormatting>
  <dataValidations count="1">
    <dataValidation type="list" allowBlank="1" showInputMessage="1" showErrorMessage="1" sqref="Y5:Z157" xr:uid="{99AEE7C5-3D10-4162-95A5-71086E632899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1E1B-D8FC-4B46-B7DD-C88E8D9FE127}">
  <sheetPr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57449</v>
      </c>
      <c r="E1" s="88" t="s">
        <v>3</v>
      </c>
      <c r="F1" s="89">
        <f>SUM(G5:G123)</f>
        <v>2702386.7699999996</v>
      </c>
      <c r="G1" s="90" t="s">
        <v>84</v>
      </c>
      <c r="H1" s="91">
        <f>L21+L38+L55+L72+L89+L106+L123</f>
        <v>133.66666666666669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46151</v>
      </c>
      <c r="B2" s="335"/>
      <c r="C2" s="92" t="s">
        <v>40</v>
      </c>
      <c r="D2" s="93">
        <f>AVERAGE(N21,N38,N55,N72,N89,N106,N123)</f>
        <v>145.40919358975711</v>
      </c>
      <c r="E2" s="93" t="s">
        <v>91</v>
      </c>
      <c r="F2" s="94">
        <f>F1/D1</f>
        <v>47.039752998311535</v>
      </c>
      <c r="G2" s="95" t="s">
        <v>92</v>
      </c>
      <c r="H2" s="96">
        <f>COUNT(H5:H123)</f>
        <v>0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SUM(Y21,Y38,Y55,Y72,Y89,Y106,Y123)</f>
        <v>0</v>
      </c>
      <c r="Z2" s="193">
        <f>SUM(Z21,Z38,Z55,Z72,Z89,Z106,Z123)</f>
        <v>0</v>
      </c>
      <c r="AA2" s="375"/>
      <c r="AB2" s="376"/>
      <c r="AC2" s="201">
        <f>SUM(AC21,AC38,AC55,AC72,AC89,AC106,AC123)</f>
        <v>40</v>
      </c>
      <c r="AD2" s="202">
        <f>SUM(AD21,AD38,AD55,AD72,AD89,AD106,AD123)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173</v>
      </c>
      <c r="C5" s="365" t="s">
        <v>174</v>
      </c>
      <c r="D5" s="365"/>
      <c r="E5" s="147">
        <v>56.77</v>
      </c>
      <c r="F5" s="151">
        <v>3517</v>
      </c>
      <c r="G5" s="148">
        <f t="shared" ref="G5:G7" si="0">E5*F5</f>
        <v>199660.09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1788.0649650883952</v>
      </c>
      <c r="N5" s="152">
        <f>M5/L5</f>
        <v>74.502706878683128</v>
      </c>
      <c r="O5" s="154">
        <f>L5-I5</f>
        <v>0</v>
      </c>
      <c r="P5" s="155">
        <f>N5-K5</f>
        <v>-8.8306264546502007</v>
      </c>
      <c r="Q5" s="156">
        <f>N5/K5</f>
        <v>0.89403248254419754</v>
      </c>
      <c r="R5" s="289">
        <f>Q21</f>
        <v>0.89505318915483723</v>
      </c>
      <c r="S5" s="157">
        <v>0.29166666666666669</v>
      </c>
      <c r="T5" s="158">
        <v>0.37361111111111112</v>
      </c>
      <c r="U5" s="159"/>
      <c r="V5" s="160">
        <v>118.01584624726874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-211.93503491160482</v>
      </c>
      <c r="AF5" s="132">
        <f>M5/J5</f>
        <v>0.89403248254419754</v>
      </c>
      <c r="AG5" s="368">
        <f>AF21</f>
        <v>0.89505318915483723</v>
      </c>
    </row>
    <row r="6" spans="1:33" ht="15.75" customHeight="1">
      <c r="A6" s="298"/>
      <c r="B6" s="100" t="s">
        <v>175</v>
      </c>
      <c r="C6" s="364" t="s">
        <v>178</v>
      </c>
      <c r="D6" s="364"/>
      <c r="E6" s="101">
        <v>59.52</v>
      </c>
      <c r="F6" s="102">
        <v>4130</v>
      </c>
      <c r="G6" s="103">
        <f t="shared" si="0"/>
        <v>245817.60000000001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1793.1997644980888</v>
      </c>
      <c r="N6" s="106">
        <f>M6/L6</f>
        <v>74.716656854087034</v>
      </c>
      <c r="O6" s="108">
        <f>L6-I6</f>
        <v>0</v>
      </c>
      <c r="P6" s="109">
        <f>N6-K6</f>
        <v>-8.6166764792462942</v>
      </c>
      <c r="Q6" s="110">
        <f>N6/K6</f>
        <v>0.89659988224904441</v>
      </c>
      <c r="R6" s="290"/>
      <c r="S6" s="47">
        <v>0.37708333333333333</v>
      </c>
      <c r="T6" s="48">
        <v>0.47304398148148147</v>
      </c>
      <c r="U6" s="111">
        <v>4.9999999999999822</v>
      </c>
      <c r="V6" s="112">
        <v>138.18873106385806</v>
      </c>
      <c r="W6" s="113">
        <v>0.47304398148148147</v>
      </c>
      <c r="X6" s="116">
        <v>0.51180555555555551</v>
      </c>
      <c r="Y6" s="12"/>
      <c r="Z6" s="198"/>
      <c r="AA6" s="281"/>
      <c r="AB6" s="282"/>
      <c r="AC6" s="12">
        <v>3</v>
      </c>
      <c r="AD6" s="198"/>
      <c r="AE6" s="117">
        <f>M6-J6</f>
        <v>-206.80023550191117</v>
      </c>
      <c r="AF6" s="110">
        <f>M6/J6</f>
        <v>0.89659988224904441</v>
      </c>
      <c r="AG6" s="362"/>
    </row>
    <row r="7" spans="1:33" ht="15.75" customHeight="1">
      <c r="A7" s="298"/>
      <c r="B7" s="100" t="s">
        <v>175</v>
      </c>
      <c r="C7" s="364" t="s">
        <v>176</v>
      </c>
      <c r="D7" s="364"/>
      <c r="E7" s="101">
        <v>77.34</v>
      </c>
      <c r="F7" s="102">
        <v>2042</v>
      </c>
      <c r="G7" s="103">
        <f t="shared" si="0"/>
        <v>157928.28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1789.0544053425397</v>
      </c>
      <c r="N7" s="106">
        <f>M7/L7</f>
        <v>77.784974145327809</v>
      </c>
      <c r="O7" s="108">
        <f>L7-I7</f>
        <v>0</v>
      </c>
      <c r="P7" s="109">
        <f>N7-K7</f>
        <v>-9.1715475938026287</v>
      </c>
      <c r="Q7" s="110">
        <f>N7/K7</f>
        <v>0.89452720267126973</v>
      </c>
      <c r="R7" s="290"/>
      <c r="S7" s="47">
        <v>0.51180555555555551</v>
      </c>
      <c r="T7" s="48">
        <v>0.55935185185185177</v>
      </c>
      <c r="U7" s="111">
        <v>55.816666666666627</v>
      </c>
      <c r="V7" s="112">
        <v>68.483104613323277</v>
      </c>
      <c r="W7" s="113"/>
      <c r="X7" s="116"/>
      <c r="Y7" s="12"/>
      <c r="Z7" s="198"/>
      <c r="AA7" s="281"/>
      <c r="AB7" s="282"/>
      <c r="AC7" s="12">
        <v>1</v>
      </c>
      <c r="AD7" s="198"/>
      <c r="AE7" s="117">
        <f>M7-J7</f>
        <v>-210.94559465746033</v>
      </c>
      <c r="AF7" s="110">
        <f>M7/J7</f>
        <v>0.89452720267126984</v>
      </c>
      <c r="AG7" s="362"/>
    </row>
    <row r="8" spans="1:33" ht="15.75" customHeight="1">
      <c r="A8" s="298"/>
      <c r="B8" s="100"/>
      <c r="C8" s="364"/>
      <c r="D8" s="364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81"/>
      <c r="AB8" s="282"/>
      <c r="AC8" s="12"/>
      <c r="AD8" s="198"/>
      <c r="AE8" s="117"/>
      <c r="AF8" s="110"/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1790.1063783096745</v>
      </c>
      <c r="N21" s="138">
        <f>M21/L21</f>
        <v>75.638297675056663</v>
      </c>
      <c r="O21" s="139">
        <f>L21-I21</f>
        <v>0</v>
      </c>
      <c r="P21" s="140">
        <f>N21-K21</f>
        <v>-8.8687445784644581</v>
      </c>
      <c r="Q21" s="141">
        <f>N21/K21</f>
        <v>0.89505318915483723</v>
      </c>
      <c r="R21" s="291"/>
      <c r="S21" s="142">
        <v>0.29166666666666669</v>
      </c>
      <c r="T21" s="143">
        <v>0.55935185185185177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7</v>
      </c>
      <c r="AD21" s="180">
        <f>SUM(AD5:AD20)</f>
        <v>0</v>
      </c>
      <c r="AE21" s="168">
        <f>M21-J21</f>
        <v>-209.89362169032552</v>
      </c>
      <c r="AF21" s="141">
        <f>M21/J21</f>
        <v>0.89505318915483723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2430</v>
      </c>
      <c r="G22" s="148">
        <f t="shared" ref="G22:G25" si="5">E22*F22</f>
        <v>130636.79999999999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1786.786712913392</v>
      </c>
      <c r="N22" s="152">
        <f>M22/L22</f>
        <v>89.339335645669593</v>
      </c>
      <c r="O22" s="154">
        <f>L22-I22</f>
        <v>0</v>
      </c>
      <c r="P22" s="155">
        <f>N22-K22</f>
        <v>-10.660664354330407</v>
      </c>
      <c r="Q22" s="156">
        <f>N22/K22</f>
        <v>0.89339335645669593</v>
      </c>
      <c r="R22" s="289">
        <f>Q38</f>
        <v>0.89440279679377643</v>
      </c>
      <c r="S22" s="157">
        <v>0.29166666666666669</v>
      </c>
      <c r="T22" s="158">
        <v>0.34832175925925929</v>
      </c>
      <c r="U22" s="159"/>
      <c r="V22" s="160">
        <v>81.59899497028951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>M22-J22</f>
        <v>-213.21328708660803</v>
      </c>
      <c r="AF22" s="156">
        <f>M22/J22</f>
        <v>0.89339335645669593</v>
      </c>
      <c r="AG22" s="361">
        <f>AF38</f>
        <v>0.89440279679377632</v>
      </c>
    </row>
    <row r="23" spans="1:33" ht="15.75" customHeight="1">
      <c r="A23" s="284"/>
      <c r="B23" s="163" t="s">
        <v>175</v>
      </c>
      <c r="C23" s="279" t="s">
        <v>182</v>
      </c>
      <c r="D23" s="280"/>
      <c r="E23" s="101">
        <v>47.37</v>
      </c>
      <c r="F23" s="111">
        <v>1458</v>
      </c>
      <c r="G23" s="103">
        <f t="shared" si="5"/>
        <v>69065.459999999992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1789.1535184783625</v>
      </c>
      <c r="N23" s="106">
        <f>M23/L23</f>
        <v>85.197786594207741</v>
      </c>
      <c r="O23" s="108">
        <f>L23-I23</f>
        <v>0</v>
      </c>
      <c r="P23" s="109">
        <f>N23-K23</f>
        <v>-10.040308643887499</v>
      </c>
      <c r="Q23" s="110">
        <f>N23/K23</f>
        <v>0.89457675923918123</v>
      </c>
      <c r="R23" s="290"/>
      <c r="S23" s="47">
        <v>0.35208333333333336</v>
      </c>
      <c r="T23" s="48">
        <v>0.38603009259259263</v>
      </c>
      <c r="U23" s="111">
        <v>5.4166666666666607</v>
      </c>
      <c r="V23" s="112">
        <v>48.894630391694896</v>
      </c>
      <c r="W23" s="113"/>
      <c r="X23" s="116"/>
      <c r="Y23" s="12"/>
      <c r="Z23" s="198"/>
      <c r="AA23" s="281"/>
      <c r="AB23" s="282"/>
      <c r="AC23" s="12">
        <v>1</v>
      </c>
      <c r="AD23" s="198"/>
      <c r="AE23" s="117">
        <f>M23-J23</f>
        <v>-210.84648152163754</v>
      </c>
      <c r="AF23" s="110">
        <f>M23/J23</f>
        <v>0.89457675923918123</v>
      </c>
      <c r="AG23" s="362"/>
    </row>
    <row r="24" spans="1:33" ht="15.75" customHeight="1">
      <c r="A24" s="284"/>
      <c r="B24" s="163" t="s">
        <v>175</v>
      </c>
      <c r="C24" s="279" t="s">
        <v>183</v>
      </c>
      <c r="D24" s="280"/>
      <c r="E24" s="101">
        <v>59.54</v>
      </c>
      <c r="F24" s="111">
        <v>2367</v>
      </c>
      <c r="G24" s="103">
        <f t="shared" si="5"/>
        <v>140931.18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1792.049467913572</v>
      </c>
      <c r="N24" s="106">
        <f>M24/L24</f>
        <v>77.915194257111821</v>
      </c>
      <c r="O24" s="108">
        <f>L24-I24</f>
        <v>0</v>
      </c>
      <c r="P24" s="109">
        <f>N24-K24</f>
        <v>-9.041327482018616</v>
      </c>
      <c r="Q24" s="110">
        <f>N24/K24</f>
        <v>0.89602473395678595</v>
      </c>
      <c r="R24" s="290"/>
      <c r="S24" s="47">
        <v>0.38958333333333334</v>
      </c>
      <c r="T24" s="48">
        <v>0.44461805555555556</v>
      </c>
      <c r="U24" s="111">
        <v>5.1166666666666138</v>
      </c>
      <c r="V24" s="112">
        <v>79.250044456278047</v>
      </c>
      <c r="W24" s="113">
        <v>0.44461805555555556</v>
      </c>
      <c r="X24" s="116">
        <v>0.48263888888888884</v>
      </c>
      <c r="Y24" s="12"/>
      <c r="Z24" s="198"/>
      <c r="AA24" s="281"/>
      <c r="AB24" s="282"/>
      <c r="AC24" s="12">
        <v>2</v>
      </c>
      <c r="AD24" s="198"/>
      <c r="AE24" s="117">
        <f>M24-J24</f>
        <v>-207.95053208642798</v>
      </c>
      <c r="AF24" s="110">
        <f>M24/J24</f>
        <v>0.89602473395678606</v>
      </c>
      <c r="AG24" s="362"/>
    </row>
    <row r="25" spans="1:33" ht="15.75" customHeight="1">
      <c r="A25" s="284"/>
      <c r="B25" s="163" t="s">
        <v>175</v>
      </c>
      <c r="C25" s="279" t="s">
        <v>185</v>
      </c>
      <c r="D25" s="280"/>
      <c r="E25" s="101">
        <v>71.55</v>
      </c>
      <c r="F25" s="111">
        <v>1888</v>
      </c>
      <c r="G25" s="103">
        <f t="shared" si="5"/>
        <v>135086.39999999999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1787.2326750448842</v>
      </c>
      <c r="N25" s="106">
        <f>M25/L25</f>
        <v>81.237848865676554</v>
      </c>
      <c r="O25" s="108">
        <f>L25-I25</f>
        <v>0</v>
      </c>
      <c r="P25" s="109">
        <f>N25-K25</f>
        <v>-9.6712420434143525</v>
      </c>
      <c r="Q25" s="110">
        <f>N25/K25</f>
        <v>0.89361633752244207</v>
      </c>
      <c r="R25" s="290"/>
      <c r="S25" s="47">
        <v>0.48263888888888884</v>
      </c>
      <c r="T25" s="48">
        <v>0.52664351851851843</v>
      </c>
      <c r="U25" s="111">
        <v>54.749999999999929</v>
      </c>
      <c r="V25" s="112">
        <v>63.38290564050655</v>
      </c>
      <c r="W25" s="113"/>
      <c r="X25" s="116"/>
      <c r="Y25" s="12"/>
      <c r="Z25" s="198"/>
      <c r="AA25" s="281"/>
      <c r="AB25" s="282"/>
      <c r="AC25" s="12">
        <v>1</v>
      </c>
      <c r="AD25" s="198"/>
      <c r="AE25" s="117">
        <f>M25-J25</f>
        <v>-212.76732495511578</v>
      </c>
      <c r="AF25" s="110">
        <f>M25/J25</f>
        <v>0.89361633752244207</v>
      </c>
      <c r="AG25" s="362"/>
    </row>
    <row r="26" spans="1:33" ht="15.75" customHeight="1">
      <c r="A26" s="285"/>
      <c r="B26" s="163"/>
      <c r="C26" s="279"/>
      <c r="D26" s="280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81"/>
      <c r="AB26" s="282"/>
      <c r="AC26" s="12"/>
      <c r="AD26" s="198"/>
      <c r="AE26" s="117"/>
      <c r="AF26" s="110"/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1788.8055935875527</v>
      </c>
      <c r="N38" s="138">
        <f>M38/L38</f>
        <v>83.200260166862918</v>
      </c>
      <c r="O38" s="139">
        <f>L38-I38</f>
        <v>0</v>
      </c>
      <c r="P38" s="140">
        <f>N38-K38</f>
        <v>-9.8229956470905648</v>
      </c>
      <c r="Q38" s="141">
        <f>N38/K38</f>
        <v>0.89440279679377643</v>
      </c>
      <c r="R38" s="291"/>
      <c r="S38" s="142">
        <v>0.29166666666666669</v>
      </c>
      <c r="T38" s="143">
        <v>0.52664351851851843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6</v>
      </c>
      <c r="AD38" s="180">
        <f>SUM(AD22:AD37)</f>
        <v>0</v>
      </c>
      <c r="AE38" s="168">
        <f>M38-J38</f>
        <v>-211.19440641244728</v>
      </c>
      <c r="AF38" s="141">
        <f>M38/J38</f>
        <v>0.89440279679377632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3384</v>
      </c>
      <c r="G39" s="148">
        <f t="shared" ref="G39:G42" si="9">E39*F39</f>
        <v>66664.800000000003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1080.1335220323708</v>
      </c>
      <c r="N39" s="152">
        <f>M39/L39</f>
        <v>83.087194002490065</v>
      </c>
      <c r="O39" s="154">
        <f>L39-I39</f>
        <v>0</v>
      </c>
      <c r="P39" s="155">
        <f>N39-K39</f>
        <v>-9.2204983052022413</v>
      </c>
      <c r="Q39" s="156">
        <f>N39/K39</f>
        <v>0.90011126836030908</v>
      </c>
      <c r="R39" s="289">
        <f>Q55</f>
        <v>0.89600485572220878</v>
      </c>
      <c r="S39" s="157">
        <v>0.25</v>
      </c>
      <c r="T39" s="158">
        <v>0.3805324074074074</v>
      </c>
      <c r="U39" s="159"/>
      <c r="V39" s="160">
        <v>187.97676014902447</v>
      </c>
      <c r="W39" s="158"/>
      <c r="X39" s="169"/>
      <c r="Y39" s="12"/>
      <c r="Z39" s="198"/>
      <c r="AA39" s="292"/>
      <c r="AB39" s="293"/>
      <c r="AC39" s="12">
        <v>3</v>
      </c>
      <c r="AD39" s="198"/>
      <c r="AE39" s="115">
        <f>M39-J39</f>
        <v>-119.86647796762918</v>
      </c>
      <c r="AF39" s="156">
        <f>M39/J39</f>
        <v>0.90011126836030897</v>
      </c>
      <c r="AG39" s="294">
        <f>AF55</f>
        <v>0.89600485572220878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1280</v>
      </c>
      <c r="G40" s="103">
        <f t="shared" si="9"/>
        <v>99008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1791.3662025924152</v>
      </c>
      <c r="N40" s="106">
        <f>M40/L40</f>
        <v>68.898700099708279</v>
      </c>
      <c r="O40" s="108">
        <f>L40-I40</f>
        <v>0</v>
      </c>
      <c r="P40" s="109">
        <f>N40-K40</f>
        <v>-8.024376823368641</v>
      </c>
      <c r="Q40" s="110">
        <f>N40/K40</f>
        <v>0.89568310129620765</v>
      </c>
      <c r="R40" s="290"/>
      <c r="S40" s="47">
        <v>0.38402777777777775</v>
      </c>
      <c r="T40" s="48">
        <v>0.41379629629629627</v>
      </c>
      <c r="U40" s="111">
        <v>5.0333333333332941</v>
      </c>
      <c r="V40" s="112">
        <v>42.872306002456213</v>
      </c>
      <c r="W40" s="113"/>
      <c r="X40" s="116"/>
      <c r="Y40" s="12"/>
      <c r="Z40" s="198"/>
      <c r="AA40" s="281"/>
      <c r="AB40" s="282"/>
      <c r="AC40" s="12">
        <v>1</v>
      </c>
      <c r="AD40" s="198"/>
      <c r="AE40" s="117">
        <f>M40-J40</f>
        <v>-208.63379740758478</v>
      </c>
      <c r="AF40" s="110">
        <f>M40/J40</f>
        <v>0.89568310129620765</v>
      </c>
      <c r="AG40" s="295"/>
    </row>
    <row r="41" spans="1:33" ht="15.75" customHeight="1">
      <c r="A41" s="298"/>
      <c r="B41" s="163" t="s">
        <v>175</v>
      </c>
      <c r="C41" s="279" t="s">
        <v>180</v>
      </c>
      <c r="D41" s="280"/>
      <c r="E41" s="101">
        <v>59.34</v>
      </c>
      <c r="F41" s="102">
        <v>1307</v>
      </c>
      <c r="G41" s="103">
        <f t="shared" si="9"/>
        <v>77557.38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1791.4082313195065</v>
      </c>
      <c r="N41" s="106">
        <f>M41/L41</f>
        <v>74.642009638312771</v>
      </c>
      <c r="O41" s="108">
        <f>L41-I41</f>
        <v>0</v>
      </c>
      <c r="P41" s="109">
        <f>N41-K41</f>
        <v>-8.6913236950205572</v>
      </c>
      <c r="Q41" s="110">
        <f>N41/K41</f>
        <v>0.89570411565975327</v>
      </c>
      <c r="R41" s="290"/>
      <c r="S41" s="47">
        <v>0.41666666666666663</v>
      </c>
      <c r="T41" s="48">
        <v>0.44706018518518514</v>
      </c>
      <c r="U41" s="111">
        <v>5</v>
      </c>
      <c r="V41" s="112">
        <v>43.775616651173806</v>
      </c>
      <c r="W41" s="113">
        <v>0.44706018518518514</v>
      </c>
      <c r="X41" s="116">
        <v>0.48472222222222217</v>
      </c>
      <c r="Y41" s="12"/>
      <c r="Z41" s="198"/>
      <c r="AA41" s="281"/>
      <c r="AB41" s="282"/>
      <c r="AC41" s="12">
        <v>1</v>
      </c>
      <c r="AD41" s="198"/>
      <c r="AE41" s="117">
        <f>M41-J41</f>
        <v>-208.59176868049349</v>
      </c>
      <c r="AF41" s="110">
        <f>M41/J41</f>
        <v>0.89570411565975327</v>
      </c>
      <c r="AG41" s="295"/>
    </row>
    <row r="42" spans="1:33" ht="15.75" customHeight="1">
      <c r="A42" s="298"/>
      <c r="B42" s="163" t="s">
        <v>175</v>
      </c>
      <c r="C42" s="279" t="s">
        <v>177</v>
      </c>
      <c r="D42" s="280"/>
      <c r="E42" s="101">
        <v>58.67</v>
      </c>
      <c r="F42" s="102">
        <v>2926</v>
      </c>
      <c r="G42" s="103">
        <f t="shared" si="9"/>
        <v>171668.42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1788.3270052556111</v>
      </c>
      <c r="N42" s="106">
        <f>M42/L42</f>
        <v>77.753348054591783</v>
      </c>
      <c r="O42" s="108">
        <f>L42-I42</f>
        <v>0</v>
      </c>
      <c r="P42" s="109">
        <f>N42-K42</f>
        <v>-9.2031736845386547</v>
      </c>
      <c r="Q42" s="110">
        <f>N42/K42</f>
        <v>0.89416350262780553</v>
      </c>
      <c r="R42" s="290"/>
      <c r="S42" s="47">
        <v>0.48472222222222217</v>
      </c>
      <c r="T42" s="48">
        <v>0.55289351851851842</v>
      </c>
      <c r="U42" s="111">
        <v>55</v>
      </c>
      <c r="V42" s="112">
        <v>98.169965271483818</v>
      </c>
      <c r="W42" s="113"/>
      <c r="X42" s="116"/>
      <c r="Y42" s="12"/>
      <c r="Z42" s="198"/>
      <c r="AA42" s="281"/>
      <c r="AB42" s="282"/>
      <c r="AC42" s="12">
        <v>2</v>
      </c>
      <c r="AD42" s="198"/>
      <c r="AE42" s="117">
        <f>M42-J42</f>
        <v>-211.67299474438892</v>
      </c>
      <c r="AF42" s="110">
        <f>M42/J42</f>
        <v>0.89416350262780553</v>
      </c>
      <c r="AG42" s="295"/>
    </row>
    <row r="43" spans="1:33" ht="15.75" customHeight="1">
      <c r="A43" s="298"/>
      <c r="B43" s="163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81"/>
      <c r="AB43" s="282"/>
      <c r="AC43" s="12"/>
      <c r="AD43" s="198"/>
      <c r="AE43" s="117"/>
      <c r="AF43" s="110"/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0">AVERAGE(I39:I54)</f>
        <v>21.5</v>
      </c>
      <c r="J55" s="137">
        <f t="shared" si="10"/>
        <v>1800</v>
      </c>
      <c r="K55" s="138">
        <f t="shared" ref="K55" si="11">J55/I55</f>
        <v>83.720930232558146</v>
      </c>
      <c r="L55" s="136">
        <f t="shared" ref="L55:M55" si="12">AVERAGE(L39:L54)</f>
        <v>21.5</v>
      </c>
      <c r="M55" s="137">
        <f t="shared" si="12"/>
        <v>1612.8087402999759</v>
      </c>
      <c r="N55" s="138">
        <f t="shared" ref="N55:N61" si="13">M55/L55</f>
        <v>75.01436001395237</v>
      </c>
      <c r="O55" s="139">
        <f t="shared" ref="O55:O61" si="14">L55-I55</f>
        <v>0</v>
      </c>
      <c r="P55" s="140">
        <f t="shared" ref="P55:P61" si="15">N55-K55</f>
        <v>-8.7065702186057763</v>
      </c>
      <c r="Q55" s="141">
        <f t="shared" ref="Q55:Q61" si="16">N55/K55</f>
        <v>0.89600485572220878</v>
      </c>
      <c r="R55" s="291"/>
      <c r="S55" s="142">
        <v>0.25</v>
      </c>
      <c r="T55" s="143">
        <v>0.55289351851851842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7</v>
      </c>
      <c r="AD55" s="191">
        <f>SUM(AD39:AD54)</f>
        <v>0</v>
      </c>
      <c r="AE55" s="168">
        <f t="shared" ref="AE55:AE61" si="17">M55-J55</f>
        <v>-187.19125970002415</v>
      </c>
      <c r="AF55" s="141">
        <f t="shared" ref="AF55:AF61" si="18">M55/J55</f>
        <v>0.89600485572220878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2097</v>
      </c>
      <c r="G56" s="148">
        <f t="shared" ref="G56:G61" si="19">E56*F56</f>
        <v>60519.42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1" si="20">F56/V56*60</f>
        <v>3172.2148416802461</v>
      </c>
      <c r="N56" s="152">
        <f t="shared" si="13"/>
        <v>166.95867587790769</v>
      </c>
      <c r="O56" s="154">
        <f t="shared" si="14"/>
        <v>0</v>
      </c>
      <c r="P56" s="155">
        <f t="shared" si="15"/>
        <v>-22.515008332618635</v>
      </c>
      <c r="Q56" s="156">
        <f t="shared" si="16"/>
        <v>0.88117078935562387</v>
      </c>
      <c r="R56" s="289">
        <f>Q72</f>
        <v>0.89037677414955274</v>
      </c>
      <c r="S56" s="157">
        <v>0.25</v>
      </c>
      <c r="T56" s="158">
        <v>0.2775347222222222</v>
      </c>
      <c r="U56" s="159"/>
      <c r="V56" s="160">
        <v>39.6631395663467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17"/>
        <v>-427.78515831975392</v>
      </c>
      <c r="AF56" s="156">
        <f t="shared" si="18"/>
        <v>0.88117078935562387</v>
      </c>
      <c r="AG56" s="294">
        <f>AF72</f>
        <v>0.89037677414955274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2605</v>
      </c>
      <c r="G57" s="103">
        <f t="shared" si="19"/>
        <v>81041.55</v>
      </c>
      <c r="H57" s="26"/>
      <c r="I57" s="104">
        <v>19</v>
      </c>
      <c r="J57" s="105">
        <v>3600</v>
      </c>
      <c r="K57" s="106">
        <f t="shared" ref="K57:K61" si="21">J57/I57</f>
        <v>189.47368421052633</v>
      </c>
      <c r="L57" s="107">
        <v>19</v>
      </c>
      <c r="M57" s="105">
        <f t="shared" si="20"/>
        <v>3170.2320115461803</v>
      </c>
      <c r="N57" s="106">
        <f t="shared" si="13"/>
        <v>166.85431639716739</v>
      </c>
      <c r="O57" s="108">
        <f t="shared" si="14"/>
        <v>0</v>
      </c>
      <c r="P57" s="109">
        <f t="shared" si="15"/>
        <v>-22.619367813358934</v>
      </c>
      <c r="Q57" s="110">
        <f t="shared" si="16"/>
        <v>0.88062000320727229</v>
      </c>
      <c r="R57" s="290"/>
      <c r="S57" s="47">
        <v>0.28055555555555556</v>
      </c>
      <c r="T57" s="48">
        <v>0.31479166666666669</v>
      </c>
      <c r="U57" s="111">
        <v>5</v>
      </c>
      <c r="V57" s="112">
        <v>49.302385260998498</v>
      </c>
      <c r="W57" s="113"/>
      <c r="X57" s="116"/>
      <c r="Y57" s="12"/>
      <c r="Z57" s="198"/>
      <c r="AA57" s="281"/>
      <c r="AB57" s="282"/>
      <c r="AC57" s="12">
        <v>1</v>
      </c>
      <c r="AD57" s="198"/>
      <c r="AE57" s="117">
        <f t="shared" si="17"/>
        <v>-429.76798845381973</v>
      </c>
      <c r="AF57" s="110">
        <f t="shared" si="18"/>
        <v>0.88062000320727229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1993</v>
      </c>
      <c r="G58" s="103">
        <f t="shared" si="19"/>
        <v>77707.070000000007</v>
      </c>
      <c r="H58" s="26"/>
      <c r="I58" s="104">
        <v>19</v>
      </c>
      <c r="J58" s="105">
        <v>3600</v>
      </c>
      <c r="K58" s="106">
        <f t="shared" si="21"/>
        <v>189.47368421052633</v>
      </c>
      <c r="L58" s="107">
        <v>19</v>
      </c>
      <c r="M58" s="105">
        <f t="shared" si="20"/>
        <v>3173.1556086280643</v>
      </c>
      <c r="N58" s="106">
        <f t="shared" si="13"/>
        <v>167.00818992779287</v>
      </c>
      <c r="O58" s="108">
        <f t="shared" si="14"/>
        <v>0</v>
      </c>
      <c r="P58" s="109">
        <f t="shared" si="15"/>
        <v>-22.465494282733459</v>
      </c>
      <c r="Q58" s="110">
        <f t="shared" si="16"/>
        <v>0.8814321135077956</v>
      </c>
      <c r="R58" s="290"/>
      <c r="S58" s="47">
        <v>0.31874999999999998</v>
      </c>
      <c r="T58" s="48">
        <v>0.34491898148148148</v>
      </c>
      <c r="U58" s="111">
        <v>5.6999999999999318</v>
      </c>
      <c r="V58" s="112">
        <v>37.684883676946825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17"/>
        <v>-426.84439137193567</v>
      </c>
      <c r="AF58" s="110">
        <f t="shared" si="18"/>
        <v>0.8814321135077956</v>
      </c>
      <c r="AG58" s="295"/>
    </row>
    <row r="59" spans="1:33" ht="15.75" customHeight="1">
      <c r="A59" s="284"/>
      <c r="B59" s="100" t="s">
        <v>212</v>
      </c>
      <c r="C59" s="364" t="s">
        <v>214</v>
      </c>
      <c r="D59" s="364"/>
      <c r="E59" s="101">
        <v>38.479999999999997</v>
      </c>
      <c r="F59" s="102">
        <v>4232</v>
      </c>
      <c r="G59" s="103">
        <f t="shared" si="19"/>
        <v>162847.35999999999</v>
      </c>
      <c r="H59" s="26"/>
      <c r="I59" s="104">
        <v>20</v>
      </c>
      <c r="J59" s="105">
        <v>3600</v>
      </c>
      <c r="K59" s="106">
        <f t="shared" si="21"/>
        <v>180</v>
      </c>
      <c r="L59" s="107">
        <v>20</v>
      </c>
      <c r="M59" s="105">
        <f t="shared" si="20"/>
        <v>3255.1294722802768</v>
      </c>
      <c r="N59" s="106">
        <f t="shared" si="13"/>
        <v>162.75647361401383</v>
      </c>
      <c r="O59" s="108">
        <f t="shared" si="14"/>
        <v>0</v>
      </c>
      <c r="P59" s="109">
        <f t="shared" si="15"/>
        <v>-17.243526385986172</v>
      </c>
      <c r="Q59" s="110">
        <f t="shared" si="16"/>
        <v>0.90420263118896571</v>
      </c>
      <c r="R59" s="290"/>
      <c r="S59" s="47">
        <v>0.34861111111111109</v>
      </c>
      <c r="T59" s="48">
        <v>0.40277777777777779</v>
      </c>
      <c r="U59" s="111">
        <v>5.3166666666666451</v>
      </c>
      <c r="V59" s="112">
        <v>78.006113785122182</v>
      </c>
      <c r="W59" s="113"/>
      <c r="X59" s="116"/>
      <c r="Y59" s="12"/>
      <c r="Z59" s="198"/>
      <c r="AA59" s="281"/>
      <c r="AB59" s="282"/>
      <c r="AC59" s="12">
        <v>3</v>
      </c>
      <c r="AD59" s="198"/>
      <c r="AE59" s="199">
        <f t="shared" si="17"/>
        <v>-344.87052771972321</v>
      </c>
      <c r="AF59" s="200">
        <f t="shared" si="18"/>
        <v>0.90420263118896582</v>
      </c>
      <c r="AG59" s="295"/>
    </row>
    <row r="60" spans="1:33" ht="15.75" customHeight="1">
      <c r="A60" s="285"/>
      <c r="B60" s="100" t="s">
        <v>212</v>
      </c>
      <c r="C60" s="364" t="s">
        <v>215</v>
      </c>
      <c r="D60" s="364"/>
      <c r="E60" s="101">
        <v>37.799999999999997</v>
      </c>
      <c r="F60" s="105">
        <v>5286</v>
      </c>
      <c r="G60" s="103">
        <f t="shared" si="19"/>
        <v>199810.8</v>
      </c>
      <c r="H60" s="13"/>
      <c r="I60" s="104">
        <v>21</v>
      </c>
      <c r="J60" s="105">
        <v>3600</v>
      </c>
      <c r="K60" s="106">
        <f t="shared" si="21"/>
        <v>171.42857142857142</v>
      </c>
      <c r="L60" s="107">
        <v>21</v>
      </c>
      <c r="M60" s="105">
        <f t="shared" si="20"/>
        <v>3256.0281235113539</v>
      </c>
      <c r="N60" s="106">
        <f t="shared" si="13"/>
        <v>155.04895826244541</v>
      </c>
      <c r="O60" s="108">
        <f t="shared" si="14"/>
        <v>0</v>
      </c>
      <c r="P60" s="109">
        <f t="shared" si="15"/>
        <v>-16.379613166126006</v>
      </c>
      <c r="Q60" s="110">
        <f t="shared" si="16"/>
        <v>0.90445225653093164</v>
      </c>
      <c r="R60" s="290"/>
      <c r="S60" s="47">
        <v>0.40625</v>
      </c>
      <c r="T60" s="48">
        <v>0.47388888888888892</v>
      </c>
      <c r="U60" s="111">
        <v>4.9999999999999822</v>
      </c>
      <c r="V60" s="112">
        <v>97.407021060361572</v>
      </c>
      <c r="W60" s="113">
        <v>0.47388888888888892</v>
      </c>
      <c r="X60" s="116">
        <v>0.5131944444444444</v>
      </c>
      <c r="Y60" s="12"/>
      <c r="Z60" s="198"/>
      <c r="AA60" s="281"/>
      <c r="AB60" s="282"/>
      <c r="AC60" s="12">
        <v>3</v>
      </c>
      <c r="AD60" s="198"/>
      <c r="AE60" s="199">
        <f t="shared" si="17"/>
        <v>-343.9718764886461</v>
      </c>
      <c r="AF60" s="200">
        <f t="shared" si="18"/>
        <v>0.90445225653093164</v>
      </c>
      <c r="AG60" s="295"/>
    </row>
    <row r="61" spans="1:33" ht="15.75" customHeight="1">
      <c r="A61" s="285"/>
      <c r="B61" s="100" t="s">
        <v>170</v>
      </c>
      <c r="C61" s="364" t="s">
        <v>171</v>
      </c>
      <c r="D61" s="364"/>
      <c r="E61" s="101">
        <v>29.97</v>
      </c>
      <c r="F61" s="105">
        <v>2328</v>
      </c>
      <c r="G61" s="121">
        <f t="shared" si="19"/>
        <v>69770.16</v>
      </c>
      <c r="H61" s="122"/>
      <c r="I61" s="104">
        <v>21</v>
      </c>
      <c r="J61" s="105">
        <v>2790</v>
      </c>
      <c r="K61" s="106">
        <f t="shared" si="21"/>
        <v>132.85714285714286</v>
      </c>
      <c r="L61" s="107">
        <v>21</v>
      </c>
      <c r="M61" s="105">
        <f t="shared" si="20"/>
        <v>2484.1730769230767</v>
      </c>
      <c r="N61" s="106">
        <f t="shared" si="13"/>
        <v>118.29395604395603</v>
      </c>
      <c r="O61" s="108">
        <f t="shared" si="14"/>
        <v>0</v>
      </c>
      <c r="P61" s="109">
        <f t="shared" si="15"/>
        <v>-14.563186813186832</v>
      </c>
      <c r="Q61" s="110">
        <f t="shared" si="16"/>
        <v>0.89038461538461522</v>
      </c>
      <c r="R61" s="290"/>
      <c r="S61" s="47">
        <v>0.5131944444444444</v>
      </c>
      <c r="T61" s="120">
        <v>0.55223379629629621</v>
      </c>
      <c r="U61" s="111">
        <v>56.599999999999895</v>
      </c>
      <c r="V61" s="112">
        <v>56.227966278826727</v>
      </c>
      <c r="W61" s="113"/>
      <c r="X61" s="116"/>
      <c r="Y61" s="12"/>
      <c r="Z61" s="198"/>
      <c r="AA61" s="281"/>
      <c r="AB61" s="282"/>
      <c r="AC61" s="12">
        <v>1</v>
      </c>
      <c r="AD61" s="198"/>
      <c r="AE61" s="199">
        <f t="shared" si="17"/>
        <v>-305.82692307692332</v>
      </c>
      <c r="AF61" s="200">
        <f t="shared" si="18"/>
        <v>0.89038461538461533</v>
      </c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2">AVERAGE(I56:I71)</f>
        <v>19.833333333333332</v>
      </c>
      <c r="J72" s="137">
        <f t="shared" si="22"/>
        <v>3465</v>
      </c>
      <c r="K72" s="138">
        <f t="shared" ref="K72:K75" si="23">J72/I72</f>
        <v>174.70588235294119</v>
      </c>
      <c r="L72" s="136">
        <f t="shared" ref="L72:M72" si="24">AVERAGE(L56:L71)</f>
        <v>19.833333333333332</v>
      </c>
      <c r="M72" s="137">
        <f t="shared" si="24"/>
        <v>3085.1555224282001</v>
      </c>
      <c r="N72" s="138">
        <f>M72/L72</f>
        <v>155.55405995436305</v>
      </c>
      <c r="O72" s="139">
        <f>L72-I72</f>
        <v>0</v>
      </c>
      <c r="P72" s="140">
        <f>N72-K72</f>
        <v>-19.151822398578133</v>
      </c>
      <c r="Q72" s="141">
        <f>N72/K72</f>
        <v>0.89037677414955274</v>
      </c>
      <c r="R72" s="291"/>
      <c r="S72" s="142">
        <v>0.25</v>
      </c>
      <c r="T72" s="143">
        <v>0.55223379629629621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10</v>
      </c>
      <c r="AD72" s="191">
        <f>SUM(AD56:AD71)</f>
        <v>0</v>
      </c>
      <c r="AE72" s="168">
        <f>M72-J72</f>
        <v>-379.84447757179987</v>
      </c>
      <c r="AF72" s="141">
        <f>M72/J72</f>
        <v>0.89037677414955274</v>
      </c>
      <c r="AG72" s="296"/>
    </row>
    <row r="73" spans="1:33" ht="15.75" customHeight="1">
      <c r="A73" s="297" t="s">
        <v>116</v>
      </c>
      <c r="B73" s="100" t="s">
        <v>170</v>
      </c>
      <c r="C73" s="279" t="s">
        <v>198</v>
      </c>
      <c r="D73" s="280"/>
      <c r="E73" s="101">
        <v>21.92</v>
      </c>
      <c r="F73" s="102">
        <v>723</v>
      </c>
      <c r="G73" s="103">
        <f t="shared" ref="G73:G75" si="25">E73*F73</f>
        <v>15848.160000000002</v>
      </c>
      <c r="H73" s="13"/>
      <c r="I73" s="104">
        <v>5</v>
      </c>
      <c r="J73" s="105">
        <v>3600</v>
      </c>
      <c r="K73" s="106">
        <f t="shared" si="23"/>
        <v>720</v>
      </c>
      <c r="L73" s="107">
        <v>5</v>
      </c>
      <c r="M73" s="105">
        <f>F73/V73*60</f>
        <v>3252.3407949676457</v>
      </c>
      <c r="N73" s="106">
        <f>M73/L73</f>
        <v>650.46815899352919</v>
      </c>
      <c r="O73" s="108">
        <f>L73-I73</f>
        <v>0</v>
      </c>
      <c r="P73" s="109">
        <f>N73-K73</f>
        <v>-69.531841006470813</v>
      </c>
      <c r="Q73" s="110">
        <f>N73/K73</f>
        <v>0.90342799860212386</v>
      </c>
      <c r="R73" s="289">
        <f>Q89</f>
        <v>0.90277661109616913</v>
      </c>
      <c r="S73" s="47">
        <v>0.42291666666666661</v>
      </c>
      <c r="T73" s="48">
        <v>0.43217592592592585</v>
      </c>
      <c r="U73" s="111">
        <v>5</v>
      </c>
      <c r="V73" s="112">
        <v>13.338085623475243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-347.65920503235429</v>
      </c>
      <c r="AF73" s="156">
        <f>M73/J73</f>
        <v>0.90342799860212386</v>
      </c>
      <c r="AG73" s="294">
        <f>AF89</f>
        <v>0.90277661109616913</v>
      </c>
    </row>
    <row r="74" spans="1:33" ht="15.75" customHeight="1">
      <c r="A74" s="298"/>
      <c r="B74" s="100" t="s">
        <v>197</v>
      </c>
      <c r="C74" s="279" t="s">
        <v>216</v>
      </c>
      <c r="D74" s="280"/>
      <c r="E74" s="101">
        <v>23.19</v>
      </c>
      <c r="F74" s="102">
        <v>645</v>
      </c>
      <c r="G74" s="121">
        <f t="shared" si="25"/>
        <v>14957.550000000001</v>
      </c>
      <c r="H74" s="122"/>
      <c r="I74" s="104">
        <v>6</v>
      </c>
      <c r="J74" s="105">
        <v>2500</v>
      </c>
      <c r="K74" s="106">
        <f t="shared" si="23"/>
        <v>416.66666666666669</v>
      </c>
      <c r="L74" s="107">
        <v>6</v>
      </c>
      <c r="M74" s="105">
        <f>F74/V74*60</f>
        <v>2256.0893765529568</v>
      </c>
      <c r="N74" s="106">
        <f>M74/L74</f>
        <v>376.01489609215946</v>
      </c>
      <c r="O74" s="108">
        <f>L74-I74</f>
        <v>0</v>
      </c>
      <c r="P74" s="109">
        <f>N74-K74</f>
        <v>-40.651770574507225</v>
      </c>
      <c r="Q74" s="110">
        <f>N74/K74</f>
        <v>0.90243575062118264</v>
      </c>
      <c r="R74" s="290"/>
      <c r="S74" s="47">
        <v>0.43611111111111106</v>
      </c>
      <c r="T74" s="120">
        <v>0.44802083333333326</v>
      </c>
      <c r="U74" s="111">
        <v>5.6666666666666998</v>
      </c>
      <c r="V74" s="112">
        <v>17.153575741369394</v>
      </c>
      <c r="W74" s="113"/>
      <c r="X74" s="116"/>
      <c r="Y74" s="12"/>
      <c r="Z74" s="198"/>
      <c r="AA74" s="281"/>
      <c r="AB74" s="282"/>
      <c r="AC74" s="12">
        <v>1</v>
      </c>
      <c r="AD74" s="198"/>
      <c r="AE74" s="117">
        <f>M74-J74</f>
        <v>-243.91062344704324</v>
      </c>
      <c r="AF74" s="110">
        <f>M74/J74</f>
        <v>0.90243575062118275</v>
      </c>
      <c r="AG74" s="295"/>
    </row>
    <row r="75" spans="1:33" ht="15.75" customHeight="1">
      <c r="A75" s="298"/>
      <c r="B75" s="100" t="s">
        <v>197</v>
      </c>
      <c r="C75" s="279" t="s">
        <v>220</v>
      </c>
      <c r="D75" s="280"/>
      <c r="E75" s="101">
        <v>23.55</v>
      </c>
      <c r="F75" s="102">
        <v>876</v>
      </c>
      <c r="G75" s="121">
        <f t="shared" si="25"/>
        <v>20629.8</v>
      </c>
      <c r="H75" s="62"/>
      <c r="I75" s="104">
        <v>6</v>
      </c>
      <c r="J75" s="105">
        <v>2500</v>
      </c>
      <c r="K75" s="106">
        <f t="shared" si="23"/>
        <v>416.66666666666669</v>
      </c>
      <c r="L75" s="107">
        <v>6</v>
      </c>
      <c r="M75" s="105">
        <f>F75/V75*60</f>
        <v>2255.4486839064516</v>
      </c>
      <c r="N75" s="106">
        <f>M75/L75</f>
        <v>375.9081139844086</v>
      </c>
      <c r="O75" s="123">
        <f>L75-I75</f>
        <v>0</v>
      </c>
      <c r="P75" s="124">
        <f>N75-K75</f>
        <v>-40.758552682258085</v>
      </c>
      <c r="Q75" s="125">
        <f>N75/K75</f>
        <v>0.90217947356258055</v>
      </c>
      <c r="R75" s="290"/>
      <c r="S75" s="47">
        <v>0.45138888888888884</v>
      </c>
      <c r="T75" s="120">
        <v>0.46756944444444437</v>
      </c>
      <c r="U75" s="111">
        <v>4.8500000000000387</v>
      </c>
      <c r="V75" s="112">
        <v>23.303567212607</v>
      </c>
      <c r="W75" s="113"/>
      <c r="X75" s="116"/>
      <c r="Y75" s="12"/>
      <c r="Z75" s="198"/>
      <c r="AA75" s="281"/>
      <c r="AB75" s="282"/>
      <c r="AC75" s="12">
        <v>1</v>
      </c>
      <c r="AD75" s="198"/>
      <c r="AE75" s="117">
        <f>M75-J75</f>
        <v>-244.55131609354839</v>
      </c>
      <c r="AF75" s="110">
        <f>M75/J75</f>
        <v>0.90217947356258066</v>
      </c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26">AVERAGE(I73:I88)</f>
        <v>5.666666666666667</v>
      </c>
      <c r="J89" s="137">
        <f t="shared" si="26"/>
        <v>2866.6666666666665</v>
      </c>
      <c r="K89" s="138">
        <f t="shared" ref="K89" si="27">J89/I89</f>
        <v>505.88235294117641</v>
      </c>
      <c r="L89" s="136">
        <f t="shared" ref="L89:M89" si="28">AVERAGE(L73:L88)</f>
        <v>5.666666666666667</v>
      </c>
      <c r="M89" s="137">
        <f t="shared" si="28"/>
        <v>2587.9596184756847</v>
      </c>
      <c r="N89" s="138">
        <f>M89/L89</f>
        <v>456.69875620159138</v>
      </c>
      <c r="O89" s="139">
        <f>L89-I89</f>
        <v>0</v>
      </c>
      <c r="P89" s="140">
        <f>N89-K89</f>
        <v>-49.183596739585028</v>
      </c>
      <c r="Q89" s="141">
        <f>N89/K89</f>
        <v>0.90277661109616913</v>
      </c>
      <c r="R89" s="291"/>
      <c r="S89" s="142">
        <v>0.29166666666666669</v>
      </c>
      <c r="T89" s="143">
        <v>0.46756944444444437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3</v>
      </c>
      <c r="AD89" s="191">
        <f>SUM(AD73:AD88)</f>
        <v>0</v>
      </c>
      <c r="AE89" s="168">
        <f>M89-J89</f>
        <v>-278.70704819098182</v>
      </c>
      <c r="AF89" s="141">
        <f>M89/J89</f>
        <v>0.90277661109616913</v>
      </c>
      <c r="AG89" s="296"/>
    </row>
    <row r="90" spans="1:33" ht="15.75" customHeight="1">
      <c r="A90" s="283" t="s">
        <v>199</v>
      </c>
      <c r="B90" s="146" t="s">
        <v>173</v>
      </c>
      <c r="C90" s="287" t="s">
        <v>200</v>
      </c>
      <c r="D90" s="288"/>
      <c r="E90" s="147">
        <v>44.98</v>
      </c>
      <c r="F90" s="97">
        <v>1667</v>
      </c>
      <c r="G90" s="148">
        <f t="shared" ref="G90:G93" si="29">E90*F90</f>
        <v>74981.659999999989</v>
      </c>
      <c r="H90" s="149"/>
      <c r="I90" s="150">
        <v>21</v>
      </c>
      <c r="J90" s="151">
        <v>1800</v>
      </c>
      <c r="K90" s="152">
        <f>J90/I90</f>
        <v>85.714285714285708</v>
      </c>
      <c r="L90" s="153">
        <v>21</v>
      </c>
      <c r="M90" s="151">
        <f>F90/V90*60</f>
        <v>1606.7350640683073</v>
      </c>
      <c r="N90" s="152">
        <f>M90/L90</f>
        <v>76.511193527062261</v>
      </c>
      <c r="O90" s="154">
        <f>L90-I90</f>
        <v>0</v>
      </c>
      <c r="P90" s="155">
        <f>N90-K90</f>
        <v>-9.2030921872234472</v>
      </c>
      <c r="Q90" s="156">
        <f>N90/K90</f>
        <v>0.89263059114905974</v>
      </c>
      <c r="R90" s="289">
        <f>Q106</f>
        <v>0.9170475829334569</v>
      </c>
      <c r="S90" s="157">
        <v>0.70833333333333337</v>
      </c>
      <c r="T90" s="158">
        <v>0.75156250000000002</v>
      </c>
      <c r="U90" s="159"/>
      <c r="V90" s="160">
        <v>62.250461968973269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-193.26493593169266</v>
      </c>
      <c r="AF90" s="156">
        <f>M90/J90</f>
        <v>0.89263059114905963</v>
      </c>
      <c r="AG90" s="294">
        <f>AF106</f>
        <v>0.89291475180362911</v>
      </c>
    </row>
    <row r="91" spans="1:33" ht="15.75" customHeight="1">
      <c r="A91" s="284"/>
      <c r="B91" s="163" t="s">
        <v>173</v>
      </c>
      <c r="C91" s="279" t="s">
        <v>201</v>
      </c>
      <c r="D91" s="280"/>
      <c r="E91" s="101">
        <v>50.67</v>
      </c>
      <c r="F91" s="102">
        <v>1704</v>
      </c>
      <c r="G91" s="103">
        <f t="shared" si="29"/>
        <v>86341.680000000008</v>
      </c>
      <c r="H91" s="26"/>
      <c r="I91" s="104">
        <v>20</v>
      </c>
      <c r="J91" s="105">
        <v>2000</v>
      </c>
      <c r="K91" s="106">
        <f t="shared" ref="K91:K93" si="30">J91/I91</f>
        <v>100</v>
      </c>
      <c r="L91" s="107">
        <v>19</v>
      </c>
      <c r="M91" s="105">
        <f>F91/V91*60</f>
        <v>1786</v>
      </c>
      <c r="N91" s="106">
        <f>M91/L91</f>
        <v>94</v>
      </c>
      <c r="O91" s="108">
        <f>L91-I91</f>
        <v>-1</v>
      </c>
      <c r="P91" s="109">
        <f>N91-K91</f>
        <v>-6</v>
      </c>
      <c r="Q91" s="110">
        <f>N91/K91</f>
        <v>0.94</v>
      </c>
      <c r="R91" s="290"/>
      <c r="S91" s="47">
        <v>0.75555555555555554</v>
      </c>
      <c r="T91" s="48">
        <v>0.79530092592592594</v>
      </c>
      <c r="U91" s="111">
        <v>5.7499999999999396</v>
      </c>
      <c r="V91" s="112">
        <v>57.245240761478165</v>
      </c>
      <c r="W91" s="113"/>
      <c r="X91" s="116"/>
      <c r="Y91" s="12"/>
      <c r="Z91" s="198"/>
      <c r="AA91" s="281"/>
      <c r="AB91" s="282"/>
      <c r="AC91" s="12">
        <v>1</v>
      </c>
      <c r="AD91" s="198"/>
      <c r="AE91" s="117">
        <f>M91-J91</f>
        <v>-214</v>
      </c>
      <c r="AF91" s="110">
        <f>M91/J91</f>
        <v>0.89300000000000002</v>
      </c>
      <c r="AG91" s="295"/>
    </row>
    <row r="92" spans="1:33" ht="15.75" customHeight="1">
      <c r="A92" s="284"/>
      <c r="B92" s="163" t="s">
        <v>173</v>
      </c>
      <c r="C92" s="279" t="s">
        <v>190</v>
      </c>
      <c r="D92" s="280"/>
      <c r="E92" s="101">
        <v>54.09</v>
      </c>
      <c r="F92" s="102">
        <v>908</v>
      </c>
      <c r="G92" s="103">
        <f t="shared" si="29"/>
        <v>49113.72</v>
      </c>
      <c r="H92" s="26"/>
      <c r="I92" s="104">
        <v>19</v>
      </c>
      <c r="J92" s="105">
        <v>2000</v>
      </c>
      <c r="K92" s="106">
        <f t="shared" si="30"/>
        <v>105.26315789473684</v>
      </c>
      <c r="L92" s="107">
        <v>19</v>
      </c>
      <c r="M92" s="105">
        <f>F92/V92*60</f>
        <v>1786.0000000000002</v>
      </c>
      <c r="N92" s="106">
        <f>M92/L92</f>
        <v>94.000000000000014</v>
      </c>
      <c r="O92" s="108">
        <f>L92-I92</f>
        <v>0</v>
      </c>
      <c r="P92" s="109">
        <f>N92-K92</f>
        <v>-11.263157894736821</v>
      </c>
      <c r="Q92" s="110">
        <f>N92/K92</f>
        <v>0.89300000000000024</v>
      </c>
      <c r="R92" s="290"/>
      <c r="S92" s="47">
        <v>0.79861111111111105</v>
      </c>
      <c r="T92" s="48">
        <v>0.81979166666666659</v>
      </c>
      <c r="U92" s="111">
        <v>4.7666666666665591</v>
      </c>
      <c r="V92" s="112">
        <v>30.503919372900334</v>
      </c>
      <c r="W92" s="113"/>
      <c r="X92" s="116"/>
      <c r="Y92" s="12"/>
      <c r="Z92" s="198"/>
      <c r="AA92" s="281"/>
      <c r="AB92" s="282"/>
      <c r="AC92" s="12">
        <v>1</v>
      </c>
      <c r="AD92" s="198"/>
      <c r="AE92" s="117">
        <f>M92-J92</f>
        <v>-213.99999999999977</v>
      </c>
      <c r="AF92" s="110">
        <f>M92/J92</f>
        <v>0.89300000000000013</v>
      </c>
      <c r="AG92" s="295"/>
    </row>
    <row r="93" spans="1:33" ht="15.75" customHeight="1">
      <c r="A93" s="284"/>
      <c r="B93" s="163" t="s">
        <v>173</v>
      </c>
      <c r="C93" s="279" t="s">
        <v>217</v>
      </c>
      <c r="D93" s="280"/>
      <c r="E93" s="101">
        <v>38.39</v>
      </c>
      <c r="F93" s="102">
        <v>575</v>
      </c>
      <c r="G93" s="103">
        <f t="shared" si="29"/>
        <v>22074.25</v>
      </c>
      <c r="H93" s="26"/>
      <c r="I93" s="104">
        <v>16</v>
      </c>
      <c r="J93" s="105">
        <v>2000</v>
      </c>
      <c r="K93" s="106">
        <f t="shared" si="30"/>
        <v>125</v>
      </c>
      <c r="L93" s="107">
        <v>15</v>
      </c>
      <c r="M93" s="105">
        <f>F93/V93*60</f>
        <v>1786</v>
      </c>
      <c r="N93" s="106">
        <f>M93/L93</f>
        <v>119.06666666666666</v>
      </c>
      <c r="O93" s="108">
        <f>L93-I93</f>
        <v>-1</v>
      </c>
      <c r="P93" s="109">
        <f>N93-K93</f>
        <v>-5.9333333333333371</v>
      </c>
      <c r="Q93" s="110">
        <f>N93/K93</f>
        <v>0.95253333333333334</v>
      </c>
      <c r="R93" s="290"/>
      <c r="S93" s="47">
        <v>0.82291666666666663</v>
      </c>
      <c r="T93" s="48">
        <v>0.83633101851851843</v>
      </c>
      <c r="U93" s="111">
        <v>4.5000000000000639</v>
      </c>
      <c r="V93" s="112">
        <v>19.316909294512879</v>
      </c>
      <c r="W93" s="113"/>
      <c r="X93" s="116"/>
      <c r="Y93" s="12"/>
      <c r="Z93" s="198"/>
      <c r="AA93" s="281"/>
      <c r="AB93" s="282"/>
      <c r="AC93" s="12">
        <v>1</v>
      </c>
      <c r="AD93" s="198"/>
      <c r="AE93" s="117">
        <f>M93-J93</f>
        <v>-214</v>
      </c>
      <c r="AF93" s="110">
        <f>M93/J93</f>
        <v>0.89300000000000002</v>
      </c>
      <c r="AG93" s="295"/>
    </row>
    <row r="94" spans="1:33" ht="15.75" customHeight="1">
      <c r="A94" s="285"/>
      <c r="B94" s="163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63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63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63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63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63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63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63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63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63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63"/>
      <c r="C104" s="279"/>
      <c r="D104" s="280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63"/>
      <c r="C105" s="279"/>
      <c r="D105" s="280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1">AVERAGE(I90:I105)</f>
        <v>19</v>
      </c>
      <c r="J106" s="137">
        <f t="shared" si="31"/>
        <v>1950</v>
      </c>
      <c r="K106" s="138">
        <f t="shared" ref="K106" si="32">J106/I106</f>
        <v>102.63157894736842</v>
      </c>
      <c r="L106" s="136">
        <f t="shared" ref="L106:M106" si="33">AVERAGE(L90:L105)</f>
        <v>18.5</v>
      </c>
      <c r="M106" s="137">
        <f t="shared" si="33"/>
        <v>1741.1837660170768</v>
      </c>
      <c r="N106" s="138">
        <f>M106/L106</f>
        <v>94.118041406328473</v>
      </c>
      <c r="O106" s="139">
        <f>L106-I106</f>
        <v>-0.5</v>
      </c>
      <c r="P106" s="140">
        <f>N106-K106</f>
        <v>-8.5135375410399519</v>
      </c>
      <c r="Q106" s="141">
        <f>N106/K106</f>
        <v>0.9170475829334569</v>
      </c>
      <c r="R106" s="291"/>
      <c r="S106" s="142">
        <v>0.70833333333333337</v>
      </c>
      <c r="T106" s="143">
        <v>0.83633101851851843</v>
      </c>
      <c r="U106" s="144"/>
      <c r="V106" s="166"/>
      <c r="W106" s="167"/>
      <c r="X106" s="138"/>
      <c r="Y106" s="179">
        <f t="shared" ref="Y106:Z106" si="34">SUM(Y90:Y105)</f>
        <v>0</v>
      </c>
      <c r="Z106" s="180">
        <f t="shared" si="34"/>
        <v>0</v>
      </c>
      <c r="AA106" s="277"/>
      <c r="AB106" s="278"/>
      <c r="AC106" s="179">
        <f t="shared" ref="AC106" si="35">SUM(AC90:AC105)</f>
        <v>4</v>
      </c>
      <c r="AD106" s="180">
        <f t="shared" ref="AD106" si="36">SUM(AD90:AD105)</f>
        <v>0</v>
      </c>
      <c r="AE106" s="168">
        <f>M106-J106</f>
        <v>-208.81623398292322</v>
      </c>
      <c r="AF106" s="141">
        <f>M106/J106</f>
        <v>0.89291475180362911</v>
      </c>
      <c r="AG106" s="296"/>
    </row>
    <row r="107" spans="1:33" ht="15.75" customHeight="1">
      <c r="A107" s="297" t="s">
        <v>225</v>
      </c>
      <c r="B107" s="146" t="s">
        <v>173</v>
      </c>
      <c r="C107" s="287" t="s">
        <v>189</v>
      </c>
      <c r="D107" s="288"/>
      <c r="E107" s="147">
        <v>47.6</v>
      </c>
      <c r="F107" s="97">
        <v>1735</v>
      </c>
      <c r="G107" s="148">
        <f t="shared" ref="G107:G109" si="37">E107*F107</f>
        <v>82586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1786.1999999999998</v>
      </c>
      <c r="N107" s="152">
        <f>M107/L107</f>
        <v>77.660869565217382</v>
      </c>
      <c r="O107" s="154">
        <f>L107-I107</f>
        <v>0</v>
      </c>
      <c r="P107" s="155">
        <f>N107-K107</f>
        <v>-9.2956521739130551</v>
      </c>
      <c r="Q107" s="156">
        <f>N107/K107</f>
        <v>0.89309999999999989</v>
      </c>
      <c r="R107" s="289">
        <f>Q123</f>
        <v>0.8928666666666667</v>
      </c>
      <c r="S107" s="157">
        <v>0.70833333333333337</v>
      </c>
      <c r="T107" s="158">
        <v>0.74879629629629629</v>
      </c>
      <c r="U107" s="159"/>
      <c r="V107" s="160">
        <v>58.280147799798463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-213.80000000000018</v>
      </c>
      <c r="AF107" s="156">
        <f>M107/J107</f>
        <v>0.89309999999999989</v>
      </c>
      <c r="AG107" s="294">
        <f>AF123</f>
        <v>0.8928666666666667</v>
      </c>
    </row>
    <row r="108" spans="1:33" ht="15.75" customHeight="1">
      <c r="A108" s="298"/>
      <c r="B108" s="163" t="s">
        <v>173</v>
      </c>
      <c r="C108" s="279" t="s">
        <v>188</v>
      </c>
      <c r="D108" s="280"/>
      <c r="E108" s="101">
        <v>56.87</v>
      </c>
      <c r="F108" s="102">
        <v>1423</v>
      </c>
      <c r="G108" s="103">
        <f t="shared" si="37"/>
        <v>80926.009999999995</v>
      </c>
      <c r="H108" s="26"/>
      <c r="I108" s="104">
        <v>23</v>
      </c>
      <c r="J108" s="105">
        <v>2000</v>
      </c>
      <c r="K108" s="106">
        <f t="shared" ref="K108:K109" si="38">J108/I108</f>
        <v>86.956521739130437</v>
      </c>
      <c r="L108" s="107">
        <v>23</v>
      </c>
      <c r="M108" s="105">
        <f>F108/V108*60</f>
        <v>1784.2000000000003</v>
      </c>
      <c r="N108" s="106">
        <f>M108/L108</f>
        <v>77.573913043478271</v>
      </c>
      <c r="O108" s="108">
        <f>L108-I108</f>
        <v>0</v>
      </c>
      <c r="P108" s="109">
        <f>N108-K108</f>
        <v>-9.3826086956521664</v>
      </c>
      <c r="Q108" s="110">
        <f>N108/K108</f>
        <v>0.89210000000000012</v>
      </c>
      <c r="R108" s="290"/>
      <c r="S108" s="47">
        <v>0.75208333333333333</v>
      </c>
      <c r="T108" s="48">
        <v>0.78531249999999997</v>
      </c>
      <c r="U108" s="111">
        <v>4.7333333333333272</v>
      </c>
      <c r="V108" s="112">
        <v>47.853379665956723</v>
      </c>
      <c r="W108" s="113"/>
      <c r="X108" s="116"/>
      <c r="Y108" s="12"/>
      <c r="Z108" s="198"/>
      <c r="AA108" s="281"/>
      <c r="AB108" s="282"/>
      <c r="AC108" s="12">
        <v>1</v>
      </c>
      <c r="AD108" s="198"/>
      <c r="AE108" s="117">
        <f>M108-J108</f>
        <v>-215.79999999999973</v>
      </c>
      <c r="AF108" s="110">
        <f>M108/J108</f>
        <v>0.89210000000000012</v>
      </c>
      <c r="AG108" s="295"/>
    </row>
    <row r="109" spans="1:33" ht="15.75" customHeight="1">
      <c r="A109" s="298"/>
      <c r="B109" s="163" t="s">
        <v>173</v>
      </c>
      <c r="C109" s="279" t="s">
        <v>187</v>
      </c>
      <c r="D109" s="280"/>
      <c r="E109" s="101">
        <v>56.79</v>
      </c>
      <c r="F109" s="102">
        <v>1923</v>
      </c>
      <c r="G109" s="103">
        <f t="shared" si="37"/>
        <v>109207.17</v>
      </c>
      <c r="H109" s="26"/>
      <c r="I109" s="104">
        <v>23</v>
      </c>
      <c r="J109" s="105">
        <v>2000</v>
      </c>
      <c r="K109" s="106">
        <f t="shared" si="38"/>
        <v>86.956521739130437</v>
      </c>
      <c r="L109" s="107">
        <v>23</v>
      </c>
      <c r="M109" s="105">
        <f>F109/V109*60</f>
        <v>1786.7999999999997</v>
      </c>
      <c r="N109" s="106">
        <f>M109/L109</f>
        <v>77.68695652173912</v>
      </c>
      <c r="O109" s="108">
        <f>L109-I109</f>
        <v>0</v>
      </c>
      <c r="P109" s="109">
        <f>N109-K109</f>
        <v>-9.2695652173913174</v>
      </c>
      <c r="Q109" s="110">
        <f>N109/K109</f>
        <v>0.89339999999999986</v>
      </c>
      <c r="R109" s="290"/>
      <c r="S109" s="47">
        <v>0.78888888888888886</v>
      </c>
      <c r="T109" s="48">
        <v>0.8337268518518518</v>
      </c>
      <c r="U109" s="111">
        <v>5.1500000000000057</v>
      </c>
      <c r="V109" s="112">
        <v>64.57353928811284</v>
      </c>
      <c r="W109" s="113"/>
      <c r="X109" s="116"/>
      <c r="Y109" s="12"/>
      <c r="Z109" s="198"/>
      <c r="AA109" s="281"/>
      <c r="AB109" s="282"/>
      <c r="AC109" s="12">
        <v>1</v>
      </c>
      <c r="AD109" s="198"/>
      <c r="AE109" s="117">
        <f>M109-J109</f>
        <v>-213.20000000000027</v>
      </c>
      <c r="AF109" s="110">
        <f>M109/J109</f>
        <v>0.89339999999999986</v>
      </c>
      <c r="AG109" s="295"/>
    </row>
    <row r="110" spans="1:33" ht="15.75" customHeight="1">
      <c r="A110" s="298"/>
      <c r="B110" s="163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295"/>
    </row>
    <row r="111" spans="1:33" ht="15.75" customHeight="1">
      <c r="A111" s="298"/>
      <c r="B111" s="163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295"/>
    </row>
    <row r="112" spans="1:33" ht="15.75" customHeight="1">
      <c r="A112" s="298"/>
      <c r="B112" s="163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295"/>
    </row>
    <row r="113" spans="1:33" ht="15.75" customHeight="1">
      <c r="A113" s="298"/>
      <c r="B113" s="163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81"/>
      <c r="AB113" s="282"/>
      <c r="AC113" s="12"/>
      <c r="AD113" s="198"/>
      <c r="AE113" s="117"/>
      <c r="AF113" s="110"/>
      <c r="AG113" s="295"/>
    </row>
    <row r="114" spans="1:33" ht="15.75" customHeight="1">
      <c r="A114" s="298"/>
      <c r="B114" s="163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81"/>
      <c r="AB114" s="282"/>
      <c r="AC114" s="12"/>
      <c r="AD114" s="198"/>
      <c r="AE114" s="117"/>
      <c r="AF114" s="110"/>
      <c r="AG114" s="295"/>
    </row>
    <row r="115" spans="1:33" ht="15.75" customHeight="1">
      <c r="A115" s="298"/>
      <c r="B115" s="163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81"/>
      <c r="AB115" s="282"/>
      <c r="AC115" s="12"/>
      <c r="AD115" s="198"/>
      <c r="AE115" s="117"/>
      <c r="AF115" s="110"/>
      <c r="AG115" s="295"/>
    </row>
    <row r="116" spans="1:33" ht="15.75" customHeight="1">
      <c r="A116" s="298"/>
      <c r="B116" s="163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81"/>
      <c r="AB116" s="282"/>
      <c r="AC116" s="12"/>
      <c r="AD116" s="198"/>
      <c r="AE116" s="117"/>
      <c r="AF116" s="110"/>
      <c r="AG116" s="295"/>
    </row>
    <row r="117" spans="1:33" ht="15.75" customHeight="1">
      <c r="A117" s="298"/>
      <c r="B117" s="163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81"/>
      <c r="AB117" s="282"/>
      <c r="AC117" s="12"/>
      <c r="AD117" s="198"/>
      <c r="AE117" s="117"/>
      <c r="AF117" s="110"/>
      <c r="AG117" s="295"/>
    </row>
    <row r="118" spans="1:33" ht="15.75" customHeight="1">
      <c r="A118" s="298"/>
      <c r="B118" s="163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81"/>
      <c r="AB118" s="282"/>
      <c r="AC118" s="12"/>
      <c r="AD118" s="198"/>
      <c r="AE118" s="117"/>
      <c r="AF118" s="110"/>
      <c r="AG118" s="295"/>
    </row>
    <row r="119" spans="1:33" ht="15.75" customHeight="1">
      <c r="A119" s="298"/>
      <c r="B119" s="163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81"/>
      <c r="AB119" s="282"/>
      <c r="AC119" s="12"/>
      <c r="AD119" s="198"/>
      <c r="AE119" s="117"/>
      <c r="AF119" s="110"/>
      <c r="AG119" s="295"/>
    </row>
    <row r="120" spans="1:33" ht="15.75" customHeight="1">
      <c r="A120" s="298"/>
      <c r="B120" s="163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81"/>
      <c r="AB120" s="282"/>
      <c r="AC120" s="12"/>
      <c r="AD120" s="198"/>
      <c r="AE120" s="117"/>
      <c r="AF120" s="110"/>
      <c r="AG120" s="295"/>
    </row>
    <row r="121" spans="1:33" ht="15.75" customHeight="1">
      <c r="A121" s="298"/>
      <c r="B121" s="163"/>
      <c r="C121" s="279"/>
      <c r="D121" s="280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81"/>
      <c r="AB121" s="282"/>
      <c r="AC121" s="12"/>
      <c r="AD121" s="198"/>
      <c r="AE121" s="117"/>
      <c r="AF121" s="110"/>
      <c r="AG121" s="295"/>
    </row>
    <row r="122" spans="1:33" ht="15.75" customHeight="1">
      <c r="A122" s="298"/>
      <c r="B122" s="163"/>
      <c r="C122" s="279"/>
      <c r="D122" s="280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81"/>
      <c r="AB122" s="282"/>
      <c r="AC122" s="12"/>
      <c r="AD122" s="198"/>
      <c r="AE122" s="165"/>
      <c r="AF122" s="125"/>
      <c r="AG122" s="295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39">AVERAGE(I107:I122)</f>
        <v>23</v>
      </c>
      <c r="J123" s="137">
        <f t="shared" si="39"/>
        <v>2000</v>
      </c>
      <c r="K123" s="138">
        <f t="shared" ref="K123" si="40">J123/I123</f>
        <v>86.956521739130437</v>
      </c>
      <c r="L123" s="136">
        <f t="shared" ref="L123:M123" si="41">AVERAGE(L107:L122)</f>
        <v>23</v>
      </c>
      <c r="M123" s="137">
        <f t="shared" si="41"/>
        <v>1785.7333333333333</v>
      </c>
      <c r="N123" s="138">
        <f>M123/L123</f>
        <v>77.640579710144934</v>
      </c>
      <c r="O123" s="139">
        <f>L123-I123</f>
        <v>0</v>
      </c>
      <c r="P123" s="140">
        <f>N123-K123</f>
        <v>-9.3159420289855035</v>
      </c>
      <c r="Q123" s="141">
        <f>N123/K123</f>
        <v>0.8928666666666667</v>
      </c>
      <c r="R123" s="291"/>
      <c r="S123" s="142">
        <v>0.70833333333333337</v>
      </c>
      <c r="T123" s="143">
        <v>0.8337268518518518</v>
      </c>
      <c r="U123" s="144"/>
      <c r="V123" s="166"/>
      <c r="W123" s="167"/>
      <c r="X123" s="138"/>
      <c r="Y123" s="179">
        <f t="shared" ref="Y123:Z123" si="42">SUM(Y107:Y122)</f>
        <v>0</v>
      </c>
      <c r="Z123" s="180">
        <f t="shared" si="42"/>
        <v>0</v>
      </c>
      <c r="AA123" s="277"/>
      <c r="AB123" s="278"/>
      <c r="AC123" s="179">
        <f t="shared" ref="AC123" si="43">SUM(AC107:AC122)</f>
        <v>3</v>
      </c>
      <c r="AD123" s="180">
        <f t="shared" ref="AD123" si="44">SUM(AD107:AD122)</f>
        <v>0</v>
      </c>
      <c r="AE123" s="168">
        <f>M123-J123</f>
        <v>-214.26666666666665</v>
      </c>
      <c r="AF123" s="141">
        <f>M123/J123</f>
        <v>0.8928666666666667</v>
      </c>
      <c r="AG123" s="296"/>
    </row>
    <row r="125" spans="1:33">
      <c r="AA125" s="275" t="s">
        <v>151</v>
      </c>
      <c r="AB125" s="275"/>
    </row>
    <row r="126" spans="1:33">
      <c r="AA126" s="275" t="s">
        <v>152</v>
      </c>
      <c r="AB126" s="275"/>
    </row>
    <row r="127" spans="1:33">
      <c r="AA127" s="275" t="s">
        <v>153</v>
      </c>
      <c r="AB127" s="275"/>
    </row>
    <row r="128" spans="1:33">
      <c r="AA128" s="275" t="s">
        <v>154</v>
      </c>
      <c r="AB128" s="275"/>
    </row>
    <row r="129" spans="27:28">
      <c r="AA129" s="275" t="s">
        <v>155</v>
      </c>
      <c r="AB129" s="275"/>
    </row>
    <row r="130" spans="27:28">
      <c r="AA130" s="275" t="s">
        <v>156</v>
      </c>
      <c r="AB130" s="275"/>
    </row>
    <row r="131" spans="27:28">
      <c r="AA131" s="275" t="s">
        <v>157</v>
      </c>
      <c r="AB131" s="275"/>
    </row>
    <row r="132" spans="27:28">
      <c r="AA132" s="275" t="s">
        <v>158</v>
      </c>
      <c r="AB132" s="275"/>
    </row>
    <row r="133" spans="27:28">
      <c r="AA133" s="275" t="s">
        <v>159</v>
      </c>
      <c r="AB133" s="275"/>
    </row>
    <row r="134" spans="27:28">
      <c r="AA134" s="275" t="s">
        <v>160</v>
      </c>
      <c r="AB134" s="275"/>
    </row>
    <row r="135" spans="27:28">
      <c r="AA135" s="275" t="s">
        <v>161</v>
      </c>
      <c r="AB135" s="275"/>
    </row>
    <row r="136" spans="27:28">
      <c r="AA136" s="275" t="s">
        <v>162</v>
      </c>
      <c r="AB136" s="275"/>
    </row>
    <row r="137" spans="27:28">
      <c r="AA137" s="275" t="s">
        <v>163</v>
      </c>
      <c r="AB137" s="275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199" priority="2" operator="greaterThan">
      <formula>0</formula>
    </cfRule>
  </conditionalFormatting>
  <conditionalFormatting sqref="P5:P123 AE5:AE123">
    <cfRule type="cellIs" dxfId="198" priority="5" operator="lessThan">
      <formula>0</formula>
    </cfRule>
  </conditionalFormatting>
  <conditionalFormatting sqref="Q5:Q123 AF5:AF123">
    <cfRule type="cellIs" dxfId="197" priority="3" operator="greaterThan">
      <formula>1</formula>
    </cfRule>
    <cfRule type="cellIs" dxfId="196" priority="4" operator="lessThan">
      <formula>0.8</formula>
    </cfRule>
  </conditionalFormatting>
  <conditionalFormatting sqref="AG5 R5:R123">
    <cfRule type="cellIs" dxfId="195" priority="6" operator="lessThan">
      <formula>0.8</formula>
    </cfRule>
  </conditionalFormatting>
  <conditionalFormatting sqref="AG22">
    <cfRule type="cellIs" dxfId="194" priority="10" operator="lessThan">
      <formula>0.8</formula>
    </cfRule>
  </conditionalFormatting>
  <conditionalFormatting sqref="AG37">
    <cfRule type="cellIs" dxfId="193" priority="9" operator="lessThan">
      <formula>0.8</formula>
    </cfRule>
  </conditionalFormatting>
  <conditionalFormatting sqref="AG39:AG74">
    <cfRule type="cellIs" dxfId="192" priority="7" operator="lessThan">
      <formula>0.8</formula>
    </cfRule>
  </conditionalFormatting>
  <conditionalFormatting sqref="AG80:AG88">
    <cfRule type="cellIs" dxfId="191" priority="8" operator="lessThan">
      <formula>0.8</formula>
    </cfRule>
  </conditionalFormatting>
  <conditionalFormatting sqref="AG90:AG123">
    <cfRule type="cellIs" dxfId="190" priority="1" operator="lessThan">
      <formula>0.8</formula>
    </cfRule>
  </conditionalFormatting>
  <dataValidations count="1">
    <dataValidation type="list" allowBlank="1" showInputMessage="1" showErrorMessage="1" sqref="AA5:AB123" xr:uid="{8F3E52B1-F787-4126-A1F7-4BD9D7E03619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732A-DBFC-4D25-8CBB-CB16F8DC14A4}">
  <sheetPr>
    <tabColor theme="9" tint="0.59999389629810485"/>
  </sheetPr>
  <dimension ref="B1:AR42"/>
  <sheetViews>
    <sheetView zoomScale="70" zoomScaleNormal="70" workbookViewId="0">
      <selection activeCell="S27" sqref="S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230</v>
      </c>
      <c r="D3" s="265"/>
      <c r="E3" s="3" t="s">
        <v>2</v>
      </c>
      <c r="F3" s="266">
        <f>'0508(18度C)'!D1+'0508(4度C)'!D1</f>
        <v>151315</v>
      </c>
      <c r="G3" s="267"/>
      <c r="H3" s="3" t="s">
        <v>3</v>
      </c>
      <c r="I3" s="268">
        <f>'0508(18度C)'!F1+'0508(4度C)'!F1</f>
        <v>4462931.7399999993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453.59162074087334</v>
      </c>
      <c r="F6" s="241" t="e">
        <f>AVERAGE(#REF!,D14:K14)</f>
        <v>#REF!</v>
      </c>
      <c r="G6" s="242">
        <f>AVERAGE(D14:K14)</f>
        <v>188.36789271883009</v>
      </c>
      <c r="H6" s="243"/>
      <c r="I6" s="242">
        <f>AVERAGE(L14:O14)</f>
        <v>93.920572181441742</v>
      </c>
      <c r="J6" s="243"/>
      <c r="K6" s="242">
        <f>AVERAGE(D32:O32)</f>
        <v>720.12121212121212</v>
      </c>
      <c r="L6" s="243"/>
      <c r="M6" s="242">
        <f>AVERAGE(P32:X32)</f>
        <v>721.71257796257794</v>
      </c>
      <c r="N6" s="243"/>
      <c r="O6" s="231">
        <f>'0508(4度C)'!Y2</f>
        <v>0</v>
      </c>
      <c r="P6" s="231">
        <f>'0508(4度C)'!Z2</f>
        <v>0</v>
      </c>
      <c r="Q6" s="231">
        <f>'0508(4度C)'!AC2</f>
        <v>40</v>
      </c>
      <c r="R6" s="231">
        <f>'0508(4度C)'!AD2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405.06554719272492</v>
      </c>
      <c r="F7" s="237" t="e">
        <f>AVERAGE(#REF!,D15:K15)</f>
        <v>#REF!</v>
      </c>
      <c r="G7" s="238">
        <f>AVERAGE(D15:K15)</f>
        <v>169.20612907306682</v>
      </c>
      <c r="H7" s="239"/>
      <c r="I7" s="238">
        <f>AVERAGE(L15:O15)</f>
        <v>83.315300118022535</v>
      </c>
      <c r="J7" s="239"/>
      <c r="K7" s="238">
        <f>AVERAGE(D33:O33)</f>
        <v>642.74815880541814</v>
      </c>
      <c r="L7" s="239"/>
      <c r="M7" s="238">
        <f>AVERAGE(P33:X33)</f>
        <v>644.09924063245774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0.89220941332324022</v>
      </c>
      <c r="F8" s="245" t="e">
        <f>AVERAGE(D16:K16,#REF!)</f>
        <v>#REF!</v>
      </c>
      <c r="G8" s="224">
        <f>AVERAGE(D16:K16)</f>
        <v>0.89571473260654089</v>
      </c>
      <c r="H8" s="225"/>
      <c r="I8" s="224">
        <f>AVERAGE(L16:O16)</f>
        <v>0.88785723947657835</v>
      </c>
      <c r="J8" s="225"/>
      <c r="K8" s="224">
        <f>AVERAGE(D34:O34)</f>
        <v>0.89087358522260585</v>
      </c>
      <c r="L8" s="225"/>
      <c r="M8" s="224">
        <f>AVERAGE(P34:X34)</f>
        <v>0.89276167972990372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83.720930232558146</v>
      </c>
      <c r="H14" s="28">
        <v>174.70588235294119</v>
      </c>
      <c r="I14" s="28">
        <v>505.88235294117641</v>
      </c>
      <c r="J14" s="28" t="s">
        <v>42</v>
      </c>
      <c r="K14" s="29" t="s">
        <v>42</v>
      </c>
      <c r="L14" s="27" t="s">
        <v>42</v>
      </c>
      <c r="M14" s="30">
        <v>85.714285714285708</v>
      </c>
      <c r="N14" s="28">
        <v>109.09090909090909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75.641114576465114</v>
      </c>
      <c r="F15" s="35">
        <v>83.200260166862918</v>
      </c>
      <c r="G15" s="35">
        <v>75.013429781394223</v>
      </c>
      <c r="H15" s="35">
        <v>155.57791118151388</v>
      </c>
      <c r="I15" s="35">
        <v>456.59792965909793</v>
      </c>
      <c r="J15" s="35" t="s">
        <v>42</v>
      </c>
      <c r="K15" s="36" t="s">
        <v>42</v>
      </c>
      <c r="L15" s="34" t="s">
        <v>42</v>
      </c>
      <c r="M15" s="37">
        <v>76.476907812776545</v>
      </c>
      <c r="N15" s="35">
        <v>95.808122976073648</v>
      </c>
      <c r="O15" s="38">
        <v>77.660869565217396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I16" si="0">E15/E14</f>
        <v>0.89508652248817056</v>
      </c>
      <c r="F16" s="43">
        <f t="shared" si="0"/>
        <v>0.89440279679377643</v>
      </c>
      <c r="G16" s="43">
        <f t="shared" si="0"/>
        <v>0.8959937446110976</v>
      </c>
      <c r="H16" s="43">
        <f t="shared" si="0"/>
        <v>0.89051329632516363</v>
      </c>
      <c r="I16" s="43">
        <f t="shared" si="0"/>
        <v>0.902577302814496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0.89223059114905978</v>
      </c>
      <c r="N16" s="43">
        <f t="shared" si="1"/>
        <v>0.87824112728067505</v>
      </c>
      <c r="O16" s="46">
        <f t="shared" si="1"/>
        <v>0.8931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0.29166666666666669</v>
      </c>
      <c r="F17" s="48">
        <v>0.29166666666666669</v>
      </c>
      <c r="G17" s="48">
        <v>0.25</v>
      </c>
      <c r="H17" s="48">
        <v>0.25</v>
      </c>
      <c r="I17" s="48">
        <v>0.25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0.52680555555555553</v>
      </c>
      <c r="F18" s="48">
        <v>0.50655092592592588</v>
      </c>
      <c r="G18" s="48">
        <v>0.54583333333333339</v>
      </c>
      <c r="H18" s="48">
        <v>0.54013888888888884</v>
      </c>
      <c r="I18" s="48">
        <v>0.42403935185185182</v>
      </c>
      <c r="J18" s="48" t="s">
        <v>42</v>
      </c>
      <c r="K18" s="48" t="s">
        <v>42</v>
      </c>
      <c r="L18" s="47" t="s">
        <v>42</v>
      </c>
      <c r="M18" s="49">
        <v>0.74369212962962972</v>
      </c>
      <c r="N18" s="48">
        <v>0.81620370370370376</v>
      </c>
      <c r="O18" s="50">
        <v>0.82276620370370368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6</v>
      </c>
      <c r="F21" s="52">
        <v>6</v>
      </c>
      <c r="G21" s="52">
        <v>8</v>
      </c>
      <c r="H21" s="52">
        <v>9</v>
      </c>
      <c r="I21" s="52">
        <v>3</v>
      </c>
      <c r="J21" s="52"/>
      <c r="K21" s="53"/>
      <c r="L21" s="54"/>
      <c r="M21" s="55">
        <v>1</v>
      </c>
      <c r="N21" s="52">
        <v>4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23.666666666666668</v>
      </c>
      <c r="F23" s="58">
        <v>21.5</v>
      </c>
      <c r="G23" s="58">
        <v>21.5</v>
      </c>
      <c r="H23" s="58">
        <v>19.833333333333332</v>
      </c>
      <c r="I23" s="58">
        <v>5.666666666666667</v>
      </c>
      <c r="J23" s="58" t="s">
        <v>42</v>
      </c>
      <c r="K23" s="59" t="s">
        <v>42</v>
      </c>
      <c r="L23" s="57" t="s">
        <v>42</v>
      </c>
      <c r="M23" s="60">
        <v>21</v>
      </c>
      <c r="N23" s="58">
        <v>18.666666666666668</v>
      </c>
      <c r="O23" s="61">
        <v>23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900</v>
      </c>
      <c r="O32" s="28">
        <v>840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989.18918918918916</v>
      </c>
      <c r="X32" s="31">
        <v>830.76923076923083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286.7612188601322</v>
      </c>
      <c r="H33" s="35">
        <v>390.80582158953212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993.07617954496573</v>
      </c>
      <c r="N33" s="35">
        <v>800.40171837453772</v>
      </c>
      <c r="O33" s="35">
        <v>742.6958556579234</v>
      </c>
      <c r="P33" s="34">
        <v>260.9385150862181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696.42265840813434</v>
      </c>
      <c r="W33" s="35">
        <v>883.71827536607475</v>
      </c>
      <c r="X33" s="38">
        <v>735.31751366940364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0.87621483540595957</v>
      </c>
      <c r="H34" s="43">
        <f>H33/H32</f>
        <v>0.90185958828353574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0.90279652685905976</v>
      </c>
      <c r="N34" s="43">
        <f>N33/N32</f>
        <v>0.88933524263837527</v>
      </c>
      <c r="O34" s="43">
        <f>O33/O32</f>
        <v>0.88416173292609934</v>
      </c>
      <c r="P34" s="42">
        <f>P33/P32</f>
        <v>0.89395602390648798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0.89860988181694756</v>
      </c>
      <c r="W34" s="43">
        <f>W33/W32</f>
        <v>0.89337639859411933</v>
      </c>
      <c r="X34" s="46">
        <f>X33/X32</f>
        <v>0.88510441460205991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0.42403935185185182</v>
      </c>
      <c r="H36" s="48">
        <v>0.31877314814814817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0.38721064814814815</v>
      </c>
      <c r="N36" s="48">
        <v>0.5249074074074076</v>
      </c>
      <c r="O36" s="48">
        <v>0.52913194444444445</v>
      </c>
      <c r="P36" s="47">
        <v>0.75200231481481483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0.78994212962962973</v>
      </c>
      <c r="W36" s="48">
        <v>1.1067245370370367</v>
      </c>
      <c r="X36" s="50">
        <v>1.1128472222222219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3.8333333333333335</v>
      </c>
      <c r="O37" s="58">
        <v>4.2857142857142856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3.3636363636363638</v>
      </c>
      <c r="X37" s="61">
        <v>4.333333333333333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E0172-6F24-4E95-8C82-181B9C728262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97257</v>
      </c>
      <c r="E1" s="88" t="s">
        <v>3</v>
      </c>
      <c r="F1" s="89">
        <f>SUM(G5:G157)</f>
        <v>1964895.79</v>
      </c>
      <c r="G1" s="90" t="s">
        <v>84</v>
      </c>
      <c r="H1" s="91">
        <f>L21+L38+L55+L72+L89+L106+L123+L140+L157</f>
        <v>52.149350649350652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46150</v>
      </c>
      <c r="B2" s="335"/>
      <c r="C2" s="92" t="s">
        <v>40</v>
      </c>
      <c r="D2" s="93">
        <f>AVERAGE(N21,N38,N55,N72,N89,N106,N123,N140,N157)</f>
        <v>643.34863961743565</v>
      </c>
      <c r="E2" s="93" t="s">
        <v>91</v>
      </c>
      <c r="F2" s="94">
        <f>F1/D1</f>
        <v>20.203129749015496</v>
      </c>
      <c r="G2" s="95" t="s">
        <v>92</v>
      </c>
      <c r="H2" s="96">
        <f>COUNT(H5:H157)</f>
        <v>11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1251</v>
      </c>
      <c r="G5" s="148">
        <f t="shared" ref="G5:G8" si="0">E5*F5</f>
        <v>32075.64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3185.2357450030959</v>
      </c>
      <c r="N5" s="152">
        <f>M5/L5</f>
        <v>318.52357450030956</v>
      </c>
      <c r="O5" s="154">
        <f>L5-I5</f>
        <v>0</v>
      </c>
      <c r="P5" s="155">
        <f>N5-K5</f>
        <v>-41.476425499690436</v>
      </c>
      <c r="Q5" s="156">
        <f>N5/K5</f>
        <v>0.8847877069453044</v>
      </c>
      <c r="R5" s="289">
        <f>Q21</f>
        <v>0.87621483540595957</v>
      </c>
      <c r="S5" s="157">
        <v>0.25</v>
      </c>
      <c r="T5" s="158">
        <v>0.26635416666666667</v>
      </c>
      <c r="U5" s="159"/>
      <c r="V5" s="160">
        <v>23.564974780203293</v>
      </c>
      <c r="W5" s="161"/>
      <c r="X5" s="162"/>
      <c r="Y5" s="292"/>
      <c r="Z5" s="293"/>
      <c r="AA5" s="115">
        <f>M5-J5</f>
        <v>-414.76425499690413</v>
      </c>
      <c r="AB5" s="156">
        <f>M5/J5</f>
        <v>0.8847877069453044</v>
      </c>
      <c r="AC5" s="294">
        <f>AB21</f>
        <v>0.87621483540595946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2775</v>
      </c>
      <c r="G6" s="103">
        <f t="shared" si="0"/>
        <v>81918</v>
      </c>
      <c r="H6" s="26"/>
      <c r="I6" s="104">
        <v>11</v>
      </c>
      <c r="J6" s="105">
        <v>3600</v>
      </c>
      <c r="K6" s="106">
        <f t="shared" ref="K6:K23" si="1">J6/I6</f>
        <v>327.27272727272725</v>
      </c>
      <c r="L6" s="107">
        <v>11</v>
      </c>
      <c r="M6" s="105">
        <f>F6/V6*60</f>
        <v>3156.5817309505787</v>
      </c>
      <c r="N6" s="106">
        <f>M6/L6</f>
        <v>286.9619755409617</v>
      </c>
      <c r="O6" s="108">
        <f>L6-I6</f>
        <v>0</v>
      </c>
      <c r="P6" s="109">
        <f>N6-K6</f>
        <v>-40.310751731765549</v>
      </c>
      <c r="Q6" s="110">
        <f>N6/K6</f>
        <v>0.876828258597383</v>
      </c>
      <c r="R6" s="290"/>
      <c r="S6" s="47">
        <v>0.27013888888888887</v>
      </c>
      <c r="T6" s="48">
        <v>0.30675925925925923</v>
      </c>
      <c r="U6" s="111">
        <v>5.4499999999999726</v>
      </c>
      <c r="V6" s="112">
        <v>52.746931393365152</v>
      </c>
      <c r="W6" s="113"/>
      <c r="X6" s="116"/>
      <c r="Y6" s="281"/>
      <c r="Z6" s="282"/>
      <c r="AA6" s="117">
        <f>M6-J6</f>
        <v>-443.41826904942127</v>
      </c>
      <c r="AB6" s="110">
        <f>M6/J6</f>
        <v>0.876828258597383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3122</v>
      </c>
      <c r="G7" s="103">
        <f t="shared" si="0"/>
        <v>93191.700000000012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3156.1460633087354</v>
      </c>
      <c r="N7" s="106">
        <f>M7/L7</f>
        <v>286.92236939170323</v>
      </c>
      <c r="O7" s="108">
        <f>L7-I7</f>
        <v>0</v>
      </c>
      <c r="P7" s="109">
        <f>N7-K7</f>
        <v>-40.350357881024024</v>
      </c>
      <c r="Q7" s="110">
        <f>N7/K7</f>
        <v>0.87670723980798215</v>
      </c>
      <c r="R7" s="290"/>
      <c r="S7" s="47">
        <v>0.30972222222222218</v>
      </c>
      <c r="T7" s="48">
        <v>0.35093749999999996</v>
      </c>
      <c r="U7" s="111">
        <v>5</v>
      </c>
      <c r="V7" s="112">
        <v>59.350865341011399</v>
      </c>
      <c r="W7" s="113"/>
      <c r="X7" s="116"/>
      <c r="Y7" s="281"/>
      <c r="Z7" s="282"/>
      <c r="AA7" s="117">
        <f>M7-J7</f>
        <v>-443.85393669126461</v>
      </c>
      <c r="AB7" s="110">
        <f>M7/J7</f>
        <v>0.87670723980798204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1878</v>
      </c>
      <c r="G8" s="103">
        <f t="shared" si="0"/>
        <v>53654.46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3119.5300905834065</v>
      </c>
      <c r="N8" s="106">
        <f>M8/L8</f>
        <v>259.96084088195056</v>
      </c>
      <c r="O8" s="108">
        <f>L8-I8</f>
        <v>0</v>
      </c>
      <c r="P8" s="109">
        <f>N8-K8</f>
        <v>-40.03915911804944</v>
      </c>
      <c r="Q8" s="110">
        <f>N8/K8</f>
        <v>0.8665361362731685</v>
      </c>
      <c r="R8" s="290"/>
      <c r="S8" s="47">
        <v>0.35416666666666663</v>
      </c>
      <c r="T8" s="48">
        <v>0.37924768518518515</v>
      </c>
      <c r="U8" s="111">
        <v>4.6500000000000075</v>
      </c>
      <c r="V8" s="112">
        <v>36.120824844785155</v>
      </c>
      <c r="W8" s="113"/>
      <c r="X8" s="116"/>
      <c r="Y8" s="281"/>
      <c r="Z8" s="282"/>
      <c r="AA8" s="117">
        <f>M8-J8</f>
        <v>-480.46990941659351</v>
      </c>
      <c r="AB8" s="110">
        <f>M8/J8</f>
        <v>0.8665361362731685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3154.373407461454</v>
      </c>
      <c r="N21" s="138">
        <f>M21/L21</f>
        <v>286.7612188601322</v>
      </c>
      <c r="O21" s="139">
        <f>L21-I21</f>
        <v>0</v>
      </c>
      <c r="P21" s="140">
        <f>N21-K21</f>
        <v>-40.511508412595049</v>
      </c>
      <c r="Q21" s="141">
        <f>N21/K21</f>
        <v>0.87621483540595957</v>
      </c>
      <c r="R21" s="291"/>
      <c r="S21" s="142">
        <v>0.25</v>
      </c>
      <c r="T21" s="143">
        <v>0.42403935185185182</v>
      </c>
      <c r="U21" s="144"/>
      <c r="V21" s="166"/>
      <c r="W21" s="167"/>
      <c r="X21" s="138"/>
      <c r="Y21" s="277"/>
      <c r="Z21" s="278"/>
      <c r="AA21" s="168">
        <f>M21-J21</f>
        <v>-445.62659253854599</v>
      </c>
      <c r="AB21" s="141">
        <f>M21/J21</f>
        <v>0.87621483540595946</v>
      </c>
      <c r="AC21" s="296"/>
    </row>
    <row r="22" spans="1:29" ht="15.75" customHeight="1">
      <c r="A22" s="283" t="s">
        <v>120</v>
      </c>
      <c r="B22" s="114" t="s">
        <v>114</v>
      </c>
      <c r="C22" s="287" t="s">
        <v>121</v>
      </c>
      <c r="D22" s="288"/>
      <c r="E22" s="147">
        <v>14.03</v>
      </c>
      <c r="F22" s="97">
        <v>616</v>
      </c>
      <c r="G22" s="148">
        <f t="shared" ref="G22:G23" si="5">E22*F22</f>
        <v>8642.48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2345.1549636287082</v>
      </c>
      <c r="N22" s="152">
        <f>M22/L22</f>
        <v>390.85916060478468</v>
      </c>
      <c r="O22" s="154">
        <f>L22-I22</f>
        <v>0</v>
      </c>
      <c r="P22" s="155">
        <f>N22-K22</f>
        <v>-42.474172728548638</v>
      </c>
      <c r="Q22" s="156">
        <f>N22/K22</f>
        <v>0.90198267831873391</v>
      </c>
      <c r="R22" s="289">
        <f>Q38</f>
        <v>0.90185958828353574</v>
      </c>
      <c r="S22" s="157">
        <v>0.29166666666666669</v>
      </c>
      <c r="T22" s="158">
        <v>0.30260416666666667</v>
      </c>
      <c r="U22" s="159"/>
      <c r="V22" s="160">
        <v>15.76015255845226</v>
      </c>
      <c r="W22" s="158"/>
      <c r="X22" s="169"/>
      <c r="Y22" s="292"/>
      <c r="Z22" s="293"/>
      <c r="AA22" s="115">
        <f>M22-J22</f>
        <v>-254.84503637129183</v>
      </c>
      <c r="AB22" s="156">
        <f>M22/J22</f>
        <v>0.90198267831873391</v>
      </c>
      <c r="AC22" s="294">
        <f>AB38</f>
        <v>0.90185958828353563</v>
      </c>
    </row>
    <row r="23" spans="1:29" ht="15.75" customHeight="1">
      <c r="A23" s="284"/>
      <c r="B23" s="100" t="s">
        <v>114</v>
      </c>
      <c r="C23" s="279" t="s">
        <v>122</v>
      </c>
      <c r="D23" s="280"/>
      <c r="E23" s="101">
        <v>14.49</v>
      </c>
      <c r="F23" s="102">
        <v>705</v>
      </c>
      <c r="G23" s="103">
        <f t="shared" si="5"/>
        <v>10215.450000000001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2344.5148954456772</v>
      </c>
      <c r="N23" s="106">
        <f>M23/L23</f>
        <v>390.75248257427955</v>
      </c>
      <c r="O23" s="108">
        <f>L23-I23</f>
        <v>0</v>
      </c>
      <c r="P23" s="109">
        <f>N23-K23</f>
        <v>-42.58085075905376</v>
      </c>
      <c r="Q23" s="110">
        <f>N23/K23</f>
        <v>0.90173649824833746</v>
      </c>
      <c r="R23" s="290"/>
      <c r="S23" s="47">
        <v>0.30625000000000002</v>
      </c>
      <c r="T23" s="48">
        <v>0.31877314814814817</v>
      </c>
      <c r="U23" s="111">
        <v>5.2500000000000213</v>
      </c>
      <c r="V23" s="112">
        <v>18.04211185954485</v>
      </c>
      <c r="W23" s="113"/>
      <c r="X23" s="13"/>
      <c r="Y23" s="281"/>
      <c r="Z23" s="282"/>
      <c r="AA23" s="117">
        <f>M23-J23</f>
        <v>-255.48510455432279</v>
      </c>
      <c r="AB23" s="110">
        <f>M23/J23</f>
        <v>0.90173649824833735</v>
      </c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50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2344.8349295371927</v>
      </c>
      <c r="N38" s="138">
        <f>M38/L38</f>
        <v>390.80582158953212</v>
      </c>
      <c r="O38" s="139">
        <f>L38-I38</f>
        <v>0</v>
      </c>
      <c r="P38" s="140">
        <f>N38-K38</f>
        <v>-42.527511743801199</v>
      </c>
      <c r="Q38" s="141">
        <f>N38/K38</f>
        <v>0.90185958828353574</v>
      </c>
      <c r="R38" s="291"/>
      <c r="S38" s="142">
        <v>0.29166666666666669</v>
      </c>
      <c r="T38" s="143">
        <v>0.31877314814814817</v>
      </c>
      <c r="U38" s="144"/>
      <c r="V38" s="166"/>
      <c r="W38" s="167"/>
      <c r="X38" s="138"/>
      <c r="Y38" s="277"/>
      <c r="Z38" s="278"/>
      <c r="AA38" s="168">
        <f>M38-J38</f>
        <v>-255.16507046280731</v>
      </c>
      <c r="AB38" s="141">
        <f>M38/J38</f>
        <v>0.90185958828353563</v>
      </c>
      <c r="AC38" s="296"/>
    </row>
    <row r="39" spans="1:29" ht="15.75" customHeight="1">
      <c r="A39" s="297" t="s">
        <v>123</v>
      </c>
      <c r="B39" s="114" t="s">
        <v>118</v>
      </c>
      <c r="C39" s="287" t="s">
        <v>191</v>
      </c>
      <c r="D39" s="288"/>
      <c r="E39" s="147">
        <v>18.53</v>
      </c>
      <c r="F39" s="97">
        <v>2363</v>
      </c>
      <c r="G39" s="148">
        <f t="shared" ref="G39" si="9">E39*F39</f>
        <v>43786.39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2979.2285386348972</v>
      </c>
      <c r="N39" s="152">
        <f>M39/L39</f>
        <v>993.07617954496573</v>
      </c>
      <c r="O39" s="154">
        <f>L39-I39</f>
        <v>0</v>
      </c>
      <c r="P39" s="155">
        <f>N39-K39</f>
        <v>-106.92382045503427</v>
      </c>
      <c r="Q39" s="156">
        <f>N39/K39</f>
        <v>0.90279652685905976</v>
      </c>
      <c r="R39" s="289">
        <f>Q55</f>
        <v>0.90279652685905976</v>
      </c>
      <c r="S39" s="157">
        <v>0.35416666666666669</v>
      </c>
      <c r="T39" s="158">
        <v>0.38721064814814815</v>
      </c>
      <c r="U39" s="159"/>
      <c r="V39" s="112">
        <v>47.589501161587471</v>
      </c>
      <c r="W39" s="161"/>
      <c r="X39" s="162"/>
      <c r="Y39" s="292"/>
      <c r="Z39" s="293"/>
      <c r="AA39" s="115">
        <f>M39-J39</f>
        <v>-320.77146136510282</v>
      </c>
      <c r="AB39" s="156">
        <f>M39/J39</f>
        <v>0.90279652685905976</v>
      </c>
      <c r="AC39" s="294">
        <f>AB55</f>
        <v>0.90279652685905976</v>
      </c>
    </row>
    <row r="40" spans="1:29" ht="15.75" customHeight="1">
      <c r="A40" s="298"/>
      <c r="B40" s="100"/>
      <c r="C40" s="279"/>
      <c r="D40" s="280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0"/>
      <c r="S40" s="47"/>
      <c r="T40" s="48"/>
      <c r="U40" s="111"/>
      <c r="V40" s="112"/>
      <c r="W40" s="113"/>
      <c r="X40" s="116"/>
      <c r="Y40" s="281"/>
      <c r="Z40" s="282"/>
      <c r="AA40" s="117"/>
      <c r="AB40" s="110"/>
      <c r="AC40" s="295"/>
    </row>
    <row r="41" spans="1:29" ht="15.75" customHeight="1">
      <c r="A41" s="298"/>
      <c r="B41" s="100"/>
      <c r="C41" s="279"/>
      <c r="D41" s="280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0"/>
      <c r="S41" s="47"/>
      <c r="T41" s="48"/>
      <c r="U41" s="111"/>
      <c r="V41" s="112"/>
      <c r="W41" s="113"/>
      <c r="X41" s="116"/>
      <c r="Y41" s="281"/>
      <c r="Z41" s="282"/>
      <c r="AA41" s="117"/>
      <c r="AB41" s="110"/>
      <c r="AC41" s="295"/>
    </row>
    <row r="42" spans="1:29" ht="15.75" customHeight="1">
      <c r="A42" s="298"/>
      <c r="B42" s="100"/>
      <c r="C42" s="279"/>
      <c r="D42" s="280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81"/>
      <c r="Z42" s="282"/>
      <c r="AA42" s="117"/>
      <c r="AB42" s="110"/>
      <c r="AC42" s="295"/>
    </row>
    <row r="43" spans="1:29" ht="15.75" customHeight="1">
      <c r="A43" s="298"/>
      <c r="B43" s="100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81"/>
      <c r="Z43" s="282"/>
      <c r="AA43" s="117"/>
      <c r="AB43" s="110"/>
      <c r="AC43" s="295"/>
    </row>
    <row r="44" spans="1:29" ht="15.75" customHeight="1">
      <c r="A44" s="298"/>
      <c r="B44" s="100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281"/>
      <c r="Z44" s="282"/>
      <c r="AA44" s="117"/>
      <c r="AB44" s="110"/>
      <c r="AC44" s="295"/>
    </row>
    <row r="45" spans="1:29" ht="15.75" customHeight="1">
      <c r="A45" s="298"/>
      <c r="B45" s="100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120"/>
      <c r="U45" s="111"/>
      <c r="V45" s="112"/>
      <c r="W45" s="113"/>
      <c r="X45" s="116"/>
      <c r="Y45" s="281"/>
      <c r="Z45" s="282"/>
      <c r="AA45" s="117"/>
      <c r="AB45" s="110"/>
      <c r="AC45" s="295"/>
    </row>
    <row r="46" spans="1:29" ht="15.75" customHeight="1">
      <c r="A46" s="298"/>
      <c r="B46" s="100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120"/>
      <c r="U46" s="111"/>
      <c r="V46" s="112"/>
      <c r="W46" s="113"/>
      <c r="X46" s="116"/>
      <c r="Y46" s="281"/>
      <c r="Z46" s="282"/>
      <c r="AA46" s="117"/>
      <c r="AB46" s="110"/>
      <c r="AC46" s="295"/>
    </row>
    <row r="47" spans="1:29" ht="15.75" customHeight="1">
      <c r="A47" s="298"/>
      <c r="B47" s="100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120"/>
      <c r="U47" s="111"/>
      <c r="V47" s="112"/>
      <c r="W47" s="113"/>
      <c r="X47" s="116"/>
      <c r="Y47" s="281"/>
      <c r="Z47" s="282"/>
      <c r="AA47" s="117"/>
      <c r="AB47" s="110"/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13"/>
      <c r="X49" s="116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13"/>
      <c r="X50" s="116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13"/>
      <c r="X51" s="116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13"/>
      <c r="X52" s="116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13"/>
      <c r="X53" s="116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2979.2285386348972</v>
      </c>
      <c r="N55" s="138">
        <f t="shared" ref="N55:N61" si="13">M55/L55</f>
        <v>993.07617954496573</v>
      </c>
      <c r="O55" s="139">
        <f t="shared" ref="O55:O61" si="14">L55-I55</f>
        <v>0</v>
      </c>
      <c r="P55" s="140">
        <f t="shared" ref="P55:P61" si="15">N55-K55</f>
        <v>-106.92382045503427</v>
      </c>
      <c r="Q55" s="141">
        <f t="shared" ref="Q55:Q61" si="16">N55/K55</f>
        <v>0.90279652685905976</v>
      </c>
      <c r="R55" s="291"/>
      <c r="S55" s="142">
        <v>0.35416666666666669</v>
      </c>
      <c r="T55" s="143">
        <v>0.38721064814814815</v>
      </c>
      <c r="U55" s="144"/>
      <c r="V55" s="166"/>
      <c r="W55" s="99"/>
      <c r="X55" s="69"/>
      <c r="Y55" s="277"/>
      <c r="Z55" s="278"/>
      <c r="AA55" s="168">
        <f t="shared" ref="AA55:AA61" si="17">M55-J55</f>
        <v>-320.77146136510282</v>
      </c>
      <c r="AB55" s="141">
        <f t="shared" ref="AB55:AB61" si="18">M55/J55</f>
        <v>0.90279652685905976</v>
      </c>
      <c r="AC55" s="296"/>
    </row>
    <row r="56" spans="1:29" ht="15.75" customHeight="1">
      <c r="A56" s="283" t="s">
        <v>71</v>
      </c>
      <c r="B56" s="114" t="s">
        <v>118</v>
      </c>
      <c r="C56" s="287" t="s">
        <v>128</v>
      </c>
      <c r="D56" s="288"/>
      <c r="E56" s="147">
        <v>14.03</v>
      </c>
      <c r="F56" s="97">
        <v>3586</v>
      </c>
      <c r="G56" s="148">
        <f t="shared" ref="G56:G61" si="19">E56*F56</f>
        <v>50311.579999999994</v>
      </c>
      <c r="H56" s="149"/>
      <c r="I56" s="150">
        <v>3</v>
      </c>
      <c r="J56" s="151">
        <v>3000</v>
      </c>
      <c r="K56" s="152">
        <f>J56/I56</f>
        <v>1000</v>
      </c>
      <c r="L56" s="153">
        <v>3</v>
      </c>
      <c r="M56" s="151">
        <f t="shared" ref="M56:M61" si="20">F56/V56*60</f>
        <v>2705.7987012986987</v>
      </c>
      <c r="N56" s="152">
        <f t="shared" si="13"/>
        <v>901.9329004328996</v>
      </c>
      <c r="O56" s="154">
        <f t="shared" si="14"/>
        <v>0</v>
      </c>
      <c r="P56" s="155">
        <f t="shared" si="15"/>
        <v>-98.067099567100399</v>
      </c>
      <c r="Q56" s="156">
        <f t="shared" si="16"/>
        <v>0.90193290043289964</v>
      </c>
      <c r="R56" s="289">
        <f>Q72</f>
        <v>0.88933524263837527</v>
      </c>
      <c r="S56" s="157">
        <v>0.25</v>
      </c>
      <c r="T56" s="158">
        <v>0.3052199074074074</v>
      </c>
      <c r="U56" s="159"/>
      <c r="V56" s="160">
        <v>79.518110455419304</v>
      </c>
      <c r="W56" s="161"/>
      <c r="X56" s="162"/>
      <c r="Y56" s="292"/>
      <c r="Z56" s="293"/>
      <c r="AA56" s="115">
        <f t="shared" si="17"/>
        <v>-294.20129870130131</v>
      </c>
      <c r="AB56" s="156">
        <f t="shared" si="18"/>
        <v>0.90193290043289953</v>
      </c>
      <c r="AC56" s="294">
        <f>AB72</f>
        <v>0.88933524263837527</v>
      </c>
    </row>
    <row r="57" spans="1:29" ht="15.75" customHeight="1">
      <c r="A57" s="284"/>
      <c r="B57" s="100" t="s">
        <v>118</v>
      </c>
      <c r="C57" s="279" t="s">
        <v>130</v>
      </c>
      <c r="D57" s="280"/>
      <c r="E57" s="101">
        <v>14.28</v>
      </c>
      <c r="F57" s="102">
        <v>5015</v>
      </c>
      <c r="G57" s="103">
        <f t="shared" si="19"/>
        <v>71614.2</v>
      </c>
      <c r="H57" s="26"/>
      <c r="I57" s="104">
        <v>3</v>
      </c>
      <c r="J57" s="105">
        <v>3600</v>
      </c>
      <c r="K57" s="106">
        <f t="shared" ref="K57:K92" si="21">J57/I57</f>
        <v>1200</v>
      </c>
      <c r="L57" s="107">
        <v>3</v>
      </c>
      <c r="M57" s="105">
        <f t="shared" si="20"/>
        <v>3181.9253333603524</v>
      </c>
      <c r="N57" s="106">
        <f t="shared" si="13"/>
        <v>1060.6417777867841</v>
      </c>
      <c r="O57" s="108">
        <f t="shared" si="14"/>
        <v>0</v>
      </c>
      <c r="P57" s="109">
        <f t="shared" si="15"/>
        <v>-139.35822221321587</v>
      </c>
      <c r="Q57" s="110">
        <f t="shared" si="16"/>
        <v>0.8838681481556534</v>
      </c>
      <c r="R57" s="290"/>
      <c r="S57" s="47">
        <v>0.31527777777777782</v>
      </c>
      <c r="T57" s="48">
        <v>0.38093750000000004</v>
      </c>
      <c r="U57" s="111">
        <v>15</v>
      </c>
      <c r="V57" s="112">
        <v>94.565386825789204</v>
      </c>
      <c r="W57" s="113"/>
      <c r="X57" s="116"/>
      <c r="Y57" s="281"/>
      <c r="Z57" s="282"/>
      <c r="AA57" s="117">
        <f t="shared" si="17"/>
        <v>-418.0746666396476</v>
      </c>
      <c r="AB57" s="110">
        <f t="shared" si="18"/>
        <v>0.8838681481556534</v>
      </c>
      <c r="AC57" s="295"/>
    </row>
    <row r="58" spans="1:29" ht="15.75" customHeight="1">
      <c r="A58" s="284"/>
      <c r="B58" s="100" t="s">
        <v>118</v>
      </c>
      <c r="C58" s="279" t="s">
        <v>125</v>
      </c>
      <c r="D58" s="280"/>
      <c r="E58" s="101">
        <v>17.89</v>
      </c>
      <c r="F58" s="102">
        <v>2504</v>
      </c>
      <c r="G58" s="103">
        <f t="shared" si="19"/>
        <v>44796.560000000005</v>
      </c>
      <c r="H58" s="26"/>
      <c r="I58" s="104">
        <v>4</v>
      </c>
      <c r="J58" s="105">
        <v>3600</v>
      </c>
      <c r="K58" s="106">
        <f t="shared" si="21"/>
        <v>900</v>
      </c>
      <c r="L58" s="107">
        <v>4</v>
      </c>
      <c r="M58" s="105">
        <f t="shared" si="20"/>
        <v>3186.0541608717881</v>
      </c>
      <c r="N58" s="106">
        <f t="shared" si="13"/>
        <v>796.51354021794702</v>
      </c>
      <c r="O58" s="108">
        <f t="shared" si="14"/>
        <v>0</v>
      </c>
      <c r="P58" s="109">
        <f t="shared" si="15"/>
        <v>-103.48645978205298</v>
      </c>
      <c r="Q58" s="110">
        <f t="shared" si="16"/>
        <v>0.88501504468660785</v>
      </c>
      <c r="R58" s="290"/>
      <c r="S58" s="47">
        <v>0.39097222222222228</v>
      </c>
      <c r="T58" s="48">
        <v>0.42371527777777784</v>
      </c>
      <c r="U58" s="111">
        <v>15</v>
      </c>
      <c r="V58" s="112">
        <v>47.155507224299789</v>
      </c>
      <c r="W58" s="113"/>
      <c r="X58" s="116"/>
      <c r="Y58" s="281"/>
      <c r="Z58" s="282"/>
      <c r="AA58" s="117">
        <f t="shared" si="17"/>
        <v>-413.9458391282119</v>
      </c>
      <c r="AB58" s="110">
        <f t="shared" si="18"/>
        <v>0.88501504468660785</v>
      </c>
      <c r="AC58" s="295"/>
    </row>
    <row r="59" spans="1:29" ht="15.75" customHeight="1">
      <c r="A59" s="284"/>
      <c r="B59" s="100" t="s">
        <v>118</v>
      </c>
      <c r="C59" s="279" t="s">
        <v>124</v>
      </c>
      <c r="D59" s="280"/>
      <c r="E59" s="101">
        <v>22.28</v>
      </c>
      <c r="F59" s="102">
        <v>865</v>
      </c>
      <c r="G59" s="103">
        <f t="shared" si="19"/>
        <v>19272.2</v>
      </c>
      <c r="H59" s="26"/>
      <c r="I59" s="104">
        <v>5</v>
      </c>
      <c r="J59" s="105">
        <v>3300</v>
      </c>
      <c r="K59" s="106">
        <f t="shared" si="21"/>
        <v>660</v>
      </c>
      <c r="L59" s="107">
        <v>5</v>
      </c>
      <c r="M59" s="105">
        <f t="shared" si="20"/>
        <v>2964.5393663371519</v>
      </c>
      <c r="N59" s="106">
        <f t="shared" si="13"/>
        <v>592.90787326743043</v>
      </c>
      <c r="O59" s="108">
        <f t="shared" si="14"/>
        <v>0</v>
      </c>
      <c r="P59" s="109">
        <f t="shared" si="15"/>
        <v>-67.092126732569568</v>
      </c>
      <c r="Q59" s="110">
        <f t="shared" si="16"/>
        <v>0.89834526252640978</v>
      </c>
      <c r="R59" s="290"/>
      <c r="S59" s="47">
        <v>0.43402777777777785</v>
      </c>
      <c r="T59" s="48">
        <v>0.44618055555555564</v>
      </c>
      <c r="U59" s="111">
        <v>14.850000000000003</v>
      </c>
      <c r="V59" s="112">
        <v>17.506935677540099</v>
      </c>
      <c r="W59" s="113"/>
      <c r="X59" s="116"/>
      <c r="Y59" s="281"/>
      <c r="Z59" s="282"/>
      <c r="AA59" s="117">
        <f t="shared" si="17"/>
        <v>-335.46063366284807</v>
      </c>
      <c r="AB59" s="110">
        <f t="shared" si="18"/>
        <v>0.89834526252640967</v>
      </c>
      <c r="AC59" s="295"/>
    </row>
    <row r="60" spans="1:29" ht="15.75" customHeight="1">
      <c r="A60" s="285"/>
      <c r="B60" s="100" t="s">
        <v>118</v>
      </c>
      <c r="C60" s="279" t="s">
        <v>127</v>
      </c>
      <c r="D60" s="280"/>
      <c r="E60" s="101">
        <v>18.18</v>
      </c>
      <c r="F60" s="102">
        <v>865</v>
      </c>
      <c r="G60" s="103">
        <f t="shared" si="19"/>
        <v>15725.699999999999</v>
      </c>
      <c r="H60" s="13"/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 t="shared" si="20"/>
        <v>3185.1859073571759</v>
      </c>
      <c r="N60" s="106">
        <f t="shared" si="13"/>
        <v>1061.7286357857254</v>
      </c>
      <c r="O60" s="108">
        <f t="shared" si="14"/>
        <v>0</v>
      </c>
      <c r="P60" s="109">
        <f t="shared" si="15"/>
        <v>-138.27136421427463</v>
      </c>
      <c r="Q60" s="110">
        <f t="shared" si="16"/>
        <v>0.88477386315477113</v>
      </c>
      <c r="R60" s="290"/>
      <c r="S60" s="47">
        <v>0.4562500000000001</v>
      </c>
      <c r="T60" s="48">
        <v>0.46755787037037044</v>
      </c>
      <c r="U60" s="111">
        <v>14.500000000000028</v>
      </c>
      <c r="V60" s="112">
        <v>16.294182352157478</v>
      </c>
      <c r="W60" s="113"/>
      <c r="X60" s="116"/>
      <c r="Y60" s="281"/>
      <c r="Z60" s="282"/>
      <c r="AA60" s="117">
        <f t="shared" si="17"/>
        <v>-414.81409264282411</v>
      </c>
      <c r="AB60" s="110">
        <f t="shared" si="18"/>
        <v>0.88477386315477113</v>
      </c>
      <c r="AC60" s="295"/>
    </row>
    <row r="61" spans="1:29" ht="15.75" customHeight="1">
      <c r="A61" s="285"/>
      <c r="B61" s="100" t="s">
        <v>118</v>
      </c>
      <c r="C61" s="279" t="s">
        <v>210</v>
      </c>
      <c r="D61" s="280"/>
      <c r="E61" s="101">
        <v>27.48</v>
      </c>
      <c r="F61" s="102">
        <v>3604</v>
      </c>
      <c r="G61" s="121">
        <f t="shared" si="19"/>
        <v>99037.92</v>
      </c>
      <c r="H61" s="122"/>
      <c r="I61" s="104">
        <v>5</v>
      </c>
      <c r="J61" s="105">
        <v>3600</v>
      </c>
      <c r="K61" s="106">
        <f t="shared" si="21"/>
        <v>720</v>
      </c>
      <c r="L61" s="107">
        <v>5</v>
      </c>
      <c r="M61" s="105">
        <f t="shared" si="20"/>
        <v>3185.7360533891974</v>
      </c>
      <c r="N61" s="106">
        <f t="shared" si="13"/>
        <v>637.14721067783944</v>
      </c>
      <c r="O61" s="108">
        <f t="shared" si="14"/>
        <v>0</v>
      </c>
      <c r="P61" s="109">
        <f t="shared" si="15"/>
        <v>-82.852789322160561</v>
      </c>
      <c r="Q61" s="110">
        <f t="shared" si="16"/>
        <v>0.88492668149699927</v>
      </c>
      <c r="R61" s="290"/>
      <c r="S61" s="47">
        <v>0.47777777777777791</v>
      </c>
      <c r="T61" s="120">
        <v>0.5249074074074076</v>
      </c>
      <c r="U61" s="111">
        <v>14.716666666666756</v>
      </c>
      <c r="V61" s="112">
        <v>67.877563105063132</v>
      </c>
      <c r="W61" s="113"/>
      <c r="X61" s="116"/>
      <c r="Y61" s="281"/>
      <c r="Z61" s="282"/>
      <c r="AA61" s="117">
        <f t="shared" si="17"/>
        <v>-414.26394661080258</v>
      </c>
      <c r="AB61" s="110">
        <f t="shared" si="18"/>
        <v>0.88492668149699927</v>
      </c>
      <c r="AC61" s="295"/>
    </row>
    <row r="62" spans="1:29" ht="15.75" customHeight="1">
      <c r="A62" s="285"/>
      <c r="B62" s="100"/>
      <c r="C62" s="279"/>
      <c r="D62" s="280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281"/>
      <c r="Z62" s="282"/>
      <c r="AA62" s="117"/>
      <c r="AB62" s="110"/>
      <c r="AC62" s="295"/>
    </row>
    <row r="63" spans="1:29" ht="15.75" customHeight="1">
      <c r="A63" s="285"/>
      <c r="B63" s="100"/>
      <c r="C63" s="279"/>
      <c r="D63" s="280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281"/>
      <c r="Z63" s="282"/>
      <c r="AA63" s="117"/>
      <c r="AB63" s="110"/>
      <c r="AC63" s="295"/>
    </row>
    <row r="64" spans="1:29" ht="15.75" customHeight="1">
      <c r="A64" s="285"/>
      <c r="B64" s="100"/>
      <c r="C64" s="279"/>
      <c r="D64" s="280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281"/>
      <c r="Z64" s="282"/>
      <c r="AA64" s="117"/>
      <c r="AB64" s="110"/>
      <c r="AC64" s="295"/>
    </row>
    <row r="65" spans="1:29" ht="15.75" customHeight="1">
      <c r="A65" s="285"/>
      <c r="B65" s="100"/>
      <c r="C65" s="279"/>
      <c r="D65" s="280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281"/>
      <c r="Z65" s="282"/>
      <c r="AA65" s="117"/>
      <c r="AB65" s="110"/>
      <c r="AC65" s="295"/>
    </row>
    <row r="66" spans="1:29" ht="15.75" customHeight="1">
      <c r="A66" s="285"/>
      <c r="B66" s="100"/>
      <c r="C66" s="279"/>
      <c r="D66" s="280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26"/>
      <c r="X66" s="127"/>
      <c r="Y66" s="281"/>
      <c r="Z66" s="282"/>
      <c r="AA66" s="117"/>
      <c r="AB66" s="110"/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99"/>
      <c r="G72" s="135"/>
      <c r="H72" s="69"/>
      <c r="I72" s="136">
        <f t="shared" ref="I72:J72" si="22">AVERAGE(I56:I71)</f>
        <v>3.8333333333333335</v>
      </c>
      <c r="J72" s="137">
        <f t="shared" si="22"/>
        <v>3450</v>
      </c>
      <c r="K72" s="138">
        <f t="shared" ref="K72" si="23">J72/I72</f>
        <v>900</v>
      </c>
      <c r="L72" s="136">
        <f t="shared" ref="L72:M72" si="24">AVERAGE(L56:L71)</f>
        <v>3.8333333333333335</v>
      </c>
      <c r="M72" s="137">
        <f t="shared" si="24"/>
        <v>3068.2065871023947</v>
      </c>
      <c r="N72" s="138">
        <f t="shared" ref="N72:N79" si="25">M72/L72</f>
        <v>800.40171837453772</v>
      </c>
      <c r="O72" s="139">
        <f t="shared" ref="O72:O79" si="26">L72-I72</f>
        <v>0</v>
      </c>
      <c r="P72" s="140">
        <f t="shared" ref="P72:P79" si="27">N72-K72</f>
        <v>-99.598281625462278</v>
      </c>
      <c r="Q72" s="141">
        <f t="shared" ref="Q72:Q79" si="28">N72/K72</f>
        <v>0.88933524263837527</v>
      </c>
      <c r="R72" s="291"/>
      <c r="S72" s="142">
        <v>0.25</v>
      </c>
      <c r="T72" s="143">
        <v>0.5249074074074076</v>
      </c>
      <c r="U72" s="144"/>
      <c r="V72" s="166"/>
      <c r="W72" s="99"/>
      <c r="X72" s="69"/>
      <c r="Y72" s="277"/>
      <c r="Z72" s="278"/>
      <c r="AA72" s="168">
        <f t="shared" ref="AA72:AA79" si="29">M72-J72</f>
        <v>-381.79341289760532</v>
      </c>
      <c r="AB72" s="141">
        <f t="shared" ref="AB72:AB79" si="30">M72/J72</f>
        <v>0.88933524263837527</v>
      </c>
      <c r="AC72" s="296"/>
    </row>
    <row r="73" spans="1:29" ht="15.75" customHeight="1">
      <c r="A73" s="297" t="s">
        <v>78</v>
      </c>
      <c r="B73" s="114" t="s">
        <v>118</v>
      </c>
      <c r="C73" s="287" t="s">
        <v>211</v>
      </c>
      <c r="D73" s="288"/>
      <c r="E73" s="147">
        <v>23.72</v>
      </c>
      <c r="F73" s="97">
        <v>2798</v>
      </c>
      <c r="G73" s="148">
        <f t="shared" ref="G73:G79" si="31">E73*F73</f>
        <v>66368.56</v>
      </c>
      <c r="H73" s="149"/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79" si="32">F73/V73*60</f>
        <v>3182.3775423838138</v>
      </c>
      <c r="N73" s="152">
        <f t="shared" si="25"/>
        <v>636.4755084767628</v>
      </c>
      <c r="O73" s="154">
        <f t="shared" si="26"/>
        <v>0</v>
      </c>
      <c r="P73" s="155">
        <f t="shared" si="27"/>
        <v>-83.524491523237202</v>
      </c>
      <c r="Q73" s="156">
        <f t="shared" si="28"/>
        <v>0.88399376177328171</v>
      </c>
      <c r="R73" s="289">
        <f>Q89</f>
        <v>0.88416173292609934</v>
      </c>
      <c r="S73" s="157">
        <v>0.25</v>
      </c>
      <c r="T73" s="158">
        <v>0.28663194444444445</v>
      </c>
      <c r="U73" s="159"/>
      <c r="V73" s="160">
        <v>52.753011785725036</v>
      </c>
      <c r="W73" s="158"/>
      <c r="X73" s="169"/>
      <c r="Y73" s="292"/>
      <c r="Z73" s="293"/>
      <c r="AA73" s="115">
        <f t="shared" si="29"/>
        <v>-417.62245761618624</v>
      </c>
      <c r="AB73" s="156">
        <f t="shared" si="30"/>
        <v>0.88399376177328159</v>
      </c>
      <c r="AC73" s="294">
        <f>AB89</f>
        <v>0.88416173292609923</v>
      </c>
    </row>
    <row r="74" spans="1:29" ht="15.75" customHeight="1">
      <c r="A74" s="298"/>
      <c r="B74" s="100" t="s">
        <v>118</v>
      </c>
      <c r="C74" s="279" t="s">
        <v>126</v>
      </c>
      <c r="D74" s="280"/>
      <c r="E74" s="101">
        <v>16.66</v>
      </c>
      <c r="F74" s="102">
        <v>4219</v>
      </c>
      <c r="G74" s="103">
        <f t="shared" si="31"/>
        <v>70288.539999999994</v>
      </c>
      <c r="H74" s="26"/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3187.5758276693387</v>
      </c>
      <c r="N74" s="106">
        <f t="shared" si="25"/>
        <v>637.51516553386773</v>
      </c>
      <c r="O74" s="108">
        <f t="shared" si="26"/>
        <v>0</v>
      </c>
      <c r="P74" s="109">
        <f t="shared" si="27"/>
        <v>-82.48483446613227</v>
      </c>
      <c r="Q74" s="110">
        <f t="shared" si="28"/>
        <v>0.88543772990814962</v>
      </c>
      <c r="R74" s="290"/>
      <c r="S74" s="47">
        <v>0.29652777777777778</v>
      </c>
      <c r="T74" s="48">
        <v>0.35166666666666668</v>
      </c>
      <c r="U74" s="111">
        <v>15</v>
      </c>
      <c r="V74" s="112">
        <v>79.414581388982512</v>
      </c>
      <c r="W74" s="113"/>
      <c r="X74" s="13"/>
      <c r="Y74" s="281"/>
      <c r="Z74" s="282"/>
      <c r="AA74" s="117">
        <f t="shared" si="29"/>
        <v>-412.42417233066135</v>
      </c>
      <c r="AB74" s="110">
        <f t="shared" si="30"/>
        <v>0.88543772990814962</v>
      </c>
      <c r="AC74" s="295"/>
    </row>
    <row r="75" spans="1:29" ht="15.75" customHeight="1">
      <c r="A75" s="298"/>
      <c r="B75" s="100" t="s">
        <v>118</v>
      </c>
      <c r="C75" s="279" t="s">
        <v>129</v>
      </c>
      <c r="D75" s="280"/>
      <c r="E75" s="101">
        <v>18.18</v>
      </c>
      <c r="F75" s="102">
        <v>1784</v>
      </c>
      <c r="G75" s="103">
        <f t="shared" si="31"/>
        <v>32433.119999999999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3180.8382864459991</v>
      </c>
      <c r="N75" s="106">
        <f t="shared" si="25"/>
        <v>1060.2794288153329</v>
      </c>
      <c r="O75" s="108">
        <f t="shared" si="26"/>
        <v>0</v>
      </c>
      <c r="P75" s="109">
        <f t="shared" si="27"/>
        <v>-139.72057118466705</v>
      </c>
      <c r="Q75" s="110">
        <f t="shared" si="28"/>
        <v>0.88356619067944409</v>
      </c>
      <c r="R75" s="290"/>
      <c r="S75" s="47">
        <v>0.36180555555555555</v>
      </c>
      <c r="T75" s="48">
        <v>0.38517361111111109</v>
      </c>
      <c r="U75" s="111">
        <v>14.599999999999964</v>
      </c>
      <c r="V75" s="112">
        <v>33.651506414555101</v>
      </c>
      <c r="W75" s="113"/>
      <c r="X75" s="13"/>
      <c r="Y75" s="281"/>
      <c r="Z75" s="282"/>
      <c r="AA75" s="117">
        <f t="shared" si="29"/>
        <v>-419.16171355400093</v>
      </c>
      <c r="AB75" s="110">
        <f t="shared" si="30"/>
        <v>0.8835661906794442</v>
      </c>
      <c r="AC75" s="295"/>
    </row>
    <row r="76" spans="1:29" ht="15.75" customHeight="1">
      <c r="A76" s="298"/>
      <c r="B76" s="100" t="s">
        <v>118</v>
      </c>
      <c r="C76" s="279" t="s">
        <v>131</v>
      </c>
      <c r="D76" s="280"/>
      <c r="E76" s="101">
        <v>25.03</v>
      </c>
      <c r="F76" s="102">
        <v>1217</v>
      </c>
      <c r="G76" s="103">
        <f t="shared" si="31"/>
        <v>30461.510000000002</v>
      </c>
      <c r="H76" s="26"/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3184.902014142715</v>
      </c>
      <c r="N76" s="106">
        <f t="shared" si="25"/>
        <v>636.98040282854299</v>
      </c>
      <c r="O76" s="108">
        <f t="shared" si="26"/>
        <v>0</v>
      </c>
      <c r="P76" s="109">
        <f t="shared" si="27"/>
        <v>-83.019597171457008</v>
      </c>
      <c r="Q76" s="110">
        <f t="shared" si="28"/>
        <v>0.88469500392853195</v>
      </c>
      <c r="R76" s="290"/>
      <c r="S76" s="47">
        <v>0.39513888888888887</v>
      </c>
      <c r="T76" s="48">
        <v>0.41105324074074073</v>
      </c>
      <c r="U76" s="111">
        <v>15</v>
      </c>
      <c r="V76" s="112">
        <v>22.926921982450661</v>
      </c>
      <c r="W76" s="113"/>
      <c r="X76" s="116"/>
      <c r="Y76" s="281"/>
      <c r="Z76" s="282"/>
      <c r="AA76" s="117">
        <f t="shared" si="29"/>
        <v>-415.09798585728504</v>
      </c>
      <c r="AB76" s="110">
        <f t="shared" si="30"/>
        <v>0.88469500392853195</v>
      </c>
      <c r="AC76" s="295"/>
    </row>
    <row r="77" spans="1:29" ht="15.75" customHeight="1">
      <c r="A77" s="298"/>
      <c r="B77" s="100" t="s">
        <v>118</v>
      </c>
      <c r="C77" s="279" t="s">
        <v>132</v>
      </c>
      <c r="D77" s="280"/>
      <c r="E77" s="101">
        <v>24.82</v>
      </c>
      <c r="F77" s="102">
        <v>1570</v>
      </c>
      <c r="G77" s="103">
        <f t="shared" si="31"/>
        <v>38967.4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3187.0718373929467</v>
      </c>
      <c r="N77" s="106">
        <f t="shared" si="25"/>
        <v>637.41436747858938</v>
      </c>
      <c r="O77" s="108">
        <f t="shared" si="26"/>
        <v>0</v>
      </c>
      <c r="P77" s="109">
        <f t="shared" si="27"/>
        <v>-82.585632521410616</v>
      </c>
      <c r="Q77" s="110">
        <f t="shared" si="28"/>
        <v>0.8852977326091519</v>
      </c>
      <c r="R77" s="290"/>
      <c r="S77" s="47">
        <v>0.42083333333333334</v>
      </c>
      <c r="T77" s="48">
        <v>0.44135416666666666</v>
      </c>
      <c r="U77" s="111">
        <v>15</v>
      </c>
      <c r="V77" s="112">
        <v>29.556911424078987</v>
      </c>
      <c r="W77" s="113"/>
      <c r="X77" s="116"/>
      <c r="Y77" s="281"/>
      <c r="Z77" s="282"/>
      <c r="AA77" s="117">
        <f t="shared" si="29"/>
        <v>-412.92816260705331</v>
      </c>
      <c r="AB77" s="110">
        <f t="shared" si="30"/>
        <v>0.8852977326091519</v>
      </c>
      <c r="AC77" s="295"/>
    </row>
    <row r="78" spans="1:29" ht="15.75" customHeight="1">
      <c r="A78" s="298"/>
      <c r="B78" s="100" t="s">
        <v>118</v>
      </c>
      <c r="C78" s="279" t="s">
        <v>133</v>
      </c>
      <c r="D78" s="280"/>
      <c r="E78" s="101">
        <v>30</v>
      </c>
      <c r="F78" s="102">
        <v>2193</v>
      </c>
      <c r="G78" s="121">
        <f t="shared" si="31"/>
        <v>65790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3181.3200000000038</v>
      </c>
      <c r="N78" s="106">
        <f t="shared" si="25"/>
        <v>795.33000000000095</v>
      </c>
      <c r="O78" s="108">
        <f t="shared" si="26"/>
        <v>0</v>
      </c>
      <c r="P78" s="109">
        <f t="shared" si="27"/>
        <v>-104.66999999999905</v>
      </c>
      <c r="Q78" s="110">
        <f t="shared" si="28"/>
        <v>0.88370000000000104</v>
      </c>
      <c r="R78" s="290"/>
      <c r="S78" s="47">
        <v>0.4513888888888889</v>
      </c>
      <c r="T78" s="120">
        <v>0.48010416666666667</v>
      </c>
      <c r="U78" s="111">
        <v>15</v>
      </c>
      <c r="V78" s="112">
        <v>41.360190109765711</v>
      </c>
      <c r="W78" s="113"/>
      <c r="X78" s="50"/>
      <c r="Y78" s="281"/>
      <c r="Z78" s="282"/>
      <c r="AA78" s="117">
        <f t="shared" si="29"/>
        <v>-418.6799999999962</v>
      </c>
      <c r="AB78" s="110">
        <f t="shared" si="30"/>
        <v>0.88370000000000104</v>
      </c>
      <c r="AC78" s="295"/>
    </row>
    <row r="79" spans="1:29" ht="15.75" customHeight="1">
      <c r="A79" s="298"/>
      <c r="B79" s="100" t="s">
        <v>118</v>
      </c>
      <c r="C79" s="279" t="s">
        <v>218</v>
      </c>
      <c r="D79" s="280"/>
      <c r="E79" s="101">
        <v>25.2</v>
      </c>
      <c r="F79" s="102">
        <v>2963</v>
      </c>
      <c r="G79" s="121">
        <f t="shared" si="31"/>
        <v>74667.599999999991</v>
      </c>
      <c r="H79" s="62"/>
      <c r="I79" s="104">
        <v>3</v>
      </c>
      <c r="J79" s="105">
        <v>3600</v>
      </c>
      <c r="K79" s="106">
        <f t="shared" si="21"/>
        <v>1200</v>
      </c>
      <c r="L79" s="107">
        <v>3</v>
      </c>
      <c r="M79" s="105">
        <f t="shared" si="32"/>
        <v>3176.7901617028851</v>
      </c>
      <c r="N79" s="106">
        <f t="shared" si="25"/>
        <v>1058.9300539009616</v>
      </c>
      <c r="O79" s="123">
        <f t="shared" si="26"/>
        <v>0</v>
      </c>
      <c r="P79" s="124">
        <f t="shared" si="27"/>
        <v>-141.06994609903836</v>
      </c>
      <c r="Q79" s="125">
        <f t="shared" si="28"/>
        <v>0.88244171158413465</v>
      </c>
      <c r="R79" s="290"/>
      <c r="S79" s="47">
        <v>0.49027777777777781</v>
      </c>
      <c r="T79" s="120">
        <v>0.52913194444444445</v>
      </c>
      <c r="U79" s="111">
        <v>14.650000000000052</v>
      </c>
      <c r="V79" s="112">
        <v>55.962147624098307</v>
      </c>
      <c r="W79" s="113"/>
      <c r="X79" s="116"/>
      <c r="Y79" s="281"/>
      <c r="Z79" s="282"/>
      <c r="AA79" s="117">
        <f t="shared" si="29"/>
        <v>-423.20983829711486</v>
      </c>
      <c r="AB79" s="110">
        <f t="shared" si="30"/>
        <v>0.88244171158413476</v>
      </c>
      <c r="AC79" s="295"/>
    </row>
    <row r="80" spans="1:29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281"/>
      <c r="Z80" s="282"/>
      <c r="AA80" s="117"/>
      <c r="AB80" s="110"/>
      <c r="AC80" s="295"/>
    </row>
    <row r="81" spans="1:29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26"/>
      <c r="X81" s="127"/>
      <c r="Y81" s="281"/>
      <c r="Z81" s="282"/>
      <c r="AA81" s="117"/>
      <c r="AB81" s="110"/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4.2857142857142856</v>
      </c>
      <c r="J89" s="137">
        <f t="shared" si="33"/>
        <v>3600</v>
      </c>
      <c r="K89" s="138">
        <f t="shared" ref="K89" si="34">J89/I89</f>
        <v>840</v>
      </c>
      <c r="L89" s="136">
        <f t="shared" ref="L89:M89" si="35">AVERAGE(L73:L88)</f>
        <v>4.2857142857142856</v>
      </c>
      <c r="M89" s="137">
        <f t="shared" si="35"/>
        <v>3182.9822385339571</v>
      </c>
      <c r="N89" s="138">
        <f>M89/L89</f>
        <v>742.6958556579234</v>
      </c>
      <c r="O89" s="139">
        <f>L89-I89</f>
        <v>0</v>
      </c>
      <c r="P89" s="140">
        <f>N89-K89</f>
        <v>-97.304144342076597</v>
      </c>
      <c r="Q89" s="141">
        <f>N89/K89</f>
        <v>0.88416173292609934</v>
      </c>
      <c r="R89" s="291"/>
      <c r="S89" s="142">
        <v>0.25</v>
      </c>
      <c r="T89" s="143">
        <v>0.52913194444444445</v>
      </c>
      <c r="U89" s="144"/>
      <c r="V89" s="166"/>
      <c r="W89" s="167"/>
      <c r="X89" s="138"/>
      <c r="Y89" s="277"/>
      <c r="Z89" s="278"/>
      <c r="AA89" s="168">
        <f>M89-J89</f>
        <v>-417.01776146604288</v>
      </c>
      <c r="AB89" s="141">
        <f>M89/J89</f>
        <v>0.88416173292609923</v>
      </c>
      <c r="AC89" s="296"/>
    </row>
    <row r="90" spans="1:29" ht="15.75" customHeight="1">
      <c r="A90" s="283" t="s">
        <v>134</v>
      </c>
      <c r="B90" s="114" t="s">
        <v>118</v>
      </c>
      <c r="C90" s="287" t="s">
        <v>135</v>
      </c>
      <c r="D90" s="288"/>
      <c r="E90" s="147">
        <v>28.57</v>
      </c>
      <c r="F90" s="97">
        <v>1762</v>
      </c>
      <c r="G90" s="148">
        <f t="shared" ref="G90:G92" si="36">E90*F90</f>
        <v>50340.340000000004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3122.6333813078418</v>
      </c>
      <c r="N90" s="152">
        <f>M90/L90</f>
        <v>260.21944844232013</v>
      </c>
      <c r="O90" s="154">
        <f>L90-I90</f>
        <v>0</v>
      </c>
      <c r="P90" s="155">
        <f>N90-K90</f>
        <v>-39.780551557679871</v>
      </c>
      <c r="Q90" s="156">
        <f>N90/K90</f>
        <v>0.86739816147440041</v>
      </c>
      <c r="R90" s="289">
        <f>Q106</f>
        <v>0.89395602390648798</v>
      </c>
      <c r="S90" s="157">
        <v>0.70833333333333337</v>
      </c>
      <c r="T90" s="158">
        <v>0.73184027777777783</v>
      </c>
      <c r="U90" s="159"/>
      <c r="V90" s="160">
        <v>33.8560397877133</v>
      </c>
      <c r="W90" s="158"/>
      <c r="X90" s="169"/>
      <c r="Y90" s="292"/>
      <c r="Z90" s="293"/>
      <c r="AA90" s="115">
        <f>M90-J90</f>
        <v>-477.36661869215823</v>
      </c>
      <c r="AB90" s="156">
        <f>M90/J90</f>
        <v>0.86739816147440052</v>
      </c>
      <c r="AC90" s="294">
        <f>AB106</f>
        <v>0.89395602390648798</v>
      </c>
    </row>
    <row r="91" spans="1:29" ht="15.75" customHeight="1">
      <c r="A91" s="284"/>
      <c r="B91" s="100" t="s">
        <v>118</v>
      </c>
      <c r="C91" s="279" t="s">
        <v>202</v>
      </c>
      <c r="D91" s="280"/>
      <c r="E91" s="101">
        <v>20.170000000000002</v>
      </c>
      <c r="F91" s="102">
        <v>90</v>
      </c>
      <c r="G91" s="103">
        <f t="shared" si="36"/>
        <v>1815.3000000000002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3265.4728589773131</v>
      </c>
      <c r="N91" s="106">
        <f>M91/L91</f>
        <v>272.12273824810944</v>
      </c>
      <c r="O91" s="108">
        <f>L91-I91</f>
        <v>0</v>
      </c>
      <c r="P91" s="109">
        <f>N91-K91</f>
        <v>-27.877261751890558</v>
      </c>
      <c r="Q91" s="110">
        <f>N91/K91</f>
        <v>0.90707579416036477</v>
      </c>
      <c r="R91" s="290"/>
      <c r="S91" s="47">
        <v>0.73472222222222228</v>
      </c>
      <c r="T91" s="48">
        <v>0.73586805555555557</v>
      </c>
      <c r="U91" s="111">
        <v>5</v>
      </c>
      <c r="V91" s="112">
        <v>1.6536655587733722</v>
      </c>
      <c r="W91" s="113"/>
      <c r="X91" s="13"/>
      <c r="Y91" s="281"/>
      <c r="Z91" s="282"/>
      <c r="AA91" s="117">
        <f>M91-J91</f>
        <v>-334.52714102268692</v>
      </c>
      <c r="AB91" s="110">
        <f>M91/J91</f>
        <v>0.90707579416036477</v>
      </c>
      <c r="AC91" s="295"/>
    </row>
    <row r="92" spans="1:29" ht="15.75" customHeight="1">
      <c r="A92" s="284"/>
      <c r="B92" s="100" t="s">
        <v>118</v>
      </c>
      <c r="C92" s="279" t="s">
        <v>203</v>
      </c>
      <c r="D92" s="280"/>
      <c r="E92" s="101">
        <v>20.420000000000002</v>
      </c>
      <c r="F92" s="102">
        <v>974</v>
      </c>
      <c r="G92" s="103">
        <f t="shared" si="36"/>
        <v>19889.080000000002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3266.618817904915</v>
      </c>
      <c r="N92" s="106">
        <f>M92/L92</f>
        <v>251.27837060807039</v>
      </c>
      <c r="O92" s="108">
        <f>L92-I92</f>
        <v>0</v>
      </c>
      <c r="P92" s="109">
        <f>N92-K92</f>
        <v>-25.644706315006516</v>
      </c>
      <c r="Q92" s="110">
        <f>N92/K92</f>
        <v>0.90739411608469867</v>
      </c>
      <c r="R92" s="290"/>
      <c r="S92" s="47">
        <v>0.73958333333333337</v>
      </c>
      <c r="T92" s="48">
        <v>0.75200231481481483</v>
      </c>
      <c r="U92" s="111">
        <v>5.3500000000000369</v>
      </c>
      <c r="V92" s="112">
        <v>17.890057964424877</v>
      </c>
      <c r="W92" s="113"/>
      <c r="X92" s="13"/>
      <c r="Y92" s="281"/>
      <c r="Z92" s="282"/>
      <c r="AA92" s="117">
        <f>M92-J92</f>
        <v>-333.38118209508502</v>
      </c>
      <c r="AB92" s="110">
        <f>M92/J92</f>
        <v>0.90739411608469855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26"/>
      <c r="X98" s="127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26"/>
      <c r="X99" s="127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3218.2416860633566</v>
      </c>
      <c r="N106" s="138">
        <f>M106/L106</f>
        <v>260.9385150862181</v>
      </c>
      <c r="O106" s="139">
        <f>L106-I106</f>
        <v>0</v>
      </c>
      <c r="P106" s="140">
        <f>N106-K106</f>
        <v>-30.95337680567377</v>
      </c>
      <c r="Q106" s="141">
        <f>N106/K106</f>
        <v>0.89395602390648798</v>
      </c>
      <c r="R106" s="291"/>
      <c r="S106" s="142">
        <v>0.70833333333333337</v>
      </c>
      <c r="T106" s="143">
        <v>0.75200231481481483</v>
      </c>
      <c r="U106" s="144"/>
      <c r="V106" s="166"/>
      <c r="W106" s="167"/>
      <c r="X106" s="138"/>
      <c r="Y106" s="277"/>
      <c r="Z106" s="278"/>
      <c r="AA106" s="168">
        <f>M106-J106</f>
        <v>-381.75831393664339</v>
      </c>
      <c r="AB106" s="141">
        <f>M106/J106</f>
        <v>0.89395602390648798</v>
      </c>
      <c r="AC106" s="296"/>
    </row>
    <row r="107" spans="1:29" ht="15.75" customHeight="1">
      <c r="A107" s="297" t="s">
        <v>139</v>
      </c>
      <c r="B107" s="114" t="s">
        <v>118</v>
      </c>
      <c r="C107" s="287" t="s">
        <v>208</v>
      </c>
      <c r="D107" s="288"/>
      <c r="E107" s="147">
        <v>17.22</v>
      </c>
      <c r="F107" s="97">
        <v>1740</v>
      </c>
      <c r="G107" s="148">
        <f t="shared" ref="G107:G109" si="40">E107*F107</f>
        <v>29962.799999999999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2981.1329618065729</v>
      </c>
      <c r="N107" s="152">
        <f>M107/L107</f>
        <v>993.71098726885759</v>
      </c>
      <c r="O107" s="154">
        <f>L107-I107</f>
        <v>0</v>
      </c>
      <c r="P107" s="155">
        <f>N107-K107</f>
        <v>-106.28901273114241</v>
      </c>
      <c r="Q107" s="156">
        <f>N107/K107</f>
        <v>0.90337362478987049</v>
      </c>
      <c r="R107" s="289">
        <f>Q123</f>
        <v>0.89860988181694756</v>
      </c>
      <c r="S107" s="157">
        <v>0.70833333333333337</v>
      </c>
      <c r="T107" s="158">
        <v>0.73265046296296299</v>
      </c>
      <c r="U107" s="159"/>
      <c r="V107" s="160">
        <v>35.020242752518286</v>
      </c>
      <c r="W107" s="161"/>
      <c r="X107" s="162"/>
      <c r="Y107" s="292"/>
      <c r="Z107" s="293"/>
      <c r="AA107" s="115">
        <f>M107-J107</f>
        <v>-318.86703819342711</v>
      </c>
      <c r="AB107" s="156">
        <f>M107/J107</f>
        <v>0.9033736247898706</v>
      </c>
      <c r="AC107" s="294">
        <f>AB123</f>
        <v>0.89860988181694756</v>
      </c>
    </row>
    <row r="108" spans="1:29" ht="15.75" customHeight="1">
      <c r="A108" s="298"/>
      <c r="B108" s="100" t="s">
        <v>118</v>
      </c>
      <c r="C108" s="279" t="s">
        <v>138</v>
      </c>
      <c r="D108" s="280"/>
      <c r="E108" s="101">
        <v>24.54</v>
      </c>
      <c r="F108" s="102">
        <v>1463</v>
      </c>
      <c r="G108" s="103">
        <f t="shared" si="40"/>
        <v>35902.019999999997</v>
      </c>
      <c r="H108" s="26"/>
      <c r="I108" s="104">
        <v>4</v>
      </c>
      <c r="J108" s="105">
        <v>3000</v>
      </c>
      <c r="K108" s="106">
        <f t="shared" ref="K108:K152" si="41">J108/I108</f>
        <v>750</v>
      </c>
      <c r="L108" s="107">
        <v>4</v>
      </c>
      <c r="M108" s="105">
        <f>F108/V108*60</f>
        <v>2688.1098724378417</v>
      </c>
      <c r="N108" s="106">
        <f>M108/L108</f>
        <v>672.02746810946041</v>
      </c>
      <c r="O108" s="108">
        <f>L108-I108</f>
        <v>0</v>
      </c>
      <c r="P108" s="109">
        <f>N108-K108</f>
        <v>-77.972531890539585</v>
      </c>
      <c r="Q108" s="110">
        <f>N108/K108</f>
        <v>0.8960366241459472</v>
      </c>
      <c r="R108" s="290"/>
      <c r="S108" s="47">
        <v>0.7368055555555556</v>
      </c>
      <c r="T108" s="48">
        <v>0.75947916666666671</v>
      </c>
      <c r="U108" s="111">
        <v>5.9833333333333627</v>
      </c>
      <c r="V108" s="112">
        <v>32.654915225021099</v>
      </c>
      <c r="W108" s="113"/>
      <c r="X108" s="116"/>
      <c r="Y108" s="281"/>
      <c r="Z108" s="282"/>
      <c r="AA108" s="117">
        <f>M108-J108</f>
        <v>-311.89012756215834</v>
      </c>
      <c r="AB108" s="110">
        <f>M108/J108</f>
        <v>0.8960366241459472</v>
      </c>
      <c r="AC108" s="295"/>
    </row>
    <row r="109" spans="1:29" ht="15.75" customHeight="1">
      <c r="A109" s="298"/>
      <c r="B109" s="100" t="s">
        <v>118</v>
      </c>
      <c r="C109" s="279" t="s">
        <v>205</v>
      </c>
      <c r="D109" s="280"/>
      <c r="E109" s="101">
        <v>23.27</v>
      </c>
      <c r="F109" s="102">
        <v>1726</v>
      </c>
      <c r="G109" s="103">
        <f t="shared" si="40"/>
        <v>40164.019999999997</v>
      </c>
      <c r="H109" s="26"/>
      <c r="I109" s="104">
        <v>5</v>
      </c>
      <c r="J109" s="105">
        <v>3000</v>
      </c>
      <c r="K109" s="106">
        <f t="shared" si="41"/>
        <v>600</v>
      </c>
      <c r="L109" s="107">
        <v>5</v>
      </c>
      <c r="M109" s="105">
        <f>F109/V109*60</f>
        <v>2687.8290666531975</v>
      </c>
      <c r="N109" s="106">
        <f>M109/L109</f>
        <v>537.56581333063946</v>
      </c>
      <c r="O109" s="108">
        <f>L109-I109</f>
        <v>0</v>
      </c>
      <c r="P109" s="109">
        <f>N109-K109</f>
        <v>-62.434186669360543</v>
      </c>
      <c r="Q109" s="110">
        <f>N109/K109</f>
        <v>0.89594302221773248</v>
      </c>
      <c r="R109" s="290"/>
      <c r="S109" s="47">
        <v>0.76319444444444451</v>
      </c>
      <c r="T109" s="48">
        <v>0.78994212962962973</v>
      </c>
      <c r="U109" s="111">
        <v>5.3500000000000369</v>
      </c>
      <c r="V109" s="112">
        <v>38.529235837511699</v>
      </c>
      <c r="W109" s="113"/>
      <c r="X109" s="116"/>
      <c r="Y109" s="281"/>
      <c r="Z109" s="282"/>
      <c r="AA109" s="117">
        <f>M109-J109</f>
        <v>-312.17093334680249</v>
      </c>
      <c r="AB109" s="110">
        <f>M109/J109</f>
        <v>0.89594302221773248</v>
      </c>
      <c r="AC109" s="295"/>
    </row>
    <row r="110" spans="1:29" ht="15.75" customHeight="1">
      <c r="A110" s="298"/>
      <c r="B110" s="100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281"/>
      <c r="Z110" s="282"/>
      <c r="AA110" s="117"/>
      <c r="AB110" s="110"/>
      <c r="AC110" s="295"/>
    </row>
    <row r="111" spans="1:29" ht="15.75" customHeight="1">
      <c r="A111" s="298"/>
      <c r="B111" s="100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81"/>
      <c r="Z111" s="282"/>
      <c r="AA111" s="117"/>
      <c r="AB111" s="110"/>
      <c r="AC111" s="295"/>
    </row>
    <row r="112" spans="1:29" ht="15.75" customHeight="1">
      <c r="A112" s="298"/>
      <c r="B112" s="100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281"/>
      <c r="Z112" s="282"/>
      <c r="AA112" s="117"/>
      <c r="AB112" s="110"/>
      <c r="AC112" s="295"/>
    </row>
    <row r="113" spans="1:29" ht="15.75" customHeight="1">
      <c r="A113" s="298"/>
      <c r="B113" s="100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120"/>
      <c r="U113" s="111"/>
      <c r="V113" s="112"/>
      <c r="W113" s="113"/>
      <c r="X113" s="116"/>
      <c r="Y113" s="281"/>
      <c r="Z113" s="282"/>
      <c r="AA113" s="117"/>
      <c r="AB113" s="110"/>
      <c r="AC113" s="295"/>
    </row>
    <row r="114" spans="1:29" ht="15.75" customHeight="1">
      <c r="A114" s="298"/>
      <c r="B114" s="100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120"/>
      <c r="U114" s="111"/>
      <c r="V114" s="112"/>
      <c r="W114" s="113"/>
      <c r="X114" s="116"/>
      <c r="Y114" s="281"/>
      <c r="Z114" s="282"/>
      <c r="AA114" s="117"/>
      <c r="AB114" s="110"/>
      <c r="AC114" s="295"/>
    </row>
    <row r="115" spans="1:29" ht="15.75" customHeight="1">
      <c r="A115" s="298"/>
      <c r="B115" s="100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120"/>
      <c r="U115" s="111"/>
      <c r="V115" s="112"/>
      <c r="W115" s="113"/>
      <c r="X115" s="116"/>
      <c r="Y115" s="281"/>
      <c r="Z115" s="282"/>
      <c r="AA115" s="117"/>
      <c r="AB115" s="110"/>
      <c r="AC115" s="295"/>
    </row>
    <row r="116" spans="1:29" ht="15.75" customHeight="1">
      <c r="A116" s="298"/>
      <c r="B116" s="100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120"/>
      <c r="U116" s="111"/>
      <c r="V116" s="112"/>
      <c r="W116" s="113"/>
      <c r="X116" s="116"/>
      <c r="Y116" s="281"/>
      <c r="Z116" s="282"/>
      <c r="AA116" s="117"/>
      <c r="AB116" s="110"/>
      <c r="AC116" s="295"/>
    </row>
    <row r="117" spans="1:29" ht="15.75" customHeight="1">
      <c r="A117" s="298"/>
      <c r="B117" s="100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120"/>
      <c r="U117" s="111"/>
      <c r="V117" s="112"/>
      <c r="W117" s="126"/>
      <c r="X117" s="127"/>
      <c r="Y117" s="281"/>
      <c r="Z117" s="282"/>
      <c r="AA117" s="117"/>
      <c r="AB117" s="110"/>
      <c r="AC117" s="295"/>
    </row>
    <row r="118" spans="1:29" ht="15.75" customHeight="1">
      <c r="A118" s="298"/>
      <c r="B118" s="100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120"/>
      <c r="U118" s="111"/>
      <c r="V118" s="112"/>
      <c r="W118" s="126"/>
      <c r="X118" s="127"/>
      <c r="Y118" s="281"/>
      <c r="Z118" s="282"/>
      <c r="AA118" s="117"/>
      <c r="AB118" s="110"/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2">AVERAGE(I107:I122)</f>
        <v>4</v>
      </c>
      <c r="J123" s="137">
        <f t="shared" si="42"/>
        <v>3100</v>
      </c>
      <c r="K123" s="138">
        <f t="shared" ref="K123" si="43">J123/I123</f>
        <v>775</v>
      </c>
      <c r="L123" s="136">
        <f t="shared" ref="L123:M123" si="44">AVERAGE(L107:L122)</f>
        <v>4</v>
      </c>
      <c r="M123" s="137">
        <f t="shared" si="44"/>
        <v>2785.6906336325374</v>
      </c>
      <c r="N123" s="138">
        <f t="shared" ref="N123:N134" si="45">M123/L123</f>
        <v>696.42265840813434</v>
      </c>
      <c r="O123" s="139">
        <f t="shared" ref="O123:O134" si="46">L123-I123</f>
        <v>0</v>
      </c>
      <c r="P123" s="140">
        <f t="shared" ref="P123:P134" si="47">N123-K123</f>
        <v>-78.577341591865661</v>
      </c>
      <c r="Q123" s="141">
        <f t="shared" ref="Q123:Q134" si="48">N123/K123</f>
        <v>0.89860988181694756</v>
      </c>
      <c r="R123" s="291"/>
      <c r="S123" s="142">
        <v>0.70833333333333337</v>
      </c>
      <c r="T123" s="143">
        <v>0.78994212962962973</v>
      </c>
      <c r="U123" s="144"/>
      <c r="V123" s="166"/>
      <c r="W123" s="99"/>
      <c r="X123" s="69"/>
      <c r="Y123" s="277"/>
      <c r="Z123" s="278"/>
      <c r="AA123" s="168">
        <f t="shared" ref="AA123:AA134" si="49">M123-J123</f>
        <v>-314.30936636746264</v>
      </c>
      <c r="AB123" s="141">
        <f t="shared" ref="AB123:AB134" si="50">M123/J123</f>
        <v>0.89860988181694756</v>
      </c>
      <c r="AC123" s="296"/>
    </row>
    <row r="124" spans="1:29" ht="15.75" customHeight="1">
      <c r="A124" s="283" t="s">
        <v>142</v>
      </c>
      <c r="B124" s="114" t="s">
        <v>118</v>
      </c>
      <c r="C124" s="287" t="s">
        <v>137</v>
      </c>
      <c r="D124" s="288"/>
      <c r="E124" s="147">
        <v>22.28</v>
      </c>
      <c r="F124" s="97">
        <v>401</v>
      </c>
      <c r="G124" s="148">
        <f t="shared" ref="G124:G134" si="51">E124*F124</f>
        <v>8934.2800000000007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4" si="52">F124/V124*60</f>
        <v>2963.627511132438</v>
      </c>
      <c r="N124" s="152">
        <f t="shared" si="45"/>
        <v>592.72550222648761</v>
      </c>
      <c r="O124" s="154">
        <f t="shared" si="46"/>
        <v>0</v>
      </c>
      <c r="P124" s="155">
        <f t="shared" si="47"/>
        <v>-67.274497773512394</v>
      </c>
      <c r="Q124" s="156">
        <f t="shared" si="48"/>
        <v>0.89806894276740545</v>
      </c>
      <c r="R124" s="289">
        <f>Q140</f>
        <v>0.89337639859411933</v>
      </c>
      <c r="S124" s="157">
        <v>0.70833333333333337</v>
      </c>
      <c r="T124" s="158">
        <v>0.7139699074074074</v>
      </c>
      <c r="U124" s="159"/>
      <c r="V124" s="160">
        <v>8.1184291580578503</v>
      </c>
      <c r="W124" s="161"/>
      <c r="X124" s="162"/>
      <c r="Y124" s="292"/>
      <c r="Z124" s="293"/>
      <c r="AA124" s="115">
        <f t="shared" si="49"/>
        <v>-336.37248886756197</v>
      </c>
      <c r="AB124" s="156">
        <f t="shared" si="50"/>
        <v>0.89806894276740545</v>
      </c>
      <c r="AC124" s="294">
        <f>AB140</f>
        <v>0.89337639859411921</v>
      </c>
    </row>
    <row r="125" spans="1:29" ht="15.75" customHeight="1">
      <c r="A125" s="284"/>
      <c r="B125" s="100" t="s">
        <v>118</v>
      </c>
      <c r="C125" s="279" t="s">
        <v>136</v>
      </c>
      <c r="D125" s="280"/>
      <c r="E125" s="101">
        <v>16.7</v>
      </c>
      <c r="F125" s="102">
        <v>300</v>
      </c>
      <c r="G125" s="103">
        <f t="shared" si="51"/>
        <v>5010</v>
      </c>
      <c r="H125" s="26">
        <v>2</v>
      </c>
      <c r="I125" s="104">
        <v>3</v>
      </c>
      <c r="J125" s="105">
        <v>3600</v>
      </c>
      <c r="K125" s="106">
        <f t="shared" si="41"/>
        <v>1200</v>
      </c>
      <c r="L125" s="107">
        <v>3</v>
      </c>
      <c r="M125" s="105">
        <f t="shared" si="52"/>
        <v>3199.3647556532414</v>
      </c>
      <c r="N125" s="106">
        <f t="shared" si="45"/>
        <v>1066.4549185510805</v>
      </c>
      <c r="O125" s="108">
        <f t="shared" si="46"/>
        <v>0</v>
      </c>
      <c r="P125" s="109">
        <f t="shared" si="47"/>
        <v>-133.54508144891952</v>
      </c>
      <c r="Q125" s="110">
        <f t="shared" si="48"/>
        <v>0.88871243212590045</v>
      </c>
      <c r="R125" s="290"/>
      <c r="S125" s="47">
        <v>0.72430555555555554</v>
      </c>
      <c r="T125" s="48">
        <v>0.72820601851851852</v>
      </c>
      <c r="U125" s="111">
        <v>14.883333333333315</v>
      </c>
      <c r="V125" s="112">
        <v>5.6261168621659046</v>
      </c>
      <c r="W125" s="113"/>
      <c r="X125" s="116"/>
      <c r="Y125" s="281"/>
      <c r="Z125" s="282"/>
      <c r="AA125" s="117">
        <f t="shared" si="49"/>
        <v>-400.63524434675855</v>
      </c>
      <c r="AB125" s="110">
        <f t="shared" si="50"/>
        <v>0.88871243212590045</v>
      </c>
      <c r="AC125" s="295"/>
    </row>
    <row r="126" spans="1:29" ht="15.75" customHeight="1">
      <c r="A126" s="284"/>
      <c r="B126" s="100" t="s">
        <v>118</v>
      </c>
      <c r="C126" s="279" t="s">
        <v>148</v>
      </c>
      <c r="D126" s="280"/>
      <c r="E126" s="101">
        <v>18.18</v>
      </c>
      <c r="F126" s="102">
        <v>983</v>
      </c>
      <c r="G126" s="103">
        <f t="shared" si="51"/>
        <v>17870.939999999999</v>
      </c>
      <c r="H126" s="26"/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3174.8031732776731</v>
      </c>
      <c r="N126" s="106">
        <f t="shared" si="45"/>
        <v>1058.2677244258909</v>
      </c>
      <c r="O126" s="108">
        <f t="shared" si="46"/>
        <v>0</v>
      </c>
      <c r="P126" s="109">
        <f t="shared" si="47"/>
        <v>-141.73227557410905</v>
      </c>
      <c r="Q126" s="110">
        <f t="shared" si="48"/>
        <v>0.88188977035490912</v>
      </c>
      <c r="R126" s="290"/>
      <c r="S126" s="47">
        <v>0.73819444444444438</v>
      </c>
      <c r="T126" s="48">
        <v>0.75108796296296287</v>
      </c>
      <c r="U126" s="111">
        <v>15</v>
      </c>
      <c r="V126" s="112">
        <v>18.577529623390458</v>
      </c>
      <c r="W126" s="113"/>
      <c r="X126" s="116"/>
      <c r="Y126" s="281"/>
      <c r="Z126" s="282"/>
      <c r="AA126" s="117">
        <f t="shared" si="49"/>
        <v>-425.19682672232693</v>
      </c>
      <c r="AB126" s="110">
        <f t="shared" si="50"/>
        <v>0.88188977035490923</v>
      </c>
      <c r="AC126" s="295"/>
    </row>
    <row r="127" spans="1:29" ht="15.75" customHeight="1">
      <c r="A127" s="284"/>
      <c r="B127" s="100" t="s">
        <v>118</v>
      </c>
      <c r="C127" s="279" t="s">
        <v>145</v>
      </c>
      <c r="D127" s="280"/>
      <c r="E127" s="101">
        <v>14.28</v>
      </c>
      <c r="F127" s="102">
        <v>2422</v>
      </c>
      <c r="G127" s="103">
        <f t="shared" si="51"/>
        <v>34586.159999999996</v>
      </c>
      <c r="H127" s="26">
        <v>2</v>
      </c>
      <c r="I127" s="104">
        <v>3</v>
      </c>
      <c r="J127" s="105">
        <v>3600</v>
      </c>
      <c r="K127" s="106">
        <f t="shared" si="41"/>
        <v>1200</v>
      </c>
      <c r="L127" s="107">
        <v>3</v>
      </c>
      <c r="M127" s="105">
        <f t="shared" si="52"/>
        <v>3184.4044846451666</v>
      </c>
      <c r="N127" s="106">
        <f t="shared" si="45"/>
        <v>1061.4681615483889</v>
      </c>
      <c r="O127" s="108">
        <f t="shared" si="46"/>
        <v>0</v>
      </c>
      <c r="P127" s="109">
        <f t="shared" si="47"/>
        <v>-138.53183845161107</v>
      </c>
      <c r="Q127" s="110">
        <f t="shared" si="48"/>
        <v>0.8845568012903241</v>
      </c>
      <c r="R127" s="290"/>
      <c r="S127" s="47">
        <v>0.76111111111111096</v>
      </c>
      <c r="T127" s="48">
        <v>0.79280092592592577</v>
      </c>
      <c r="U127" s="111">
        <v>15</v>
      </c>
      <c r="V127" s="112">
        <v>45.634906212673791</v>
      </c>
      <c r="W127" s="113"/>
      <c r="X127" s="116"/>
      <c r="Y127" s="281"/>
      <c r="Z127" s="282"/>
      <c r="AA127" s="117">
        <f t="shared" si="49"/>
        <v>-415.59551535483342</v>
      </c>
      <c r="AB127" s="110">
        <f t="shared" si="50"/>
        <v>0.8845568012903241</v>
      </c>
      <c r="AC127" s="295"/>
    </row>
    <row r="128" spans="1:29" ht="15.75" customHeight="1">
      <c r="A128" s="285"/>
      <c r="B128" s="100" t="s">
        <v>118</v>
      </c>
      <c r="C128" s="279" t="s">
        <v>144</v>
      </c>
      <c r="D128" s="280"/>
      <c r="E128" s="101">
        <v>18.18</v>
      </c>
      <c r="F128" s="102">
        <v>478</v>
      </c>
      <c r="G128" s="103">
        <f t="shared" si="51"/>
        <v>8690.0399999999991</v>
      </c>
      <c r="H128" s="26">
        <v>2</v>
      </c>
      <c r="I128" s="104">
        <v>3</v>
      </c>
      <c r="J128" s="105">
        <v>3000</v>
      </c>
      <c r="K128" s="106">
        <f t="shared" si="41"/>
        <v>1000</v>
      </c>
      <c r="L128" s="107">
        <v>3</v>
      </c>
      <c r="M128" s="105">
        <f t="shared" si="52"/>
        <v>2705.3387160066486</v>
      </c>
      <c r="N128" s="106">
        <f t="shared" si="45"/>
        <v>901.77957200221624</v>
      </c>
      <c r="O128" s="108">
        <f t="shared" si="46"/>
        <v>0</v>
      </c>
      <c r="P128" s="109">
        <f t="shared" si="47"/>
        <v>-98.220427997783759</v>
      </c>
      <c r="Q128" s="110">
        <f t="shared" si="48"/>
        <v>0.90177957200221626</v>
      </c>
      <c r="R128" s="290"/>
      <c r="S128" s="47">
        <v>0.80277777777777759</v>
      </c>
      <c r="T128" s="48">
        <v>0.81013888888888874</v>
      </c>
      <c r="U128" s="111">
        <v>15</v>
      </c>
      <c r="V128" s="112">
        <v>10.601260326593987</v>
      </c>
      <c r="W128" s="113"/>
      <c r="X128" s="116"/>
      <c r="Y128" s="281"/>
      <c r="Z128" s="282"/>
      <c r="AA128" s="117">
        <f t="shared" si="49"/>
        <v>-294.66128399335139</v>
      </c>
      <c r="AB128" s="110">
        <f t="shared" si="50"/>
        <v>0.90177957200221626</v>
      </c>
      <c r="AC128" s="295"/>
    </row>
    <row r="129" spans="1:29" ht="15.75" customHeight="1">
      <c r="A129" s="285"/>
      <c r="B129" s="100" t="s">
        <v>118</v>
      </c>
      <c r="C129" s="279" t="s">
        <v>143</v>
      </c>
      <c r="D129" s="280"/>
      <c r="E129" s="101">
        <v>14.03</v>
      </c>
      <c r="F129" s="102">
        <v>2001</v>
      </c>
      <c r="G129" s="121">
        <f t="shared" si="51"/>
        <v>28074.03</v>
      </c>
      <c r="H129" s="26">
        <v>2</v>
      </c>
      <c r="I129" s="104">
        <v>3</v>
      </c>
      <c r="J129" s="105">
        <v>3000</v>
      </c>
      <c r="K129" s="106">
        <f t="shared" si="41"/>
        <v>1000</v>
      </c>
      <c r="L129" s="107">
        <v>3</v>
      </c>
      <c r="M129" s="105">
        <f t="shared" si="52"/>
        <v>2708.4151742993854</v>
      </c>
      <c r="N129" s="106">
        <f t="shared" si="45"/>
        <v>902.80505809979513</v>
      </c>
      <c r="O129" s="108">
        <f t="shared" si="46"/>
        <v>0</v>
      </c>
      <c r="P129" s="109">
        <f t="shared" si="47"/>
        <v>-97.194941900204867</v>
      </c>
      <c r="Q129" s="110">
        <f t="shared" si="48"/>
        <v>0.90280505809979517</v>
      </c>
      <c r="R129" s="290"/>
      <c r="S129" s="47">
        <v>0.82013888888888864</v>
      </c>
      <c r="T129" s="120">
        <v>0.8509143518518516</v>
      </c>
      <c r="U129" s="111">
        <v>15</v>
      </c>
      <c r="V129" s="112">
        <v>44.328506626040891</v>
      </c>
      <c r="W129" s="113"/>
      <c r="X129" s="116"/>
      <c r="Y129" s="281"/>
      <c r="Z129" s="282"/>
      <c r="AA129" s="117">
        <f t="shared" si="49"/>
        <v>-291.5848257006146</v>
      </c>
      <c r="AB129" s="110">
        <f t="shared" si="50"/>
        <v>0.90280505809979517</v>
      </c>
      <c r="AC129" s="295"/>
    </row>
    <row r="130" spans="1:29" ht="15.75" customHeight="1">
      <c r="A130" s="285"/>
      <c r="B130" s="100" t="s">
        <v>118</v>
      </c>
      <c r="C130" s="279" t="s">
        <v>137</v>
      </c>
      <c r="D130" s="280"/>
      <c r="E130" s="101">
        <v>22.28</v>
      </c>
      <c r="F130" s="102">
        <v>1130</v>
      </c>
      <c r="G130" s="121">
        <f t="shared" si="51"/>
        <v>25176.400000000001</v>
      </c>
      <c r="H130" s="26"/>
      <c r="I130" s="104">
        <v>5</v>
      </c>
      <c r="J130" s="105">
        <v>3300</v>
      </c>
      <c r="K130" s="106">
        <f t="shared" si="41"/>
        <v>660</v>
      </c>
      <c r="L130" s="107">
        <v>5</v>
      </c>
      <c r="M130" s="105">
        <f t="shared" si="52"/>
        <v>2964.0992429257726</v>
      </c>
      <c r="N130" s="106">
        <f t="shared" si="45"/>
        <v>592.81984858515455</v>
      </c>
      <c r="O130" s="123">
        <f t="shared" si="46"/>
        <v>0</v>
      </c>
      <c r="P130" s="124">
        <f t="shared" si="47"/>
        <v>-67.180151414845454</v>
      </c>
      <c r="Q130" s="125">
        <f t="shared" si="48"/>
        <v>0.89821189179568872</v>
      </c>
      <c r="R130" s="290"/>
      <c r="S130" s="47">
        <v>0.86111111111111083</v>
      </c>
      <c r="T130" s="120">
        <v>0.87699074074074046</v>
      </c>
      <c r="U130" s="111">
        <v>14.683333333333284</v>
      </c>
      <c r="V130" s="112">
        <v>22.873728051384902</v>
      </c>
      <c r="W130" s="113"/>
      <c r="X130" s="116"/>
      <c r="Y130" s="281"/>
      <c r="Z130" s="282"/>
      <c r="AA130" s="117">
        <f t="shared" si="49"/>
        <v>-335.90075707422739</v>
      </c>
      <c r="AB130" s="110">
        <f t="shared" si="50"/>
        <v>0.89821189179568872</v>
      </c>
      <c r="AC130" s="295"/>
    </row>
    <row r="131" spans="1:29" ht="15.75" customHeight="1">
      <c r="A131" s="285"/>
      <c r="B131" s="100" t="s">
        <v>118</v>
      </c>
      <c r="C131" s="279" t="s">
        <v>136</v>
      </c>
      <c r="D131" s="280"/>
      <c r="E131" s="101">
        <v>16.7</v>
      </c>
      <c r="F131" s="102">
        <v>751</v>
      </c>
      <c r="G131" s="121">
        <f t="shared" si="51"/>
        <v>12541.699999999999</v>
      </c>
      <c r="H131" s="26"/>
      <c r="I131" s="104">
        <v>3</v>
      </c>
      <c r="J131" s="105">
        <v>3600</v>
      </c>
      <c r="K131" s="106">
        <f t="shared" si="41"/>
        <v>1200</v>
      </c>
      <c r="L131" s="118">
        <v>3</v>
      </c>
      <c r="M131" s="105">
        <f t="shared" si="52"/>
        <v>3199.364755653241</v>
      </c>
      <c r="N131" s="106">
        <f t="shared" si="45"/>
        <v>1066.4549185510803</v>
      </c>
      <c r="O131" s="123">
        <f t="shared" si="46"/>
        <v>0</v>
      </c>
      <c r="P131" s="124">
        <f t="shared" si="47"/>
        <v>-133.54508144891975</v>
      </c>
      <c r="Q131" s="125">
        <f t="shared" si="48"/>
        <v>0.88871243212590023</v>
      </c>
      <c r="R131" s="290"/>
      <c r="S131" s="47">
        <v>0.88680555555555518</v>
      </c>
      <c r="T131" s="120">
        <v>0.89658564814814778</v>
      </c>
      <c r="U131" s="111">
        <v>15</v>
      </c>
      <c r="V131" s="112">
        <v>14.084045878288649</v>
      </c>
      <c r="W131" s="113"/>
      <c r="X131" s="116"/>
      <c r="Y131" s="281"/>
      <c r="Z131" s="282"/>
      <c r="AA131" s="117">
        <f t="shared" si="49"/>
        <v>-400.63524434675901</v>
      </c>
      <c r="AB131" s="110">
        <f t="shared" si="50"/>
        <v>0.88871243212590023</v>
      </c>
      <c r="AC131" s="295"/>
    </row>
    <row r="132" spans="1:29" ht="15.75" customHeight="1">
      <c r="A132" s="285"/>
      <c r="B132" s="100" t="s">
        <v>118</v>
      </c>
      <c r="C132" s="279" t="s">
        <v>145</v>
      </c>
      <c r="D132" s="280"/>
      <c r="E132" s="101">
        <v>14.28</v>
      </c>
      <c r="F132" s="102">
        <v>6539</v>
      </c>
      <c r="G132" s="121">
        <f t="shared" si="51"/>
        <v>93376.92</v>
      </c>
      <c r="H132" s="26"/>
      <c r="I132" s="104">
        <v>3</v>
      </c>
      <c r="J132" s="105">
        <v>3600</v>
      </c>
      <c r="K132" s="106">
        <f t="shared" si="41"/>
        <v>1200</v>
      </c>
      <c r="L132" s="118">
        <v>3</v>
      </c>
      <c r="M132" s="105">
        <f t="shared" si="52"/>
        <v>3184.4044846451666</v>
      </c>
      <c r="N132" s="106">
        <f t="shared" si="45"/>
        <v>1061.4681615483889</v>
      </c>
      <c r="O132" s="123">
        <f t="shared" si="46"/>
        <v>0</v>
      </c>
      <c r="P132" s="124">
        <f t="shared" si="47"/>
        <v>-138.53183845161107</v>
      </c>
      <c r="Q132" s="125">
        <f t="shared" si="48"/>
        <v>0.8845568012903241</v>
      </c>
      <c r="R132" s="290"/>
      <c r="S132" s="47">
        <v>0.906944444444444</v>
      </c>
      <c r="T132" s="120">
        <v>0.99249999999999949</v>
      </c>
      <c r="U132" s="111">
        <v>14.916666666666547</v>
      </c>
      <c r="V132" s="112">
        <v>123.20671004321797</v>
      </c>
      <c r="W132" s="113"/>
      <c r="X132" s="116"/>
      <c r="Y132" s="281"/>
      <c r="Z132" s="282"/>
      <c r="AA132" s="117">
        <f t="shared" si="49"/>
        <v>-415.59551535483342</v>
      </c>
      <c r="AB132" s="110">
        <f t="shared" si="50"/>
        <v>0.8845568012903241</v>
      </c>
      <c r="AC132" s="295"/>
    </row>
    <row r="133" spans="1:29" ht="15.75" customHeight="1">
      <c r="A133" s="285"/>
      <c r="B133" s="100" t="s">
        <v>118</v>
      </c>
      <c r="C133" s="279" t="s">
        <v>144</v>
      </c>
      <c r="D133" s="280"/>
      <c r="E133" s="101">
        <v>18.18</v>
      </c>
      <c r="F133" s="102">
        <v>1075</v>
      </c>
      <c r="G133" s="121">
        <f t="shared" si="51"/>
        <v>19543.5</v>
      </c>
      <c r="H133" s="26"/>
      <c r="I133" s="104">
        <v>3</v>
      </c>
      <c r="J133" s="105">
        <v>3000</v>
      </c>
      <c r="K133" s="106">
        <f t="shared" si="41"/>
        <v>1000</v>
      </c>
      <c r="L133" s="118">
        <v>3</v>
      </c>
      <c r="M133" s="105">
        <f t="shared" si="52"/>
        <v>2705.3387160066486</v>
      </c>
      <c r="N133" s="106">
        <f t="shared" si="45"/>
        <v>901.77957200221624</v>
      </c>
      <c r="O133" s="123">
        <f t="shared" si="46"/>
        <v>0</v>
      </c>
      <c r="P133" s="124">
        <f t="shared" si="47"/>
        <v>-98.220427997783759</v>
      </c>
      <c r="Q133" s="125">
        <f t="shared" si="48"/>
        <v>0.90177957200221626</v>
      </c>
      <c r="R133" s="290"/>
      <c r="S133" s="47">
        <v>1.0027777777777773</v>
      </c>
      <c r="T133" s="120">
        <v>1.0193287037037033</v>
      </c>
      <c r="U133" s="111">
        <v>14.800000000000075</v>
      </c>
      <c r="V133" s="112">
        <v>23.841746550394426</v>
      </c>
      <c r="W133" s="113"/>
      <c r="X133" s="116"/>
      <c r="Y133" s="281"/>
      <c r="Z133" s="282"/>
      <c r="AA133" s="117">
        <f t="shared" si="49"/>
        <v>-294.66128399335139</v>
      </c>
      <c r="AB133" s="110">
        <f t="shared" si="50"/>
        <v>0.90177957200221626</v>
      </c>
      <c r="AC133" s="295"/>
    </row>
    <row r="134" spans="1:29" ht="15.75" customHeight="1">
      <c r="A134" s="285"/>
      <c r="B134" s="100" t="s">
        <v>118</v>
      </c>
      <c r="C134" s="279" t="s">
        <v>143</v>
      </c>
      <c r="D134" s="280"/>
      <c r="E134" s="101">
        <v>14.03</v>
      </c>
      <c r="F134" s="102">
        <v>5042</v>
      </c>
      <c r="G134" s="121">
        <f t="shared" si="51"/>
        <v>70739.259999999995</v>
      </c>
      <c r="H134" s="26"/>
      <c r="I134" s="104">
        <v>3</v>
      </c>
      <c r="J134" s="105">
        <v>3000</v>
      </c>
      <c r="K134" s="106">
        <f t="shared" si="41"/>
        <v>1000</v>
      </c>
      <c r="L134" s="118">
        <v>3</v>
      </c>
      <c r="M134" s="105">
        <f t="shared" si="52"/>
        <v>2708.4151742993849</v>
      </c>
      <c r="N134" s="106">
        <f t="shared" si="45"/>
        <v>902.80505809979502</v>
      </c>
      <c r="O134" s="123">
        <f t="shared" si="46"/>
        <v>0</v>
      </c>
      <c r="P134" s="124">
        <f t="shared" si="47"/>
        <v>-97.194941900204981</v>
      </c>
      <c r="Q134" s="125">
        <f t="shared" si="48"/>
        <v>0.90280505809979505</v>
      </c>
      <c r="R134" s="290"/>
      <c r="S134" s="47">
        <v>1.0291666666666663</v>
      </c>
      <c r="T134" s="120">
        <v>1.1067245370370367</v>
      </c>
      <c r="U134" s="111">
        <v>15</v>
      </c>
      <c r="V134" s="112">
        <v>111.69631704572623</v>
      </c>
      <c r="W134" s="126"/>
      <c r="X134" s="127"/>
      <c r="Y134" s="281"/>
      <c r="Z134" s="282"/>
      <c r="AA134" s="117">
        <f t="shared" si="49"/>
        <v>-291.58482570061506</v>
      </c>
      <c r="AB134" s="110">
        <f t="shared" si="50"/>
        <v>0.90280505809979494</v>
      </c>
      <c r="AC134" s="295"/>
    </row>
    <row r="135" spans="1:29" ht="15.75" customHeight="1">
      <c r="A135" s="285"/>
      <c r="B135" s="100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120"/>
      <c r="U135" s="111"/>
      <c r="V135" s="112"/>
      <c r="W135" s="126"/>
      <c r="X135" s="127"/>
      <c r="Y135" s="281"/>
      <c r="Z135" s="282"/>
      <c r="AA135" s="117"/>
      <c r="AB135" s="110"/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17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26"/>
      <c r="X137" s="127"/>
      <c r="Y137" s="281"/>
      <c r="Z137" s="282"/>
      <c r="AA137" s="117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17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65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99"/>
      <c r="G140" s="135"/>
      <c r="H140" s="69"/>
      <c r="I140" s="136">
        <f t="shared" ref="I140:J140" si="53">AVERAGE(I124:I139)</f>
        <v>3.3636363636363638</v>
      </c>
      <c r="J140" s="137">
        <f t="shared" si="53"/>
        <v>3327.2727272727275</v>
      </c>
      <c r="K140" s="138">
        <f t="shared" ref="K140" si="54">J140/I140</f>
        <v>989.18918918918916</v>
      </c>
      <c r="L140" s="136">
        <f t="shared" ref="L140:M140" si="55">AVERAGE(L124:L139)</f>
        <v>3.3636363636363638</v>
      </c>
      <c r="M140" s="137">
        <f t="shared" si="55"/>
        <v>2972.5069262313423</v>
      </c>
      <c r="N140" s="138">
        <f t="shared" ref="N140:N152" si="56">M140/L140</f>
        <v>883.71827536607475</v>
      </c>
      <c r="O140" s="139">
        <f t="shared" ref="O140:O152" si="57">L140-I140</f>
        <v>0</v>
      </c>
      <c r="P140" s="140">
        <f t="shared" ref="P140:P152" si="58">N140-K140</f>
        <v>-105.47091382311442</v>
      </c>
      <c r="Q140" s="141">
        <f t="shared" ref="Q140:Q152" si="59">N140/K140</f>
        <v>0.89337639859411933</v>
      </c>
      <c r="R140" s="291"/>
      <c r="S140" s="142">
        <v>0.70833333333333337</v>
      </c>
      <c r="T140" s="143">
        <v>1.1067245370370367</v>
      </c>
      <c r="U140" s="144"/>
      <c r="V140" s="166"/>
      <c r="W140" s="99"/>
      <c r="X140" s="69"/>
      <c r="Y140" s="277"/>
      <c r="Z140" s="278"/>
      <c r="AA140" s="168">
        <f t="shared" ref="AA140:AA152" si="60">M140-J140</f>
        <v>-354.7658010413852</v>
      </c>
      <c r="AB140" s="141">
        <f t="shared" ref="AB140:AB152" si="61">M140/J140</f>
        <v>0.89337639859411921</v>
      </c>
      <c r="AC140" s="296"/>
    </row>
    <row r="141" spans="1:29" ht="15.75" customHeight="1">
      <c r="A141" s="297" t="s">
        <v>146</v>
      </c>
      <c r="B141" s="114" t="s">
        <v>118</v>
      </c>
      <c r="C141" s="287" t="s">
        <v>209</v>
      </c>
      <c r="D141" s="288"/>
      <c r="E141" s="147">
        <v>30</v>
      </c>
      <c r="F141" s="97">
        <v>812</v>
      </c>
      <c r="G141" s="148">
        <f t="shared" ref="G141:G152" si="62">E141*F141</f>
        <v>24360</v>
      </c>
      <c r="H141" s="149">
        <v>2</v>
      </c>
      <c r="I141" s="150">
        <v>4</v>
      </c>
      <c r="J141" s="151">
        <v>3600</v>
      </c>
      <c r="K141" s="152">
        <f>J141/I141</f>
        <v>900</v>
      </c>
      <c r="L141" s="153">
        <v>4</v>
      </c>
      <c r="M141" s="151">
        <f t="shared" ref="M141:M152" si="63">F141/V141*60</f>
        <v>3189.9599999999996</v>
      </c>
      <c r="N141" s="152">
        <f t="shared" si="56"/>
        <v>797.4899999999999</v>
      </c>
      <c r="O141" s="154">
        <f t="shared" si="57"/>
        <v>0</v>
      </c>
      <c r="P141" s="155">
        <f t="shared" si="58"/>
        <v>-102.5100000000001</v>
      </c>
      <c r="Q141" s="156">
        <f t="shared" si="59"/>
        <v>0.88609999999999989</v>
      </c>
      <c r="R141" s="289">
        <f>Q157</f>
        <v>0.88510441460205991</v>
      </c>
      <c r="S141" s="157">
        <v>0.70833333333333337</v>
      </c>
      <c r="T141" s="158">
        <v>0.71893518518518518</v>
      </c>
      <c r="U141" s="159"/>
      <c r="V141" s="160">
        <v>15.272918782680664</v>
      </c>
      <c r="W141" s="158"/>
      <c r="X141" s="169"/>
      <c r="Y141" s="292"/>
      <c r="Z141" s="293"/>
      <c r="AA141" s="171">
        <f t="shared" si="60"/>
        <v>-410.04000000000042</v>
      </c>
      <c r="AB141" s="156">
        <f t="shared" si="61"/>
        <v>0.88609999999999989</v>
      </c>
      <c r="AC141" s="294">
        <f>AB157</f>
        <v>0.88510441460205991</v>
      </c>
    </row>
    <row r="142" spans="1:29" ht="15.75" customHeight="1">
      <c r="A142" s="298"/>
      <c r="B142" s="100" t="s">
        <v>118</v>
      </c>
      <c r="C142" s="279" t="s">
        <v>147</v>
      </c>
      <c r="D142" s="280"/>
      <c r="E142" s="101">
        <v>18.18</v>
      </c>
      <c r="F142" s="102">
        <v>888</v>
      </c>
      <c r="G142" s="103">
        <f t="shared" si="62"/>
        <v>16143.84</v>
      </c>
      <c r="H142" s="26">
        <v>2</v>
      </c>
      <c r="I142" s="104">
        <v>3</v>
      </c>
      <c r="J142" s="105">
        <v>3600</v>
      </c>
      <c r="K142" s="106">
        <f t="shared" si="41"/>
        <v>1200</v>
      </c>
      <c r="L142" s="107">
        <v>3</v>
      </c>
      <c r="M142" s="105">
        <f t="shared" si="63"/>
        <v>3182.3216922346746</v>
      </c>
      <c r="N142" s="106">
        <f t="shared" si="56"/>
        <v>1060.7738974115582</v>
      </c>
      <c r="O142" s="108">
        <f t="shared" si="57"/>
        <v>0</v>
      </c>
      <c r="P142" s="109">
        <f t="shared" si="58"/>
        <v>-139.22610258844179</v>
      </c>
      <c r="Q142" s="110">
        <f t="shared" si="59"/>
        <v>0.88397824784296519</v>
      </c>
      <c r="R142" s="290"/>
      <c r="S142" s="47">
        <v>0.72916666666666663</v>
      </c>
      <c r="T142" s="48">
        <v>0.74078703703703697</v>
      </c>
      <c r="U142" s="111">
        <v>14.733333333333292</v>
      </c>
      <c r="V142" s="112">
        <v>16.742493422337191</v>
      </c>
      <c r="W142" s="113"/>
      <c r="X142" s="13"/>
      <c r="Y142" s="281"/>
      <c r="Z142" s="282"/>
      <c r="AA142" s="172">
        <f t="shared" si="60"/>
        <v>-417.67830776532537</v>
      </c>
      <c r="AB142" s="110">
        <f t="shared" si="61"/>
        <v>0.88397824784296519</v>
      </c>
      <c r="AC142" s="295"/>
    </row>
    <row r="143" spans="1:29" ht="15.75" customHeight="1">
      <c r="A143" s="298"/>
      <c r="B143" s="100" t="s">
        <v>118</v>
      </c>
      <c r="C143" s="279" t="s">
        <v>150</v>
      </c>
      <c r="D143" s="280"/>
      <c r="E143" s="101">
        <v>25.03</v>
      </c>
      <c r="F143" s="102">
        <v>573</v>
      </c>
      <c r="G143" s="103">
        <f t="shared" si="62"/>
        <v>14342.19</v>
      </c>
      <c r="H143" s="26">
        <v>2</v>
      </c>
      <c r="I143" s="104">
        <v>5</v>
      </c>
      <c r="J143" s="105">
        <v>3600</v>
      </c>
      <c r="K143" s="106">
        <f t="shared" si="41"/>
        <v>720</v>
      </c>
      <c r="L143" s="107">
        <v>5</v>
      </c>
      <c r="M143" s="105">
        <f t="shared" si="63"/>
        <v>3185.0974918322213</v>
      </c>
      <c r="N143" s="106">
        <f t="shared" si="56"/>
        <v>637.01949836644428</v>
      </c>
      <c r="O143" s="108">
        <f t="shared" si="57"/>
        <v>0</v>
      </c>
      <c r="P143" s="109">
        <f t="shared" si="58"/>
        <v>-82.980501633555718</v>
      </c>
      <c r="Q143" s="110">
        <f t="shared" si="59"/>
        <v>0.88474930328672818</v>
      </c>
      <c r="R143" s="290"/>
      <c r="S143" s="47">
        <v>0.75069444444444433</v>
      </c>
      <c r="T143" s="48">
        <v>0.75818287037037024</v>
      </c>
      <c r="U143" s="111">
        <v>15</v>
      </c>
      <c r="V143" s="112">
        <v>10.794018107189231</v>
      </c>
      <c r="W143" s="113"/>
      <c r="X143" s="13"/>
      <c r="Y143" s="281"/>
      <c r="Z143" s="282"/>
      <c r="AA143" s="172">
        <f t="shared" si="60"/>
        <v>-414.90250816777871</v>
      </c>
      <c r="AB143" s="110">
        <f t="shared" si="61"/>
        <v>0.88474930328672818</v>
      </c>
      <c r="AC143" s="295"/>
    </row>
    <row r="144" spans="1:29" ht="15.75" customHeight="1">
      <c r="A144" s="298"/>
      <c r="B144" s="100" t="s">
        <v>118</v>
      </c>
      <c r="C144" s="279" t="s">
        <v>149</v>
      </c>
      <c r="D144" s="280"/>
      <c r="E144" s="101">
        <v>24.82</v>
      </c>
      <c r="F144" s="102">
        <v>802</v>
      </c>
      <c r="G144" s="103">
        <f t="shared" si="62"/>
        <v>19905.64</v>
      </c>
      <c r="H144" s="26">
        <v>2</v>
      </c>
      <c r="I144" s="104">
        <v>5</v>
      </c>
      <c r="J144" s="105">
        <v>3600</v>
      </c>
      <c r="K144" s="106">
        <f t="shared" si="41"/>
        <v>720</v>
      </c>
      <c r="L144" s="107">
        <v>5</v>
      </c>
      <c r="M144" s="105">
        <f t="shared" si="63"/>
        <v>3185.431779637383</v>
      </c>
      <c r="N144" s="106">
        <f t="shared" si="56"/>
        <v>637.08635592747657</v>
      </c>
      <c r="O144" s="108">
        <f t="shared" si="57"/>
        <v>0</v>
      </c>
      <c r="P144" s="109">
        <f t="shared" si="58"/>
        <v>-82.913644072523425</v>
      </c>
      <c r="Q144" s="110">
        <f t="shared" si="59"/>
        <v>0.88484216101038415</v>
      </c>
      <c r="R144" s="290"/>
      <c r="S144" s="47">
        <v>0.76805555555555538</v>
      </c>
      <c r="T144" s="48">
        <v>0.77854166666666647</v>
      </c>
      <c r="U144" s="111">
        <v>15</v>
      </c>
      <c r="V144" s="112">
        <v>15.106272345119189</v>
      </c>
      <c r="W144" s="113"/>
      <c r="X144" s="13"/>
      <c r="Y144" s="281"/>
      <c r="Z144" s="282"/>
      <c r="AA144" s="172">
        <f t="shared" si="60"/>
        <v>-414.56822036261701</v>
      </c>
      <c r="AB144" s="110">
        <f t="shared" si="61"/>
        <v>0.88484216101038415</v>
      </c>
      <c r="AC144" s="295"/>
    </row>
    <row r="145" spans="1:29" ht="15.75" customHeight="1">
      <c r="A145" s="298"/>
      <c r="B145" s="100" t="s">
        <v>118</v>
      </c>
      <c r="C145" s="279" t="s">
        <v>140</v>
      </c>
      <c r="D145" s="280"/>
      <c r="E145" s="101">
        <v>17.89</v>
      </c>
      <c r="F145" s="102">
        <v>1320</v>
      </c>
      <c r="G145" s="103">
        <f t="shared" si="62"/>
        <v>23614.799999999999</v>
      </c>
      <c r="H145" s="26">
        <v>2</v>
      </c>
      <c r="I145" s="104">
        <v>4</v>
      </c>
      <c r="J145" s="105">
        <v>3600</v>
      </c>
      <c r="K145" s="106">
        <f t="shared" si="41"/>
        <v>900</v>
      </c>
      <c r="L145" s="107">
        <v>4</v>
      </c>
      <c r="M145" s="105">
        <f t="shared" si="63"/>
        <v>3185.1764943287585</v>
      </c>
      <c r="N145" s="106">
        <f t="shared" si="56"/>
        <v>796.29412358218963</v>
      </c>
      <c r="O145" s="108">
        <f t="shared" si="57"/>
        <v>0</v>
      </c>
      <c r="P145" s="109">
        <f t="shared" si="58"/>
        <v>-103.70587641781037</v>
      </c>
      <c r="Q145" s="110">
        <f t="shared" si="59"/>
        <v>0.88477124842465515</v>
      </c>
      <c r="R145" s="290"/>
      <c r="S145" s="47">
        <v>0.78888888888888864</v>
      </c>
      <c r="T145" s="48">
        <v>0.80614583333333312</v>
      </c>
      <c r="U145" s="111">
        <v>14.899999999999931</v>
      </c>
      <c r="V145" s="112">
        <v>24.865184124338626</v>
      </c>
      <c r="W145" s="113"/>
      <c r="X145" s="116"/>
      <c r="Y145" s="281"/>
      <c r="Z145" s="282"/>
      <c r="AA145" s="172">
        <f t="shared" si="60"/>
        <v>-414.82350567124149</v>
      </c>
      <c r="AB145" s="110">
        <f t="shared" si="61"/>
        <v>0.88477124842465515</v>
      </c>
      <c r="AC145" s="295"/>
    </row>
    <row r="146" spans="1:29" ht="15.75" customHeight="1">
      <c r="A146" s="298"/>
      <c r="B146" s="100" t="s">
        <v>118</v>
      </c>
      <c r="C146" s="279" t="s">
        <v>141</v>
      </c>
      <c r="D146" s="280"/>
      <c r="E146" s="101">
        <v>16.66</v>
      </c>
      <c r="F146" s="102">
        <v>2061</v>
      </c>
      <c r="G146" s="121">
        <f t="shared" si="62"/>
        <v>34336.26</v>
      </c>
      <c r="H146" s="26">
        <v>2</v>
      </c>
      <c r="I146" s="104">
        <v>5</v>
      </c>
      <c r="J146" s="105">
        <v>3600</v>
      </c>
      <c r="K146" s="106">
        <f t="shared" si="41"/>
        <v>720</v>
      </c>
      <c r="L146" s="107">
        <v>5</v>
      </c>
      <c r="M146" s="105">
        <f t="shared" si="63"/>
        <v>3190.2678973714569</v>
      </c>
      <c r="N146" s="106">
        <f t="shared" si="56"/>
        <v>638.05357947429138</v>
      </c>
      <c r="O146" s="108">
        <f t="shared" si="57"/>
        <v>0</v>
      </c>
      <c r="P146" s="109">
        <f t="shared" si="58"/>
        <v>-81.946420525708618</v>
      </c>
      <c r="Q146" s="110">
        <f t="shared" si="59"/>
        <v>0.88618552704762688</v>
      </c>
      <c r="R146" s="290"/>
      <c r="S146" s="47">
        <v>0.81597222222222199</v>
      </c>
      <c r="T146" s="120">
        <v>0.8428819444444442</v>
      </c>
      <c r="U146" s="111">
        <v>15</v>
      </c>
      <c r="V146" s="112">
        <v>38.761635065784482</v>
      </c>
      <c r="W146" s="113"/>
      <c r="X146" s="50"/>
      <c r="Y146" s="281"/>
      <c r="Z146" s="282"/>
      <c r="AA146" s="172">
        <f t="shared" si="60"/>
        <v>-409.73210262854309</v>
      </c>
      <c r="AB146" s="110">
        <f t="shared" si="61"/>
        <v>0.88618552704762688</v>
      </c>
      <c r="AC146" s="295"/>
    </row>
    <row r="147" spans="1:29" ht="15.75" customHeight="1">
      <c r="A147" s="298"/>
      <c r="B147" s="100" t="s">
        <v>118</v>
      </c>
      <c r="C147" s="279" t="s">
        <v>209</v>
      </c>
      <c r="D147" s="280"/>
      <c r="E147" s="101">
        <v>30</v>
      </c>
      <c r="F147" s="102">
        <v>2031</v>
      </c>
      <c r="G147" s="121">
        <f t="shared" si="62"/>
        <v>60930</v>
      </c>
      <c r="H147" s="26"/>
      <c r="I147" s="104">
        <v>4</v>
      </c>
      <c r="J147" s="105">
        <v>3600</v>
      </c>
      <c r="K147" s="106">
        <f t="shared" si="41"/>
        <v>900</v>
      </c>
      <c r="L147" s="107">
        <v>4</v>
      </c>
      <c r="M147" s="105">
        <f t="shared" si="63"/>
        <v>3189.9599999999987</v>
      </c>
      <c r="N147" s="106">
        <f t="shared" si="56"/>
        <v>797.48999999999967</v>
      </c>
      <c r="O147" s="123">
        <f t="shared" si="57"/>
        <v>0</v>
      </c>
      <c r="P147" s="124">
        <f t="shared" si="58"/>
        <v>-102.51000000000033</v>
      </c>
      <c r="Q147" s="125">
        <f t="shared" si="59"/>
        <v>0.88609999999999967</v>
      </c>
      <c r="R147" s="290"/>
      <c r="S147" s="47">
        <v>0.85277777777777752</v>
      </c>
      <c r="T147" s="120">
        <v>0.87930555555555534</v>
      </c>
      <c r="U147" s="111">
        <v>15</v>
      </c>
      <c r="V147" s="112">
        <v>38.20110596998083</v>
      </c>
      <c r="W147" s="113"/>
      <c r="X147" s="116"/>
      <c r="Y147" s="281"/>
      <c r="Z147" s="282"/>
      <c r="AA147" s="172">
        <f t="shared" si="60"/>
        <v>-410.04000000000133</v>
      </c>
      <c r="AB147" s="110">
        <f t="shared" si="61"/>
        <v>0.88609999999999967</v>
      </c>
      <c r="AC147" s="295"/>
    </row>
    <row r="148" spans="1:29" ht="15.75" customHeight="1">
      <c r="A148" s="298"/>
      <c r="B148" s="100" t="s">
        <v>118</v>
      </c>
      <c r="C148" s="279" t="s">
        <v>147</v>
      </c>
      <c r="D148" s="280"/>
      <c r="E148" s="101">
        <v>18.18</v>
      </c>
      <c r="F148" s="102">
        <v>2257</v>
      </c>
      <c r="G148" s="121">
        <f t="shared" si="62"/>
        <v>41032.26</v>
      </c>
      <c r="H148" s="26"/>
      <c r="I148" s="104">
        <v>3</v>
      </c>
      <c r="J148" s="105">
        <v>3600</v>
      </c>
      <c r="K148" s="106">
        <f t="shared" si="41"/>
        <v>1200</v>
      </c>
      <c r="L148" s="118">
        <v>3</v>
      </c>
      <c r="M148" s="105">
        <f t="shared" si="63"/>
        <v>3182.3216922346746</v>
      </c>
      <c r="N148" s="106">
        <f t="shared" si="56"/>
        <v>1060.7738974115582</v>
      </c>
      <c r="O148" s="123">
        <f t="shared" si="57"/>
        <v>0</v>
      </c>
      <c r="P148" s="124">
        <f t="shared" si="58"/>
        <v>-139.22610258844179</v>
      </c>
      <c r="Q148" s="125">
        <f t="shared" si="59"/>
        <v>0.88397824784296519</v>
      </c>
      <c r="R148" s="290"/>
      <c r="S148" s="47">
        <v>0.88958333333333306</v>
      </c>
      <c r="T148" s="120">
        <v>0.91913194444444413</v>
      </c>
      <c r="U148" s="111">
        <v>14.799999999999915</v>
      </c>
      <c r="V148" s="112">
        <v>42.553837448440362</v>
      </c>
      <c r="W148" s="113"/>
      <c r="X148" s="116"/>
      <c r="Y148" s="281"/>
      <c r="Z148" s="282"/>
      <c r="AA148" s="172">
        <f t="shared" si="60"/>
        <v>-417.67830776532537</v>
      </c>
      <c r="AB148" s="110">
        <f t="shared" si="61"/>
        <v>0.88397824784296519</v>
      </c>
      <c r="AC148" s="295"/>
    </row>
    <row r="149" spans="1:29" ht="15.75" customHeight="1">
      <c r="A149" s="298"/>
      <c r="B149" s="100" t="s">
        <v>118</v>
      </c>
      <c r="C149" s="279" t="s">
        <v>150</v>
      </c>
      <c r="D149" s="280"/>
      <c r="E149" s="101">
        <v>25.03</v>
      </c>
      <c r="F149" s="102">
        <v>1235</v>
      </c>
      <c r="G149" s="121">
        <f t="shared" si="62"/>
        <v>30912.050000000003</v>
      </c>
      <c r="H149" s="26"/>
      <c r="I149" s="104">
        <v>5</v>
      </c>
      <c r="J149" s="105">
        <v>3600</v>
      </c>
      <c r="K149" s="106">
        <f t="shared" si="41"/>
        <v>720</v>
      </c>
      <c r="L149" s="118">
        <v>5</v>
      </c>
      <c r="M149" s="105">
        <f t="shared" si="63"/>
        <v>3185.0974918322213</v>
      </c>
      <c r="N149" s="106">
        <f t="shared" si="56"/>
        <v>637.01949836644428</v>
      </c>
      <c r="O149" s="123">
        <f t="shared" si="57"/>
        <v>0</v>
      </c>
      <c r="P149" s="124">
        <f t="shared" si="58"/>
        <v>-82.980501633555718</v>
      </c>
      <c r="Q149" s="125">
        <f t="shared" si="59"/>
        <v>0.88474930328672818</v>
      </c>
      <c r="R149" s="290"/>
      <c r="S149" s="47">
        <v>0.92916666666666636</v>
      </c>
      <c r="T149" s="120">
        <v>0.94531249999999967</v>
      </c>
      <c r="U149" s="111">
        <v>15</v>
      </c>
      <c r="V149" s="112">
        <v>23.264594000660907</v>
      </c>
      <c r="W149" s="126"/>
      <c r="X149" s="127"/>
      <c r="Y149" s="281"/>
      <c r="Z149" s="282"/>
      <c r="AA149" s="172">
        <f t="shared" si="60"/>
        <v>-414.90250816777871</v>
      </c>
      <c r="AB149" s="110">
        <f t="shared" si="61"/>
        <v>0.88474930328672818</v>
      </c>
      <c r="AC149" s="295"/>
    </row>
    <row r="150" spans="1:29" ht="15.75" customHeight="1">
      <c r="A150" s="298"/>
      <c r="B150" s="100" t="s">
        <v>118</v>
      </c>
      <c r="C150" s="279" t="s">
        <v>149</v>
      </c>
      <c r="D150" s="280"/>
      <c r="E150" s="101">
        <v>24.82</v>
      </c>
      <c r="F150" s="102">
        <v>1732</v>
      </c>
      <c r="G150" s="121">
        <f t="shared" si="62"/>
        <v>42988.24</v>
      </c>
      <c r="H150" s="62"/>
      <c r="I150" s="104">
        <v>5</v>
      </c>
      <c r="J150" s="105">
        <v>3600</v>
      </c>
      <c r="K150" s="106">
        <f t="shared" si="41"/>
        <v>720</v>
      </c>
      <c r="L150" s="118">
        <v>5</v>
      </c>
      <c r="M150" s="105">
        <f t="shared" si="63"/>
        <v>3185.431779637383</v>
      </c>
      <c r="N150" s="106">
        <f t="shared" si="56"/>
        <v>637.08635592747657</v>
      </c>
      <c r="O150" s="123">
        <f t="shared" si="57"/>
        <v>0</v>
      </c>
      <c r="P150" s="124">
        <f t="shared" si="58"/>
        <v>-82.913644072523425</v>
      </c>
      <c r="Q150" s="125">
        <f t="shared" si="59"/>
        <v>0.88484216101038415</v>
      </c>
      <c r="R150" s="290"/>
      <c r="S150" s="47">
        <v>0.95555555555555516</v>
      </c>
      <c r="T150" s="120">
        <v>0.97820601851851807</v>
      </c>
      <c r="U150" s="111">
        <v>14.749999999999908</v>
      </c>
      <c r="V150" s="112">
        <v>32.623520825120245</v>
      </c>
      <c r="W150" s="126"/>
      <c r="X150" s="127"/>
      <c r="Y150" s="281"/>
      <c r="Z150" s="282"/>
      <c r="AA150" s="172">
        <f t="shared" si="60"/>
        <v>-414.56822036261701</v>
      </c>
      <c r="AB150" s="110">
        <f t="shared" si="61"/>
        <v>0.88484216101038415</v>
      </c>
      <c r="AC150" s="295"/>
    </row>
    <row r="151" spans="1:29" ht="15.75" customHeight="1">
      <c r="A151" s="298"/>
      <c r="B151" s="100" t="s">
        <v>118</v>
      </c>
      <c r="C151" s="279" t="s">
        <v>140</v>
      </c>
      <c r="D151" s="280"/>
      <c r="E151" s="101">
        <v>17.89</v>
      </c>
      <c r="F151" s="102">
        <v>3485</v>
      </c>
      <c r="G151" s="121">
        <f t="shared" si="62"/>
        <v>62346.65</v>
      </c>
      <c r="H151" s="62"/>
      <c r="I151" s="104">
        <v>4</v>
      </c>
      <c r="J151" s="105">
        <v>3600</v>
      </c>
      <c r="K151" s="106">
        <f t="shared" si="41"/>
        <v>900</v>
      </c>
      <c r="L151" s="118">
        <v>4</v>
      </c>
      <c r="M151" s="105">
        <f t="shared" si="63"/>
        <v>3185.176494328759</v>
      </c>
      <c r="N151" s="106">
        <f t="shared" si="56"/>
        <v>796.29412358218974</v>
      </c>
      <c r="O151" s="123">
        <f t="shared" si="57"/>
        <v>0</v>
      </c>
      <c r="P151" s="124">
        <f t="shared" si="58"/>
        <v>-103.70587641781026</v>
      </c>
      <c r="Q151" s="125">
        <f t="shared" si="59"/>
        <v>0.88477124842465527</v>
      </c>
      <c r="R151" s="290"/>
      <c r="S151" s="47">
        <v>0.98819444444444404</v>
      </c>
      <c r="T151" s="120">
        <v>1.0337731481481478</v>
      </c>
      <c r="U151" s="111">
        <v>15</v>
      </c>
      <c r="V151" s="112">
        <v>65.64785354039401</v>
      </c>
      <c r="W151" s="126"/>
      <c r="X151" s="127"/>
      <c r="Y151" s="281"/>
      <c r="Z151" s="282"/>
      <c r="AA151" s="172">
        <f t="shared" si="60"/>
        <v>-414.82350567124104</v>
      </c>
      <c r="AB151" s="110">
        <f t="shared" si="61"/>
        <v>0.88477124842465527</v>
      </c>
      <c r="AC151" s="295"/>
    </row>
    <row r="152" spans="1:29" ht="15.75" customHeight="1">
      <c r="A152" s="298"/>
      <c r="B152" s="100" t="s">
        <v>118</v>
      </c>
      <c r="C152" s="279" t="s">
        <v>141</v>
      </c>
      <c r="D152" s="280"/>
      <c r="E152" s="101">
        <v>16.66</v>
      </c>
      <c r="F152" s="102">
        <v>5291</v>
      </c>
      <c r="G152" s="121">
        <f t="shared" si="62"/>
        <v>88148.06</v>
      </c>
      <c r="H152" s="62"/>
      <c r="I152" s="104">
        <v>5</v>
      </c>
      <c r="J152" s="105">
        <v>3600</v>
      </c>
      <c r="K152" s="106">
        <f t="shared" si="41"/>
        <v>720</v>
      </c>
      <c r="L152" s="118">
        <v>5</v>
      </c>
      <c r="M152" s="105">
        <f t="shared" si="63"/>
        <v>3190.2678973714565</v>
      </c>
      <c r="N152" s="106">
        <f t="shared" si="56"/>
        <v>638.05357947429127</v>
      </c>
      <c r="O152" s="123">
        <f t="shared" si="57"/>
        <v>0</v>
      </c>
      <c r="P152" s="124">
        <f t="shared" si="58"/>
        <v>-81.946420525708731</v>
      </c>
      <c r="Q152" s="125">
        <f t="shared" si="59"/>
        <v>0.88618552704762676</v>
      </c>
      <c r="R152" s="290"/>
      <c r="S152" s="47">
        <v>1.0437499999999997</v>
      </c>
      <c r="T152" s="120">
        <v>1.1128472222222219</v>
      </c>
      <c r="U152" s="111">
        <v>15</v>
      </c>
      <c r="V152" s="112">
        <v>99.508884586640335</v>
      </c>
      <c r="W152" s="126"/>
      <c r="X152" s="127"/>
      <c r="Y152" s="281"/>
      <c r="Z152" s="282"/>
      <c r="AA152" s="172">
        <f t="shared" si="60"/>
        <v>-409.73210262854354</v>
      </c>
      <c r="AB152" s="110">
        <f t="shared" si="61"/>
        <v>0.88618552704762676</v>
      </c>
      <c r="AC152" s="295"/>
    </row>
    <row r="153" spans="1:29" ht="15.75" customHeight="1">
      <c r="A153" s="298"/>
      <c r="B153" s="100"/>
      <c r="C153" s="279"/>
      <c r="D153" s="280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120"/>
      <c r="U153" s="111"/>
      <c r="V153" s="112"/>
      <c r="W153" s="126"/>
      <c r="X153" s="127"/>
      <c r="Y153" s="281"/>
      <c r="Z153" s="282"/>
      <c r="AA153" s="172"/>
      <c r="AB153" s="110"/>
      <c r="AC153" s="295"/>
    </row>
    <row r="154" spans="1:29" ht="15.75" customHeight="1">
      <c r="A154" s="298"/>
      <c r="B154" s="100"/>
      <c r="C154" s="279"/>
      <c r="D154" s="280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120"/>
      <c r="U154" s="111"/>
      <c r="V154" s="112"/>
      <c r="W154" s="113"/>
      <c r="X154" s="116"/>
      <c r="Y154" s="281"/>
      <c r="Z154" s="282"/>
      <c r="AA154" s="172"/>
      <c r="AB154" s="110"/>
      <c r="AC154" s="295"/>
    </row>
    <row r="155" spans="1:29" ht="15.75" customHeight="1">
      <c r="A155" s="298"/>
      <c r="B155" s="100"/>
      <c r="C155" s="279"/>
      <c r="D155" s="280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120"/>
      <c r="U155" s="111"/>
      <c r="V155" s="112"/>
      <c r="W155" s="126"/>
      <c r="X155" s="127"/>
      <c r="Y155" s="281"/>
      <c r="Z155" s="282"/>
      <c r="AA155" s="172"/>
      <c r="AB155" s="110"/>
      <c r="AC155" s="295"/>
    </row>
    <row r="156" spans="1:29" ht="15.75" customHeight="1">
      <c r="A156" s="298"/>
      <c r="B156" s="100"/>
      <c r="C156" s="279"/>
      <c r="D156" s="280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81"/>
      <c r="Z156" s="282"/>
      <c r="AA156" s="173"/>
      <c r="AB156" s="125"/>
      <c r="AC156" s="295"/>
    </row>
    <row r="157" spans="1:29" ht="15.75" customHeight="1" thickBot="1">
      <c r="A157" s="299"/>
      <c r="B157" s="133" t="s">
        <v>115</v>
      </c>
      <c r="C157" s="276"/>
      <c r="D157" s="276"/>
      <c r="E157" s="134"/>
      <c r="F157" s="167"/>
      <c r="G157" s="135"/>
      <c r="H157" s="69"/>
      <c r="I157" s="136">
        <f t="shared" ref="I157:J157" si="64">AVERAGE(I141:I156)</f>
        <v>4.333333333333333</v>
      </c>
      <c r="J157" s="137">
        <f t="shared" si="64"/>
        <v>3600</v>
      </c>
      <c r="K157" s="138">
        <f t="shared" ref="K157" si="65">J157/I157</f>
        <v>830.76923076923083</v>
      </c>
      <c r="L157" s="136">
        <f t="shared" ref="L157:M157" si="66">AVERAGE(L141:L156)</f>
        <v>4.333333333333333</v>
      </c>
      <c r="M157" s="137">
        <f t="shared" si="66"/>
        <v>3186.3758925674156</v>
      </c>
      <c r="N157" s="138">
        <f>M157/L157</f>
        <v>735.31751366940364</v>
      </c>
      <c r="O157" s="139">
        <f>L157-I157</f>
        <v>0</v>
      </c>
      <c r="P157" s="140">
        <f>N157-K157</f>
        <v>-95.451717099827192</v>
      </c>
      <c r="Q157" s="141">
        <f>N157/K157</f>
        <v>0.88510441460205991</v>
      </c>
      <c r="R157" s="291"/>
      <c r="S157" s="142">
        <v>0.70833333333333337</v>
      </c>
      <c r="T157" s="143">
        <v>1.1128472222222219</v>
      </c>
      <c r="U157" s="144"/>
      <c r="V157" s="166"/>
      <c r="W157" s="167"/>
      <c r="X157" s="138"/>
      <c r="Y157" s="277"/>
      <c r="Z157" s="278"/>
      <c r="AA157" s="174">
        <f>M157-J157</f>
        <v>-413.62410743258442</v>
      </c>
      <c r="AB157" s="141">
        <f>M157/J157</f>
        <v>0.88510441460205991</v>
      </c>
      <c r="AC157" s="296"/>
    </row>
    <row r="159" spans="1:29">
      <c r="Y159" s="275" t="s">
        <v>151</v>
      </c>
      <c r="Z159" s="275"/>
    </row>
    <row r="160" spans="1:29">
      <c r="Y160" s="275" t="s">
        <v>152</v>
      </c>
      <c r="Z160" s="275"/>
    </row>
    <row r="161" spans="25:26">
      <c r="Y161" s="275" t="s">
        <v>153</v>
      </c>
      <c r="Z161" s="275"/>
    </row>
    <row r="162" spans="25:26">
      <c r="Y162" s="275" t="s">
        <v>154</v>
      </c>
      <c r="Z162" s="275"/>
    </row>
    <row r="163" spans="25:26">
      <c r="Y163" s="275" t="s">
        <v>155</v>
      </c>
      <c r="Z163" s="275"/>
    </row>
    <row r="164" spans="25:26">
      <c r="Y164" s="275" t="s">
        <v>156</v>
      </c>
      <c r="Z164" s="275"/>
    </row>
    <row r="165" spans="25:26">
      <c r="Y165" s="275" t="s">
        <v>157</v>
      </c>
      <c r="Z165" s="275"/>
    </row>
    <row r="166" spans="25:26">
      <c r="Y166" s="275" t="s">
        <v>158</v>
      </c>
      <c r="Z166" s="275"/>
    </row>
    <row r="167" spans="25:26">
      <c r="Y167" s="275" t="s">
        <v>159</v>
      </c>
      <c r="Z167" s="275"/>
    </row>
    <row r="168" spans="25:26">
      <c r="Y168" s="275" t="s">
        <v>160</v>
      </c>
      <c r="Z168" s="275"/>
    </row>
    <row r="169" spans="25:26">
      <c r="Y169" s="275" t="s">
        <v>161</v>
      </c>
      <c r="Z169" s="275"/>
    </row>
    <row r="170" spans="25:26">
      <c r="Y170" s="275" t="s">
        <v>162</v>
      </c>
      <c r="Z170" s="275"/>
    </row>
    <row r="171" spans="25:26">
      <c r="Y171" s="275" t="s">
        <v>163</v>
      </c>
      <c r="Z171" s="275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189" priority="1" operator="greaterThan">
      <formula>0</formula>
    </cfRule>
  </conditionalFormatting>
  <conditionalFormatting sqref="P5:P157 AA5:AA157">
    <cfRule type="cellIs" dxfId="188" priority="4" operator="lessThan">
      <formula>0</formula>
    </cfRule>
  </conditionalFormatting>
  <conditionalFormatting sqref="Q5:Q157 AB5:AB157">
    <cfRule type="cellIs" dxfId="187" priority="2" operator="greaterThan">
      <formula>1</formula>
    </cfRule>
    <cfRule type="cellIs" dxfId="186" priority="3" operator="lessThan">
      <formula>0.8</formula>
    </cfRule>
  </conditionalFormatting>
  <conditionalFormatting sqref="AC5:AC6 R5:R157 AC90:AC95">
    <cfRule type="cellIs" dxfId="185" priority="5" operator="lessThan">
      <formula>0.8</formula>
    </cfRule>
  </conditionalFormatting>
  <conditionalFormatting sqref="AC12:AC20">
    <cfRule type="cellIs" dxfId="184" priority="13" operator="lessThan">
      <formula>0.8</formula>
    </cfRule>
  </conditionalFormatting>
  <conditionalFormatting sqref="AC22:AC27">
    <cfRule type="cellIs" dxfId="183" priority="12" operator="lessThan">
      <formula>0.8</formula>
    </cfRule>
  </conditionalFormatting>
  <conditionalFormatting sqref="AC39">
    <cfRule type="cellIs" dxfId="182" priority="11" operator="lessThan">
      <formula>0.8</formula>
    </cfRule>
  </conditionalFormatting>
  <conditionalFormatting sqref="AC56">
    <cfRule type="cellIs" dxfId="181" priority="7" operator="lessThan">
      <formula>0.8</formula>
    </cfRule>
  </conditionalFormatting>
  <conditionalFormatting sqref="AC73:AC78">
    <cfRule type="cellIs" dxfId="180" priority="6" operator="lessThan">
      <formula>0.8</formula>
    </cfRule>
  </conditionalFormatting>
  <conditionalFormatting sqref="AC107">
    <cfRule type="cellIs" dxfId="179" priority="10" operator="lessThan">
      <formula>0.8</formula>
    </cfRule>
  </conditionalFormatting>
  <conditionalFormatting sqref="AC124">
    <cfRule type="cellIs" dxfId="178" priority="9" operator="lessThan">
      <formula>0.8</formula>
    </cfRule>
  </conditionalFormatting>
  <conditionalFormatting sqref="AC141:AC146">
    <cfRule type="cellIs" dxfId="177" priority="8" operator="lessThan">
      <formula>0.8</formula>
    </cfRule>
  </conditionalFormatting>
  <dataValidations count="1">
    <dataValidation type="list" allowBlank="1" showInputMessage="1" showErrorMessage="1" sqref="Y5:Z157" xr:uid="{C217C50F-B1EA-4B98-A6AB-2C40231180A5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9DFF-F07F-4FD0-AD3B-66CE7B24042D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54058</v>
      </c>
      <c r="E1" s="88" t="s">
        <v>3</v>
      </c>
      <c r="F1" s="89">
        <f>SUM(G5:G140)</f>
        <v>2498035.9499999993</v>
      </c>
      <c r="G1" s="90" t="s">
        <v>84</v>
      </c>
      <c r="H1" s="91">
        <f>L21+L38+L55+L72+L89+L106+L123+L140</f>
        <v>154.83333333333334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46150</v>
      </c>
      <c r="B2" s="335"/>
      <c r="C2" s="92" t="s">
        <v>40</v>
      </c>
      <c r="D2" s="93">
        <f>AVERAGE(N21,N38,N55,N72,N89,N106,N123,N140)</f>
        <v>136.99706821492521</v>
      </c>
      <c r="E2" s="93" t="s">
        <v>91</v>
      </c>
      <c r="F2" s="94">
        <f>F1/D1</f>
        <v>46.210291723704152</v>
      </c>
      <c r="G2" s="95" t="s">
        <v>92</v>
      </c>
      <c r="H2" s="96">
        <f>COUNT(H5:H140)</f>
        <v>0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40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173</v>
      </c>
      <c r="C5" s="365" t="s">
        <v>174</v>
      </c>
      <c r="D5" s="365"/>
      <c r="E5" s="147">
        <v>56.77</v>
      </c>
      <c r="F5" s="151">
        <v>3057</v>
      </c>
      <c r="G5" s="148">
        <f t="shared" ref="G5:G7" si="0">E5*F5</f>
        <v>173545.89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1789.064965088395</v>
      </c>
      <c r="N5" s="152">
        <f>M5/L5</f>
        <v>74.544373545349785</v>
      </c>
      <c r="O5" s="154">
        <f>L5-I5</f>
        <v>0</v>
      </c>
      <c r="P5" s="155">
        <f>N5-K5</f>
        <v>-8.7889597879835435</v>
      </c>
      <c r="Q5" s="156">
        <f>N5/K5</f>
        <v>0.89453248254419748</v>
      </c>
      <c r="R5" s="289">
        <f>Q21</f>
        <v>0.89508652248817056</v>
      </c>
      <c r="S5" s="157">
        <v>0.29166666666666669</v>
      </c>
      <c r="T5" s="158">
        <v>0.3628587962962963</v>
      </c>
      <c r="U5" s="159"/>
      <c r="V5" s="160">
        <v>102.522828169595</v>
      </c>
      <c r="W5" s="181"/>
      <c r="X5" s="152"/>
      <c r="Y5" s="12"/>
      <c r="Z5" s="198"/>
      <c r="AA5" s="292"/>
      <c r="AB5" s="293"/>
      <c r="AC5" s="12">
        <v>2</v>
      </c>
      <c r="AD5" s="198"/>
      <c r="AE5" s="178">
        <f>M5-J5</f>
        <v>-210.93503491160504</v>
      </c>
      <c r="AF5" s="132">
        <f>M5/J5</f>
        <v>0.89453248254419748</v>
      </c>
      <c r="AG5" s="368">
        <f>AF21</f>
        <v>0.89508652248817056</v>
      </c>
    </row>
    <row r="6" spans="1:33" ht="15.75" customHeight="1">
      <c r="A6" s="298"/>
      <c r="B6" s="100" t="s">
        <v>175</v>
      </c>
      <c r="C6" s="364" t="s">
        <v>178</v>
      </c>
      <c r="D6" s="364"/>
      <c r="E6" s="101">
        <v>59.52</v>
      </c>
      <c r="F6" s="102">
        <v>3458</v>
      </c>
      <c r="G6" s="103">
        <f t="shared" si="0"/>
        <v>205820.16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1792.3997644980889</v>
      </c>
      <c r="N6" s="106">
        <f>M6/L6</f>
        <v>74.683323520753703</v>
      </c>
      <c r="O6" s="108">
        <f>L6-I6</f>
        <v>0</v>
      </c>
      <c r="P6" s="109">
        <f>N6-K6</f>
        <v>-8.6500098125796256</v>
      </c>
      <c r="Q6" s="110">
        <f>N6/K6</f>
        <v>0.89619988224904445</v>
      </c>
      <c r="R6" s="290"/>
      <c r="S6" s="47">
        <v>0.36597222222222225</v>
      </c>
      <c r="T6" s="48">
        <v>0.44635416666666672</v>
      </c>
      <c r="U6" s="111">
        <v>5</v>
      </c>
      <c r="V6" s="112">
        <v>115.75542694745832</v>
      </c>
      <c r="W6" s="113">
        <v>0.44635416666666672</v>
      </c>
      <c r="X6" s="116">
        <v>0.48472222222222222</v>
      </c>
      <c r="Y6" s="12"/>
      <c r="Z6" s="198"/>
      <c r="AA6" s="281"/>
      <c r="AB6" s="282"/>
      <c r="AC6" s="12">
        <v>3</v>
      </c>
      <c r="AD6" s="198"/>
      <c r="AE6" s="117">
        <f>M6-J6</f>
        <v>-207.60023550191113</v>
      </c>
      <c r="AF6" s="110">
        <f>M6/J6</f>
        <v>0.89619988224904445</v>
      </c>
      <c r="AG6" s="362"/>
    </row>
    <row r="7" spans="1:33" ht="15.75" customHeight="1">
      <c r="A7" s="298"/>
      <c r="B7" s="100" t="s">
        <v>175</v>
      </c>
      <c r="C7" s="364" t="s">
        <v>176</v>
      </c>
      <c r="D7" s="364"/>
      <c r="E7" s="101">
        <v>77.34</v>
      </c>
      <c r="F7" s="102">
        <v>1807</v>
      </c>
      <c r="G7" s="103">
        <f t="shared" si="0"/>
        <v>139753.38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1789.0544053425394</v>
      </c>
      <c r="N7" s="106">
        <f>M7/L7</f>
        <v>77.784974145327809</v>
      </c>
      <c r="O7" s="108">
        <f>L7-I7</f>
        <v>0</v>
      </c>
      <c r="P7" s="109">
        <f>N7-K7</f>
        <v>-9.1715475938026287</v>
      </c>
      <c r="Q7" s="110">
        <f>N7/K7</f>
        <v>0.89452720267126973</v>
      </c>
      <c r="R7" s="290"/>
      <c r="S7" s="47">
        <v>0.48472222222222222</v>
      </c>
      <c r="T7" s="48">
        <v>0.52680555555555553</v>
      </c>
      <c r="U7" s="111">
        <v>55.249999999999922</v>
      </c>
      <c r="V7" s="112">
        <v>60.601846246951602</v>
      </c>
      <c r="W7" s="113"/>
      <c r="X7" s="116"/>
      <c r="Y7" s="12"/>
      <c r="Z7" s="198"/>
      <c r="AA7" s="281"/>
      <c r="AB7" s="282"/>
      <c r="AC7" s="12">
        <v>1</v>
      </c>
      <c r="AD7" s="198"/>
      <c r="AE7" s="117">
        <f>M7-J7</f>
        <v>-210.94559465746056</v>
      </c>
      <c r="AF7" s="110">
        <f>M7/J7</f>
        <v>0.89452720267126973</v>
      </c>
      <c r="AG7" s="362"/>
    </row>
    <row r="8" spans="1:33" ht="15.75" customHeight="1">
      <c r="A8" s="298"/>
      <c r="B8" s="100"/>
      <c r="C8" s="364"/>
      <c r="D8" s="364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81"/>
      <c r="AB8" s="282"/>
      <c r="AC8" s="12"/>
      <c r="AD8" s="198"/>
      <c r="AE8" s="117"/>
      <c r="AF8" s="110"/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1790.1730449763411</v>
      </c>
      <c r="N21" s="138">
        <f>M21/L21</f>
        <v>75.641114576465114</v>
      </c>
      <c r="O21" s="139">
        <f>L21-I21</f>
        <v>0</v>
      </c>
      <c r="P21" s="140">
        <f>N21-K21</f>
        <v>-8.8659276770560069</v>
      </c>
      <c r="Q21" s="141">
        <f>N21/K21</f>
        <v>0.89508652248817056</v>
      </c>
      <c r="R21" s="291"/>
      <c r="S21" s="142">
        <v>0.29166666666666669</v>
      </c>
      <c r="T21" s="143">
        <v>0.52680555555555553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6</v>
      </c>
      <c r="AD21" s="180">
        <f>SUM(AD5:AD20)</f>
        <v>0</v>
      </c>
      <c r="AE21" s="168">
        <f>M21-J21</f>
        <v>-209.82695502365891</v>
      </c>
      <c r="AF21" s="141">
        <f>M21/J21</f>
        <v>0.89508652248817056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2240</v>
      </c>
      <c r="G22" s="148">
        <f t="shared" ref="G22:G25" si="5">E22*F22</f>
        <v>120422.39999999999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1787.1867129133918</v>
      </c>
      <c r="N22" s="152">
        <f>M22/L22</f>
        <v>89.359335645669589</v>
      </c>
      <c r="O22" s="154">
        <f>L22-I22</f>
        <v>0</v>
      </c>
      <c r="P22" s="155">
        <f>N22-K22</f>
        <v>-10.640664354330411</v>
      </c>
      <c r="Q22" s="156">
        <f>N22/K22</f>
        <v>0.89359335645669591</v>
      </c>
      <c r="R22" s="289">
        <f>Q38</f>
        <v>0.89440279679377643</v>
      </c>
      <c r="S22" s="157">
        <v>0.29166666666666669</v>
      </c>
      <c r="T22" s="158">
        <v>0.34388888888888891</v>
      </c>
      <c r="U22" s="159"/>
      <c r="V22" s="160">
        <v>75.201991503678499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>M22-J22</f>
        <v>-212.81328708660817</v>
      </c>
      <c r="AF22" s="156">
        <f>M22/J22</f>
        <v>0.89359335645669591</v>
      </c>
      <c r="AG22" s="361">
        <f>AF38</f>
        <v>0.89440279679377632</v>
      </c>
    </row>
    <row r="23" spans="1:33" ht="15.75" customHeight="1">
      <c r="A23" s="284"/>
      <c r="B23" s="163" t="s">
        <v>175</v>
      </c>
      <c r="C23" s="279" t="s">
        <v>182</v>
      </c>
      <c r="D23" s="280"/>
      <c r="E23" s="101">
        <v>47.37</v>
      </c>
      <c r="F23" s="111">
        <v>1215</v>
      </c>
      <c r="G23" s="103">
        <f t="shared" si="5"/>
        <v>57554.549999999996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1788.5535184783625</v>
      </c>
      <c r="N23" s="106">
        <f>M23/L23</f>
        <v>85.169215165636317</v>
      </c>
      <c r="O23" s="108">
        <f>L23-I23</f>
        <v>0</v>
      </c>
      <c r="P23" s="109">
        <f>N23-K23</f>
        <v>-10.068880072458924</v>
      </c>
      <c r="Q23" s="110">
        <f>N23/K23</f>
        <v>0.89427675923918126</v>
      </c>
      <c r="R23" s="290"/>
      <c r="S23" s="47">
        <v>0.34791666666666665</v>
      </c>
      <c r="T23" s="48">
        <v>0.37621527777777775</v>
      </c>
      <c r="U23" s="111">
        <v>5.7999999999999474</v>
      </c>
      <c r="V23" s="112">
        <v>40.759194089993301</v>
      </c>
      <c r="W23" s="113"/>
      <c r="X23" s="116"/>
      <c r="Y23" s="12"/>
      <c r="Z23" s="198"/>
      <c r="AA23" s="281"/>
      <c r="AB23" s="282"/>
      <c r="AC23" s="12">
        <v>1</v>
      </c>
      <c r="AD23" s="198"/>
      <c r="AE23" s="117">
        <f>M23-J23</f>
        <v>-211.44648152163745</v>
      </c>
      <c r="AF23" s="110">
        <f>M23/J23</f>
        <v>0.89427675923918126</v>
      </c>
      <c r="AG23" s="362"/>
    </row>
    <row r="24" spans="1:33" ht="15.75" customHeight="1">
      <c r="A24" s="284"/>
      <c r="B24" s="163" t="s">
        <v>175</v>
      </c>
      <c r="C24" s="279" t="s">
        <v>183</v>
      </c>
      <c r="D24" s="280"/>
      <c r="E24" s="101">
        <v>59.54</v>
      </c>
      <c r="F24" s="111">
        <v>2099</v>
      </c>
      <c r="G24" s="103">
        <f t="shared" si="5"/>
        <v>124974.45999999999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1791.4494679135723</v>
      </c>
      <c r="N24" s="106">
        <f>M24/L24</f>
        <v>77.889107300590098</v>
      </c>
      <c r="O24" s="108">
        <f>L24-I24</f>
        <v>0</v>
      </c>
      <c r="P24" s="109">
        <f>N24-K24</f>
        <v>-9.0674144385403395</v>
      </c>
      <c r="Q24" s="110">
        <f>N24/K24</f>
        <v>0.89572473395678609</v>
      </c>
      <c r="R24" s="290"/>
      <c r="S24" s="47">
        <v>0.37986111111111109</v>
      </c>
      <c r="T24" s="48">
        <v>0.42868055555555551</v>
      </c>
      <c r="U24" s="111">
        <v>5.2500000000000213</v>
      </c>
      <c r="V24" s="112">
        <v>70.300615370790865</v>
      </c>
      <c r="W24" s="113">
        <v>0.42868055555555551</v>
      </c>
      <c r="X24" s="116">
        <v>0.46736111111111106</v>
      </c>
      <c r="Y24" s="12"/>
      <c r="Z24" s="198"/>
      <c r="AA24" s="281"/>
      <c r="AB24" s="282"/>
      <c r="AC24" s="12">
        <v>2</v>
      </c>
      <c r="AD24" s="198"/>
      <c r="AE24" s="117">
        <f>M24-J24</f>
        <v>-208.55053208642767</v>
      </c>
      <c r="AF24" s="110">
        <f>M24/J24</f>
        <v>0.8957247339567862</v>
      </c>
      <c r="AG24" s="362"/>
    </row>
    <row r="25" spans="1:33" ht="15.75" customHeight="1">
      <c r="A25" s="284"/>
      <c r="B25" s="163" t="s">
        <v>175</v>
      </c>
      <c r="C25" s="279" t="s">
        <v>185</v>
      </c>
      <c r="D25" s="280"/>
      <c r="E25" s="101">
        <v>71.55</v>
      </c>
      <c r="F25" s="111">
        <v>1682</v>
      </c>
      <c r="G25" s="103">
        <f t="shared" si="5"/>
        <v>120347.09999999999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1788.0326750448839</v>
      </c>
      <c r="N25" s="106">
        <f>M25/L25</f>
        <v>81.274212502040186</v>
      </c>
      <c r="O25" s="108">
        <f>L25-I25</f>
        <v>0</v>
      </c>
      <c r="P25" s="109">
        <f>N25-K25</f>
        <v>-9.6348784070507207</v>
      </c>
      <c r="Q25" s="110">
        <f>N25/K25</f>
        <v>0.89401633752244203</v>
      </c>
      <c r="R25" s="290"/>
      <c r="S25" s="47">
        <v>0.46736111111111106</v>
      </c>
      <c r="T25" s="48">
        <v>0.50655092592592588</v>
      </c>
      <c r="U25" s="111">
        <v>55.699999999999996</v>
      </c>
      <c r="V25" s="112">
        <v>56.441921564697722</v>
      </c>
      <c r="W25" s="113"/>
      <c r="X25" s="116"/>
      <c r="Y25" s="12"/>
      <c r="Z25" s="198"/>
      <c r="AA25" s="281"/>
      <c r="AB25" s="282"/>
      <c r="AC25" s="12">
        <v>1</v>
      </c>
      <c r="AD25" s="198"/>
      <c r="AE25" s="117">
        <f>M25-J25</f>
        <v>-211.96732495511606</v>
      </c>
      <c r="AF25" s="110">
        <f>M25/J25</f>
        <v>0.89401633752244192</v>
      </c>
      <c r="AG25" s="362"/>
    </row>
    <row r="26" spans="1:33" ht="15.75" customHeight="1">
      <c r="A26" s="285"/>
      <c r="B26" s="163"/>
      <c r="C26" s="279"/>
      <c r="D26" s="280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81"/>
      <c r="AB26" s="282"/>
      <c r="AC26" s="12"/>
      <c r="AD26" s="198"/>
      <c r="AE26" s="117"/>
      <c r="AF26" s="110"/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1788.8055935875527</v>
      </c>
      <c r="N38" s="138">
        <f>M38/L38</f>
        <v>83.200260166862918</v>
      </c>
      <c r="O38" s="139">
        <f>L38-I38</f>
        <v>0</v>
      </c>
      <c r="P38" s="140">
        <f>N38-K38</f>
        <v>-9.8229956470905648</v>
      </c>
      <c r="Q38" s="141">
        <f>N38/K38</f>
        <v>0.89440279679377643</v>
      </c>
      <c r="R38" s="291"/>
      <c r="S38" s="142">
        <v>0.29166666666666669</v>
      </c>
      <c r="T38" s="143">
        <v>0.50655092592592588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6</v>
      </c>
      <c r="AD38" s="180">
        <f>SUM(AD22:AD37)</f>
        <v>0</v>
      </c>
      <c r="AE38" s="168">
        <f>M38-J38</f>
        <v>-211.19440641244728</v>
      </c>
      <c r="AF38" s="141">
        <f>M38/J38</f>
        <v>0.89440279679377632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3555</v>
      </c>
      <c r="G39" s="148">
        <f t="shared" ref="G39:G42" si="9">E39*F39</f>
        <v>70033.5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1079.6535220323708</v>
      </c>
      <c r="N39" s="152">
        <f>M39/L39</f>
        <v>83.050270925566991</v>
      </c>
      <c r="O39" s="154">
        <f>L39-I39</f>
        <v>0</v>
      </c>
      <c r="P39" s="155">
        <f>N39-K39</f>
        <v>-9.2574213821253153</v>
      </c>
      <c r="Q39" s="156">
        <f>N39/K39</f>
        <v>0.89971126836030912</v>
      </c>
      <c r="R39" s="289">
        <f>Q55</f>
        <v>0.8959937446110976</v>
      </c>
      <c r="S39" s="157">
        <v>0.25</v>
      </c>
      <c r="T39" s="158">
        <v>0.38718750000000002</v>
      </c>
      <c r="U39" s="159"/>
      <c r="V39" s="160">
        <v>197.56338088767399</v>
      </c>
      <c r="W39" s="158"/>
      <c r="X39" s="169"/>
      <c r="Y39" s="12"/>
      <c r="Z39" s="198"/>
      <c r="AA39" s="292"/>
      <c r="AB39" s="293"/>
      <c r="AC39" s="12">
        <v>4</v>
      </c>
      <c r="AD39" s="198"/>
      <c r="AE39" s="115">
        <f>M39-J39</f>
        <v>-120.3464779676292</v>
      </c>
      <c r="AF39" s="156">
        <f>M39/J39</f>
        <v>0.89971126836030901</v>
      </c>
      <c r="AG39" s="294">
        <f>AF55</f>
        <v>0.8959937446110976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1154</v>
      </c>
      <c r="G40" s="103">
        <f t="shared" si="9"/>
        <v>89261.9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1792.366202592415</v>
      </c>
      <c r="N40" s="106">
        <f>M40/L40</f>
        <v>68.937161638169812</v>
      </c>
      <c r="O40" s="108">
        <f>L40-I40</f>
        <v>0</v>
      </c>
      <c r="P40" s="109">
        <f>N40-K40</f>
        <v>-7.985915284907108</v>
      </c>
      <c r="Q40" s="110">
        <f>N40/K40</f>
        <v>0.8961831012962076</v>
      </c>
      <c r="R40" s="290"/>
      <c r="S40" s="47">
        <v>0.39097222222222222</v>
      </c>
      <c r="T40" s="48">
        <v>0.41778935185185184</v>
      </c>
      <c r="U40" s="111">
        <v>5.4499999999999726</v>
      </c>
      <c r="V40" s="112">
        <v>38.630498555403307</v>
      </c>
      <c r="W40" s="113"/>
      <c r="X40" s="116"/>
      <c r="Y40" s="12"/>
      <c r="Z40" s="198"/>
      <c r="AA40" s="281"/>
      <c r="AB40" s="282"/>
      <c r="AC40" s="12">
        <v>1</v>
      </c>
      <c r="AD40" s="198"/>
      <c r="AE40" s="117">
        <f>M40-J40</f>
        <v>-207.63379740758501</v>
      </c>
      <c r="AF40" s="110">
        <f>M40/J40</f>
        <v>0.89618310129620748</v>
      </c>
      <c r="AG40" s="295"/>
    </row>
    <row r="41" spans="1:33" ht="15.75" customHeight="1">
      <c r="A41" s="298"/>
      <c r="B41" s="163" t="s">
        <v>175</v>
      </c>
      <c r="C41" s="279" t="s">
        <v>180</v>
      </c>
      <c r="D41" s="280"/>
      <c r="E41" s="101">
        <v>59.34</v>
      </c>
      <c r="F41" s="102">
        <v>1072</v>
      </c>
      <c r="G41" s="103">
        <f t="shared" si="9"/>
        <v>63612.480000000003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1790.6082313195061</v>
      </c>
      <c r="N41" s="106">
        <f>M41/L41</f>
        <v>74.608676304979426</v>
      </c>
      <c r="O41" s="108">
        <f>L41-I41</f>
        <v>0</v>
      </c>
      <c r="P41" s="109">
        <f>N41-K41</f>
        <v>-8.7246570283539029</v>
      </c>
      <c r="Q41" s="110">
        <f>N41/K41</f>
        <v>0.89530411565975321</v>
      </c>
      <c r="R41" s="290"/>
      <c r="S41" s="47">
        <v>0.42152777777777778</v>
      </c>
      <c r="T41" s="48">
        <v>0.44646990740740738</v>
      </c>
      <c r="U41" s="111">
        <v>5.3833333333333488</v>
      </c>
      <c r="V41" s="112">
        <v>35.920755235556101</v>
      </c>
      <c r="W41" s="113">
        <v>0.44646990740740738</v>
      </c>
      <c r="X41" s="116">
        <v>0.48402777777777778</v>
      </c>
      <c r="Y41" s="12"/>
      <c r="Z41" s="198"/>
      <c r="AA41" s="281"/>
      <c r="AB41" s="282"/>
      <c r="AC41" s="12">
        <v>1</v>
      </c>
      <c r="AD41" s="198"/>
      <c r="AE41" s="117">
        <f>M41-J41</f>
        <v>-209.3917686804939</v>
      </c>
      <c r="AF41" s="110">
        <f>M41/J41</f>
        <v>0.8953041156597531</v>
      </c>
      <c r="AG41" s="295"/>
    </row>
    <row r="42" spans="1:33" ht="15.75" customHeight="1">
      <c r="A42" s="298"/>
      <c r="B42" s="163" t="s">
        <v>175</v>
      </c>
      <c r="C42" s="279" t="s">
        <v>177</v>
      </c>
      <c r="D42" s="280"/>
      <c r="E42" s="101">
        <v>58.67</v>
      </c>
      <c r="F42" s="102">
        <v>2653</v>
      </c>
      <c r="G42" s="103">
        <f t="shared" si="9"/>
        <v>155651.51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1788.5270052556109</v>
      </c>
      <c r="N42" s="106">
        <f>M42/L42</f>
        <v>77.762043706765695</v>
      </c>
      <c r="O42" s="108">
        <f>L42-I42</f>
        <v>0</v>
      </c>
      <c r="P42" s="109">
        <f>N42-K42</f>
        <v>-9.1944780323647421</v>
      </c>
      <c r="Q42" s="110">
        <f>N42/K42</f>
        <v>0.89426350262780552</v>
      </c>
      <c r="R42" s="290"/>
      <c r="S42" s="47">
        <v>0.48402777777777778</v>
      </c>
      <c r="T42" s="48">
        <v>0.54583333333333339</v>
      </c>
      <c r="U42" s="111">
        <v>55</v>
      </c>
      <c r="V42" s="112">
        <v>89.000613092364503</v>
      </c>
      <c r="W42" s="113"/>
      <c r="X42" s="116"/>
      <c r="Y42" s="12"/>
      <c r="Z42" s="198"/>
      <c r="AA42" s="281"/>
      <c r="AB42" s="282"/>
      <c r="AC42" s="12">
        <v>2</v>
      </c>
      <c r="AD42" s="198"/>
      <c r="AE42" s="117">
        <f>M42-J42</f>
        <v>-211.4729947443891</v>
      </c>
      <c r="AF42" s="110">
        <f>M42/J42</f>
        <v>0.89426350262780541</v>
      </c>
      <c r="AG42" s="295"/>
    </row>
    <row r="43" spans="1:33" ht="15.75" customHeight="1">
      <c r="A43" s="298"/>
      <c r="B43" s="163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81"/>
      <c r="AB43" s="282"/>
      <c r="AC43" s="12"/>
      <c r="AD43" s="198"/>
      <c r="AE43" s="117"/>
      <c r="AF43" s="110"/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0">AVERAGE(I39:I54)</f>
        <v>21.5</v>
      </c>
      <c r="J55" s="137">
        <f t="shared" si="10"/>
        <v>1800</v>
      </c>
      <c r="K55" s="138">
        <f t="shared" ref="K55" si="11">J55/I55</f>
        <v>83.720930232558146</v>
      </c>
      <c r="L55" s="136">
        <f t="shared" ref="L55:M55" si="12">AVERAGE(L39:L54)</f>
        <v>21.5</v>
      </c>
      <c r="M55" s="137">
        <f t="shared" si="12"/>
        <v>1612.7887402999756</v>
      </c>
      <c r="N55" s="138">
        <f t="shared" ref="N55:N61" si="13">M55/L55</f>
        <v>75.013429781394223</v>
      </c>
      <c r="O55" s="139">
        <f t="shared" ref="O55:O61" si="14">L55-I55</f>
        <v>0</v>
      </c>
      <c r="P55" s="140">
        <f t="shared" ref="P55:P61" si="15">N55-K55</f>
        <v>-8.7075004511639236</v>
      </c>
      <c r="Q55" s="141">
        <f t="shared" ref="Q55:Q61" si="16">N55/K55</f>
        <v>0.8959937446110976</v>
      </c>
      <c r="R55" s="291"/>
      <c r="S55" s="142">
        <v>0.25</v>
      </c>
      <c r="T55" s="143">
        <v>0.54583333333333339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8</v>
      </c>
      <c r="AD55" s="191">
        <f>SUM(AD39:AD54)</f>
        <v>0</v>
      </c>
      <c r="AE55" s="168">
        <f t="shared" ref="AE55:AE61" si="17">M55-J55</f>
        <v>-187.21125970002436</v>
      </c>
      <c r="AF55" s="141">
        <f t="shared" ref="AF55:AF61" si="18">M55/J55</f>
        <v>0.8959937446110976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1883</v>
      </c>
      <c r="G56" s="148">
        <f t="shared" ref="G56:G61" si="19">E56*F56</f>
        <v>54343.38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1" si="20">F56/V56*60</f>
        <v>3172.8160252930466</v>
      </c>
      <c r="N56" s="152">
        <f t="shared" si="13"/>
        <v>166.99031712068665</v>
      </c>
      <c r="O56" s="154">
        <f t="shared" si="14"/>
        <v>0</v>
      </c>
      <c r="P56" s="155">
        <f t="shared" si="15"/>
        <v>-22.483367089839675</v>
      </c>
      <c r="Q56" s="156">
        <f t="shared" si="16"/>
        <v>0.8813377848036239</v>
      </c>
      <c r="R56" s="289">
        <f>Q72</f>
        <v>0.89051329632516363</v>
      </c>
      <c r="S56" s="157">
        <v>0.25</v>
      </c>
      <c r="T56" s="158">
        <v>0.2747222222222222</v>
      </c>
      <c r="U56" s="159"/>
      <c r="V56" s="160">
        <v>35.608746015951233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17"/>
        <v>-427.18397470695345</v>
      </c>
      <c r="AF56" s="156">
        <f t="shared" si="18"/>
        <v>0.88133778480362401</v>
      </c>
      <c r="AG56" s="294">
        <f>AF72</f>
        <v>0.89051329632516363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2365</v>
      </c>
      <c r="G57" s="103">
        <f t="shared" si="19"/>
        <v>73575.149999999994</v>
      </c>
      <c r="H57" s="26"/>
      <c r="I57" s="104">
        <v>19</v>
      </c>
      <c r="J57" s="105">
        <v>3600</v>
      </c>
      <c r="K57" s="106">
        <f t="shared" ref="K57:K61" si="21">J57/I57</f>
        <v>189.47368421052633</v>
      </c>
      <c r="L57" s="107">
        <v>19</v>
      </c>
      <c r="M57" s="105">
        <f t="shared" si="20"/>
        <v>3170.6691239643324</v>
      </c>
      <c r="N57" s="106">
        <f t="shared" si="13"/>
        <v>166.87732231391223</v>
      </c>
      <c r="O57" s="108">
        <f t="shared" si="14"/>
        <v>0</v>
      </c>
      <c r="P57" s="109">
        <f t="shared" si="15"/>
        <v>-22.596361896614098</v>
      </c>
      <c r="Q57" s="110">
        <f t="shared" si="16"/>
        <v>0.88074142332342564</v>
      </c>
      <c r="R57" s="290"/>
      <c r="S57" s="47">
        <v>0.27847222222222223</v>
      </c>
      <c r="T57" s="48">
        <v>0.30954861111111109</v>
      </c>
      <c r="U57" s="111">
        <v>5.4000000000000448</v>
      </c>
      <c r="V57" s="112">
        <v>44.753960268985878</v>
      </c>
      <c r="W57" s="113"/>
      <c r="X57" s="116"/>
      <c r="Y57" s="12"/>
      <c r="Z57" s="198"/>
      <c r="AA57" s="281"/>
      <c r="AB57" s="282"/>
      <c r="AC57" s="12">
        <v>1</v>
      </c>
      <c r="AD57" s="198"/>
      <c r="AE57" s="117">
        <f t="shared" si="17"/>
        <v>-429.33087603566764</v>
      </c>
      <c r="AF57" s="110">
        <f t="shared" si="18"/>
        <v>0.88074142332342564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2372</v>
      </c>
      <c r="G58" s="103">
        <f t="shared" si="19"/>
        <v>92484.28</v>
      </c>
      <c r="H58" s="26"/>
      <c r="I58" s="104">
        <v>19</v>
      </c>
      <c r="J58" s="105">
        <v>3600</v>
      </c>
      <c r="K58" s="106">
        <f t="shared" si="21"/>
        <v>189.47368421052633</v>
      </c>
      <c r="L58" s="107">
        <v>19</v>
      </c>
      <c r="M58" s="105">
        <f t="shared" si="20"/>
        <v>3171.7156086280647</v>
      </c>
      <c r="N58" s="106">
        <f t="shared" si="13"/>
        <v>166.93240045410866</v>
      </c>
      <c r="O58" s="108">
        <f t="shared" si="14"/>
        <v>0</v>
      </c>
      <c r="P58" s="109">
        <f t="shared" si="15"/>
        <v>-22.54128375641767</v>
      </c>
      <c r="Q58" s="110">
        <f t="shared" si="16"/>
        <v>0.88103211350779564</v>
      </c>
      <c r="R58" s="290"/>
      <c r="S58" s="47">
        <v>0.3125</v>
      </c>
      <c r="T58" s="48">
        <v>0.34365740740740741</v>
      </c>
      <c r="U58" s="111">
        <v>5</v>
      </c>
      <c r="V58" s="112">
        <v>44.871614470365756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17"/>
        <v>-428.28439137193527</v>
      </c>
      <c r="AF58" s="110">
        <f t="shared" si="18"/>
        <v>0.88103211350779576</v>
      </c>
      <c r="AG58" s="295"/>
    </row>
    <row r="59" spans="1:33" ht="15.75" customHeight="1">
      <c r="A59" s="284"/>
      <c r="B59" s="100" t="s">
        <v>212</v>
      </c>
      <c r="C59" s="364" t="s">
        <v>214</v>
      </c>
      <c r="D59" s="364"/>
      <c r="E59" s="101">
        <v>38.479999999999997</v>
      </c>
      <c r="F59" s="102">
        <v>3938</v>
      </c>
      <c r="G59" s="103">
        <f t="shared" si="19"/>
        <v>151534.24</v>
      </c>
      <c r="H59" s="26"/>
      <c r="I59" s="104">
        <v>20</v>
      </c>
      <c r="J59" s="105">
        <v>3600</v>
      </c>
      <c r="K59" s="106">
        <f t="shared" si="21"/>
        <v>180</v>
      </c>
      <c r="L59" s="107">
        <v>20</v>
      </c>
      <c r="M59" s="105">
        <f t="shared" si="20"/>
        <v>3256.929472280277</v>
      </c>
      <c r="N59" s="106">
        <f t="shared" si="13"/>
        <v>162.84647361401386</v>
      </c>
      <c r="O59" s="108">
        <f t="shared" si="14"/>
        <v>0</v>
      </c>
      <c r="P59" s="109">
        <f t="shared" si="15"/>
        <v>-17.15352638598614</v>
      </c>
      <c r="Q59" s="110">
        <f t="shared" si="16"/>
        <v>0.90470263118896588</v>
      </c>
      <c r="R59" s="290"/>
      <c r="S59" s="47">
        <v>0.34722222222222221</v>
      </c>
      <c r="T59" s="48">
        <v>0.39759259259259261</v>
      </c>
      <c r="U59" s="111">
        <v>5.1333333333333098</v>
      </c>
      <c r="V59" s="112">
        <v>72.54685801795182</v>
      </c>
      <c r="W59" s="113"/>
      <c r="X59" s="116"/>
      <c r="Y59" s="12"/>
      <c r="Z59" s="198"/>
      <c r="AA59" s="281"/>
      <c r="AB59" s="282"/>
      <c r="AC59" s="12">
        <v>3</v>
      </c>
      <c r="AD59" s="198"/>
      <c r="AE59" s="199">
        <f t="shared" si="17"/>
        <v>-343.07052771972303</v>
      </c>
      <c r="AF59" s="200">
        <f t="shared" si="18"/>
        <v>0.90470263118896588</v>
      </c>
      <c r="AG59" s="295"/>
    </row>
    <row r="60" spans="1:33" ht="15.75" customHeight="1">
      <c r="A60" s="285"/>
      <c r="B60" s="100" t="s">
        <v>212</v>
      </c>
      <c r="C60" s="364" t="s">
        <v>215</v>
      </c>
      <c r="D60" s="364"/>
      <c r="E60" s="101">
        <v>37.799999999999997</v>
      </c>
      <c r="F60" s="105">
        <v>4965</v>
      </c>
      <c r="G60" s="103">
        <f t="shared" si="19"/>
        <v>187677</v>
      </c>
      <c r="H60" s="13"/>
      <c r="I60" s="104">
        <v>21</v>
      </c>
      <c r="J60" s="105">
        <v>3600</v>
      </c>
      <c r="K60" s="106">
        <f t="shared" si="21"/>
        <v>171.42857142857142</v>
      </c>
      <c r="L60" s="107">
        <v>21</v>
      </c>
      <c r="M60" s="105">
        <f t="shared" si="20"/>
        <v>3257.468123511353</v>
      </c>
      <c r="N60" s="106">
        <f t="shared" si="13"/>
        <v>155.11752969101681</v>
      </c>
      <c r="O60" s="108">
        <f t="shared" si="14"/>
        <v>0</v>
      </c>
      <c r="P60" s="109">
        <f t="shared" si="15"/>
        <v>-16.311041737554604</v>
      </c>
      <c r="Q60" s="110">
        <f t="shared" si="16"/>
        <v>0.90485225653093149</v>
      </c>
      <c r="R60" s="290"/>
      <c r="S60" s="47">
        <v>0.40069444444444441</v>
      </c>
      <c r="T60" s="48">
        <v>0.46420138888888884</v>
      </c>
      <c r="U60" s="111">
        <v>5</v>
      </c>
      <c r="V60" s="112">
        <v>91.451393752667599</v>
      </c>
      <c r="W60" s="113">
        <v>0.46420138888888884</v>
      </c>
      <c r="X60" s="116">
        <v>0.50277777777777777</v>
      </c>
      <c r="Y60" s="12"/>
      <c r="Z60" s="198"/>
      <c r="AA60" s="281"/>
      <c r="AB60" s="282"/>
      <c r="AC60" s="12">
        <v>2</v>
      </c>
      <c r="AD60" s="198"/>
      <c r="AE60" s="199">
        <f t="shared" si="17"/>
        <v>-342.53187648864696</v>
      </c>
      <c r="AF60" s="200">
        <f t="shared" si="18"/>
        <v>0.90485225653093138</v>
      </c>
      <c r="AG60" s="295"/>
    </row>
    <row r="61" spans="1:33" ht="15.75" customHeight="1">
      <c r="A61" s="285"/>
      <c r="B61" s="100" t="s">
        <v>170</v>
      </c>
      <c r="C61" s="364" t="s">
        <v>171</v>
      </c>
      <c r="D61" s="364"/>
      <c r="E61" s="101">
        <v>29.97</v>
      </c>
      <c r="F61" s="105">
        <v>2228</v>
      </c>
      <c r="G61" s="121">
        <f t="shared" si="19"/>
        <v>66773.16</v>
      </c>
      <c r="H61" s="122"/>
      <c r="I61" s="104">
        <v>21</v>
      </c>
      <c r="J61" s="105">
        <v>2790</v>
      </c>
      <c r="K61" s="106">
        <f t="shared" si="21"/>
        <v>132.85714285714286</v>
      </c>
      <c r="L61" s="107">
        <v>21</v>
      </c>
      <c r="M61" s="105">
        <f t="shared" si="20"/>
        <v>2484.1730769230767</v>
      </c>
      <c r="N61" s="106">
        <f t="shared" si="13"/>
        <v>118.29395604395603</v>
      </c>
      <c r="O61" s="108">
        <f t="shared" si="14"/>
        <v>0</v>
      </c>
      <c r="P61" s="109">
        <f t="shared" si="15"/>
        <v>-14.563186813186832</v>
      </c>
      <c r="Q61" s="110">
        <f t="shared" si="16"/>
        <v>0.89038461538461522</v>
      </c>
      <c r="R61" s="290"/>
      <c r="S61" s="47">
        <v>0.50277777777777777</v>
      </c>
      <c r="T61" s="120">
        <v>0.54013888888888884</v>
      </c>
      <c r="U61" s="111">
        <v>55.550000000000054</v>
      </c>
      <c r="V61" s="112">
        <v>53.812675631110807</v>
      </c>
      <c r="W61" s="113"/>
      <c r="X61" s="116"/>
      <c r="Y61" s="12"/>
      <c r="Z61" s="198"/>
      <c r="AA61" s="281"/>
      <c r="AB61" s="282"/>
      <c r="AC61" s="12">
        <v>1</v>
      </c>
      <c r="AD61" s="198"/>
      <c r="AE61" s="199">
        <f t="shared" si="17"/>
        <v>-305.82692307692332</v>
      </c>
      <c r="AF61" s="200">
        <f t="shared" si="18"/>
        <v>0.89038461538461533</v>
      </c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2">AVERAGE(I56:I71)</f>
        <v>19.833333333333332</v>
      </c>
      <c r="J72" s="137">
        <f t="shared" si="22"/>
        <v>3465</v>
      </c>
      <c r="K72" s="138">
        <f t="shared" ref="K72:K75" si="23">J72/I72</f>
        <v>174.70588235294119</v>
      </c>
      <c r="L72" s="136">
        <f t="shared" ref="L72:M72" si="24">AVERAGE(L56:L71)</f>
        <v>19.833333333333332</v>
      </c>
      <c r="M72" s="137">
        <f t="shared" si="24"/>
        <v>3085.6285717666919</v>
      </c>
      <c r="N72" s="138">
        <f>M72/L72</f>
        <v>155.57791118151388</v>
      </c>
      <c r="O72" s="139">
        <f>L72-I72</f>
        <v>0</v>
      </c>
      <c r="P72" s="140">
        <f>N72-K72</f>
        <v>-19.127971171427305</v>
      </c>
      <c r="Q72" s="141">
        <f>N72/K72</f>
        <v>0.89051329632516363</v>
      </c>
      <c r="R72" s="291"/>
      <c r="S72" s="142">
        <v>0.25</v>
      </c>
      <c r="T72" s="143">
        <v>0.54013888888888884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9</v>
      </c>
      <c r="AD72" s="191">
        <f>SUM(AD56:AD71)</f>
        <v>0</v>
      </c>
      <c r="AE72" s="168">
        <f>M72-J72</f>
        <v>-379.37142823330805</v>
      </c>
      <c r="AF72" s="141">
        <f>M72/J72</f>
        <v>0.89051329632516363</v>
      </c>
      <c r="AG72" s="296"/>
    </row>
    <row r="73" spans="1:33" ht="15.75" customHeight="1">
      <c r="A73" s="297" t="s">
        <v>116</v>
      </c>
      <c r="B73" s="100" t="s">
        <v>170</v>
      </c>
      <c r="C73" s="279" t="s">
        <v>198</v>
      </c>
      <c r="D73" s="280"/>
      <c r="E73" s="101">
        <v>21.92</v>
      </c>
      <c r="F73" s="102">
        <v>573</v>
      </c>
      <c r="G73" s="103">
        <f t="shared" ref="G73:G75" si="25">E73*F73</f>
        <v>12560.160000000002</v>
      </c>
      <c r="H73" s="13"/>
      <c r="I73" s="104">
        <v>5</v>
      </c>
      <c r="J73" s="105">
        <v>3600</v>
      </c>
      <c r="K73" s="106">
        <f t="shared" si="23"/>
        <v>720</v>
      </c>
      <c r="L73" s="107">
        <v>5</v>
      </c>
      <c r="M73" s="105">
        <f>F73/V73*60</f>
        <v>3253.060794967646</v>
      </c>
      <c r="N73" s="106">
        <f>M73/L73</f>
        <v>650.61215899352919</v>
      </c>
      <c r="O73" s="108">
        <f>L73-I73</f>
        <v>0</v>
      </c>
      <c r="P73" s="109">
        <f>N73-K73</f>
        <v>-69.387841006470808</v>
      </c>
      <c r="Q73" s="110">
        <f>N73/K73</f>
        <v>0.90362799860212384</v>
      </c>
      <c r="R73" s="289">
        <f>Q89</f>
        <v>0.902577302814496</v>
      </c>
      <c r="S73" s="47">
        <v>0.3833333333333333</v>
      </c>
      <c r="T73" s="48">
        <v>0.39067129629629627</v>
      </c>
      <c r="U73" s="111">
        <v>5.8833333333333471</v>
      </c>
      <c r="V73" s="112">
        <v>10.568508296304968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-346.93920503235404</v>
      </c>
      <c r="AF73" s="156">
        <f>M73/J73</f>
        <v>0.90362799860212384</v>
      </c>
      <c r="AG73" s="294">
        <f>AF89</f>
        <v>0.902577302814496</v>
      </c>
    </row>
    <row r="74" spans="1:33" ht="15.75" customHeight="1">
      <c r="A74" s="298"/>
      <c r="B74" s="100" t="s">
        <v>197</v>
      </c>
      <c r="C74" s="279" t="s">
        <v>216</v>
      </c>
      <c r="D74" s="280"/>
      <c r="E74" s="101">
        <v>23.19</v>
      </c>
      <c r="F74" s="102">
        <v>543</v>
      </c>
      <c r="G74" s="121">
        <f t="shared" si="25"/>
        <v>12592.17</v>
      </c>
      <c r="H74" s="122"/>
      <c r="I74" s="104">
        <v>6</v>
      </c>
      <c r="J74" s="105">
        <v>2500</v>
      </c>
      <c r="K74" s="106">
        <f t="shared" si="23"/>
        <v>416.66666666666669</v>
      </c>
      <c r="L74" s="107">
        <v>6</v>
      </c>
      <c r="M74" s="105">
        <f>F74/V74*60</f>
        <v>2255.3393765529572</v>
      </c>
      <c r="N74" s="106">
        <f>M74/L74</f>
        <v>375.88989609215952</v>
      </c>
      <c r="O74" s="108">
        <f>L74-I74</f>
        <v>0</v>
      </c>
      <c r="P74" s="109">
        <f>N74-K74</f>
        <v>-40.776770574507168</v>
      </c>
      <c r="Q74" s="110">
        <f>N74/K74</f>
        <v>0.90213575062118279</v>
      </c>
      <c r="R74" s="290"/>
      <c r="S74" s="47">
        <v>0.39374999999999993</v>
      </c>
      <c r="T74" s="120">
        <v>0.40377314814814808</v>
      </c>
      <c r="U74" s="111">
        <v>5</v>
      </c>
      <c r="V74" s="112">
        <v>14.445719495127609</v>
      </c>
      <c r="W74" s="113"/>
      <c r="X74" s="116"/>
      <c r="Y74" s="12"/>
      <c r="Z74" s="198"/>
      <c r="AA74" s="281"/>
      <c r="AB74" s="282"/>
      <c r="AC74" s="12">
        <v>1</v>
      </c>
      <c r="AD74" s="198"/>
      <c r="AE74" s="117">
        <f>M74-J74</f>
        <v>-244.66062344704278</v>
      </c>
      <c r="AF74" s="110">
        <f>M74/J74</f>
        <v>0.9021357506211829</v>
      </c>
      <c r="AG74" s="295"/>
    </row>
    <row r="75" spans="1:33" ht="15.75" customHeight="1">
      <c r="A75" s="298"/>
      <c r="B75" s="100" t="s">
        <v>197</v>
      </c>
      <c r="C75" s="279" t="s">
        <v>220</v>
      </c>
      <c r="D75" s="280"/>
      <c r="E75" s="101">
        <v>23.55</v>
      </c>
      <c r="F75" s="102">
        <v>925</v>
      </c>
      <c r="G75" s="121">
        <f t="shared" si="25"/>
        <v>21783.75</v>
      </c>
      <c r="H75" s="62"/>
      <c r="I75" s="104">
        <v>6</v>
      </c>
      <c r="J75" s="105">
        <v>2500</v>
      </c>
      <c r="K75" s="106">
        <f t="shared" si="23"/>
        <v>416.66666666666669</v>
      </c>
      <c r="L75" s="107">
        <v>6</v>
      </c>
      <c r="M75" s="105">
        <f>F75/V75*60</f>
        <v>2253.7646326840618</v>
      </c>
      <c r="N75" s="106">
        <f>M75/L75</f>
        <v>375.62743878067698</v>
      </c>
      <c r="O75" s="123">
        <f>L75-I75</f>
        <v>0</v>
      </c>
      <c r="P75" s="124">
        <f>N75-K75</f>
        <v>-41.039227885989703</v>
      </c>
      <c r="Q75" s="125">
        <f>N75/K75</f>
        <v>0.90150585307362474</v>
      </c>
      <c r="R75" s="290"/>
      <c r="S75" s="47">
        <v>0.40694444444444439</v>
      </c>
      <c r="T75" s="120">
        <v>0.42403935185185182</v>
      </c>
      <c r="U75" s="111">
        <v>4.5666666666666877</v>
      </c>
      <c r="V75" s="112">
        <v>24.62546407692259</v>
      </c>
      <c r="W75" s="113"/>
      <c r="X75" s="116"/>
      <c r="Y75" s="12"/>
      <c r="Z75" s="198"/>
      <c r="AA75" s="281"/>
      <c r="AB75" s="282"/>
      <c r="AC75" s="12">
        <v>1</v>
      </c>
      <c r="AD75" s="198"/>
      <c r="AE75" s="117">
        <f>M75-J75</f>
        <v>-246.23536731593822</v>
      </c>
      <c r="AF75" s="110">
        <f>M75/J75</f>
        <v>0.90150585307362474</v>
      </c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120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26">AVERAGE(I73:I88)</f>
        <v>5.666666666666667</v>
      </c>
      <c r="J89" s="137">
        <f t="shared" si="26"/>
        <v>2866.6666666666665</v>
      </c>
      <c r="K89" s="138">
        <f t="shared" ref="K89" si="27">J89/I89</f>
        <v>505.88235294117641</v>
      </c>
      <c r="L89" s="136">
        <f t="shared" ref="L89:M89" si="28">AVERAGE(L73:L88)</f>
        <v>5.666666666666667</v>
      </c>
      <c r="M89" s="137">
        <f t="shared" si="28"/>
        <v>2587.3882680682218</v>
      </c>
      <c r="N89" s="138">
        <f>M89/L89</f>
        <v>456.59792965909793</v>
      </c>
      <c r="O89" s="139">
        <f>L89-I89</f>
        <v>0</v>
      </c>
      <c r="P89" s="140">
        <f>N89-K89</f>
        <v>-49.284423282078478</v>
      </c>
      <c r="Q89" s="141">
        <f>N89/K89</f>
        <v>0.902577302814496</v>
      </c>
      <c r="R89" s="291"/>
      <c r="S89" s="142">
        <v>0.25</v>
      </c>
      <c r="T89" s="143">
        <v>0.42403935185185182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3</v>
      </c>
      <c r="AD89" s="191">
        <f>SUM(AD73:AD88)</f>
        <v>0</v>
      </c>
      <c r="AE89" s="168">
        <f>M89-J89</f>
        <v>-279.27839859844471</v>
      </c>
      <c r="AF89" s="141">
        <f>M89/J89</f>
        <v>0.902577302814496</v>
      </c>
      <c r="AG89" s="296"/>
    </row>
    <row r="90" spans="1:33" ht="15.75" customHeight="1">
      <c r="A90" s="283" t="s">
        <v>199</v>
      </c>
      <c r="B90" s="146" t="s">
        <v>173</v>
      </c>
      <c r="C90" s="287" t="s">
        <v>200</v>
      </c>
      <c r="D90" s="288"/>
      <c r="E90" s="147">
        <v>44.98</v>
      </c>
      <c r="F90" s="97">
        <v>1363</v>
      </c>
      <c r="G90" s="148">
        <f t="shared" ref="G90" si="29">E90*F90</f>
        <v>61307.74</v>
      </c>
      <c r="H90" s="149"/>
      <c r="I90" s="150">
        <v>21</v>
      </c>
      <c r="J90" s="151">
        <v>1800</v>
      </c>
      <c r="K90" s="152">
        <f>J90/I90</f>
        <v>85.714285714285708</v>
      </c>
      <c r="L90" s="153">
        <v>21</v>
      </c>
      <c r="M90" s="151">
        <f>F90/V90*60</f>
        <v>1606.0150640683073</v>
      </c>
      <c r="N90" s="152">
        <f>M90/L90</f>
        <v>76.476907812776545</v>
      </c>
      <c r="O90" s="154">
        <f>L90-I90</f>
        <v>0</v>
      </c>
      <c r="P90" s="155">
        <f>N90-K90</f>
        <v>-9.2373779015091628</v>
      </c>
      <c r="Q90" s="156">
        <f>N90/K90</f>
        <v>0.89223059114905978</v>
      </c>
      <c r="R90" s="289">
        <f>Q106</f>
        <v>0.89223059114905978</v>
      </c>
      <c r="S90" s="157">
        <v>0.70833333333333337</v>
      </c>
      <c r="T90" s="158">
        <v>0.74369212962962972</v>
      </c>
      <c r="U90" s="159"/>
      <c r="V90" s="160">
        <v>50.921066576323042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-193.98493593169269</v>
      </c>
      <c r="AF90" s="156">
        <f>M90/J90</f>
        <v>0.89223059114905967</v>
      </c>
      <c r="AG90" s="294">
        <f>AF106</f>
        <v>0.89223059114905967</v>
      </c>
    </row>
    <row r="91" spans="1:33" ht="15.75" customHeight="1">
      <c r="A91" s="284"/>
      <c r="B91" s="163"/>
      <c r="C91" s="279"/>
      <c r="D91" s="280"/>
      <c r="E91" s="101"/>
      <c r="F91" s="102"/>
      <c r="G91" s="103"/>
      <c r="H91" s="26"/>
      <c r="I91" s="104"/>
      <c r="J91" s="105"/>
      <c r="K91" s="106"/>
      <c r="L91" s="107"/>
      <c r="M91" s="105"/>
      <c r="N91" s="106"/>
      <c r="O91" s="108"/>
      <c r="P91" s="109"/>
      <c r="Q91" s="110"/>
      <c r="R91" s="290"/>
      <c r="S91" s="47"/>
      <c r="T91" s="48"/>
      <c r="U91" s="111"/>
      <c r="V91" s="112"/>
      <c r="W91" s="113"/>
      <c r="X91" s="116"/>
      <c r="Y91" s="12"/>
      <c r="Z91" s="198"/>
      <c r="AA91" s="281"/>
      <c r="AB91" s="282"/>
      <c r="AC91" s="12"/>
      <c r="AD91" s="198"/>
      <c r="AE91" s="117"/>
      <c r="AF91" s="110"/>
      <c r="AG91" s="295"/>
    </row>
    <row r="92" spans="1:33" ht="15.75" customHeight="1">
      <c r="A92" s="284"/>
      <c r="B92" s="163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63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63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63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63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63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63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63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63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63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63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63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63"/>
      <c r="C104" s="279"/>
      <c r="D104" s="280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63"/>
      <c r="C105" s="279"/>
      <c r="D105" s="280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0">AVERAGE(I90:I105)</f>
        <v>21</v>
      </c>
      <c r="J106" s="137">
        <f t="shared" si="30"/>
        <v>1800</v>
      </c>
      <c r="K106" s="138">
        <f t="shared" ref="K106" si="31">J106/I106</f>
        <v>85.714285714285708</v>
      </c>
      <c r="L106" s="136">
        <f t="shared" ref="L106:M106" si="32">AVERAGE(L90:L105)</f>
        <v>21</v>
      </c>
      <c r="M106" s="137">
        <f t="shared" si="32"/>
        <v>1606.0150640683073</v>
      </c>
      <c r="N106" s="138">
        <f>M106/L106</f>
        <v>76.476907812776545</v>
      </c>
      <c r="O106" s="139">
        <f>L106-I106</f>
        <v>0</v>
      </c>
      <c r="P106" s="140">
        <f>N106-K106</f>
        <v>-9.2373779015091628</v>
      </c>
      <c r="Q106" s="141">
        <f>N106/K106</f>
        <v>0.89223059114905978</v>
      </c>
      <c r="R106" s="291"/>
      <c r="S106" s="142">
        <v>0.70833333333333337</v>
      </c>
      <c r="T106" s="143">
        <v>0.74369212962962972</v>
      </c>
      <c r="U106" s="144"/>
      <c r="V106" s="166"/>
      <c r="W106" s="167"/>
      <c r="X106" s="138"/>
      <c r="Y106" s="179">
        <f t="shared" ref="Y106:Z106" si="33">SUM(Y90:Y105)</f>
        <v>0</v>
      </c>
      <c r="Z106" s="180">
        <f t="shared" si="33"/>
        <v>0</v>
      </c>
      <c r="AA106" s="277"/>
      <c r="AB106" s="278"/>
      <c r="AC106" s="179">
        <f t="shared" ref="AC106" si="34">SUM(AC90:AC105)</f>
        <v>1</v>
      </c>
      <c r="AD106" s="180">
        <f t="shared" ref="AD106" si="35">SUM(AD90:AD105)</f>
        <v>0</v>
      </c>
      <c r="AE106" s="168">
        <f>M106-J106</f>
        <v>-193.98493593169269</v>
      </c>
      <c r="AF106" s="141">
        <f>M106/J106</f>
        <v>0.89223059114905967</v>
      </c>
      <c r="AG106" s="296"/>
    </row>
    <row r="107" spans="1:33" ht="15.75" customHeight="1">
      <c r="A107" s="297" t="s">
        <v>186</v>
      </c>
      <c r="B107" s="146" t="s">
        <v>173</v>
      </c>
      <c r="C107" s="287" t="s">
        <v>201</v>
      </c>
      <c r="D107" s="288"/>
      <c r="E107" s="147">
        <v>50.67</v>
      </c>
      <c r="F107" s="159">
        <v>1351</v>
      </c>
      <c r="G107" s="148">
        <f t="shared" ref="G107:G109" si="36">E107*F107</f>
        <v>68455.17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1790.6048379654824</v>
      </c>
      <c r="N107" s="152">
        <f>M107/L107</f>
        <v>89.530241898274113</v>
      </c>
      <c r="O107" s="154">
        <f>L107-I107</f>
        <v>0</v>
      </c>
      <c r="P107" s="155">
        <f>N107-K107</f>
        <v>-10.469758101725887</v>
      </c>
      <c r="Q107" s="156">
        <f>N107/K107</f>
        <v>0.8953024189827411</v>
      </c>
      <c r="R107" s="289">
        <f>Q123</f>
        <v>0.87824112728067505</v>
      </c>
      <c r="S107" s="157">
        <v>0.70833333333333337</v>
      </c>
      <c r="T107" s="158">
        <v>0.73976851851851855</v>
      </c>
      <c r="U107" s="159"/>
      <c r="V107" s="160">
        <v>45.269619673373519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-209.39516203451763</v>
      </c>
      <c r="AF107" s="156">
        <f>M107/J107</f>
        <v>0.89530241898274121</v>
      </c>
      <c r="AG107" s="361">
        <f>AF123</f>
        <v>0.89420914777668747</v>
      </c>
    </row>
    <row r="108" spans="1:33" ht="15.75" customHeight="1">
      <c r="A108" s="298"/>
      <c r="B108" s="163" t="s">
        <v>173</v>
      </c>
      <c r="C108" s="279" t="s">
        <v>190</v>
      </c>
      <c r="D108" s="280"/>
      <c r="E108" s="101">
        <v>54.09</v>
      </c>
      <c r="F108" s="111">
        <v>854</v>
      </c>
      <c r="G108" s="103">
        <f t="shared" si="36"/>
        <v>46192.86</v>
      </c>
      <c r="H108" s="26"/>
      <c r="I108" s="104">
        <v>19</v>
      </c>
      <c r="J108" s="105">
        <v>2000</v>
      </c>
      <c r="K108" s="106">
        <f t="shared" ref="K108:K109" si="37">J108/I108</f>
        <v>105.26315789473684</v>
      </c>
      <c r="L108" s="107">
        <v>20</v>
      </c>
      <c r="M108" s="105">
        <f>F108/V108*60</f>
        <v>1786</v>
      </c>
      <c r="N108" s="106">
        <f>M108/L108</f>
        <v>89.3</v>
      </c>
      <c r="O108" s="108">
        <f>L108-I108</f>
        <v>1</v>
      </c>
      <c r="P108" s="109">
        <f>N108-K108</f>
        <v>-15.963157894736838</v>
      </c>
      <c r="Q108" s="110">
        <f>N108/K108</f>
        <v>0.84835000000000005</v>
      </c>
      <c r="R108" s="290"/>
      <c r="S108" s="47">
        <v>0.74305555555555558</v>
      </c>
      <c r="T108" s="48">
        <v>0.7629745370370371</v>
      </c>
      <c r="U108" s="111">
        <v>4.7333333333333272</v>
      </c>
      <c r="V108" s="112">
        <v>28.689809630459127</v>
      </c>
      <c r="W108" s="113"/>
      <c r="X108" s="116"/>
      <c r="Y108" s="12"/>
      <c r="Z108" s="198"/>
      <c r="AA108" s="281"/>
      <c r="AB108" s="282"/>
      <c r="AC108" s="12">
        <v>1</v>
      </c>
      <c r="AD108" s="198"/>
      <c r="AE108" s="117">
        <f>M108-J108</f>
        <v>-214</v>
      </c>
      <c r="AF108" s="110">
        <f>M108/J108</f>
        <v>0.89300000000000002</v>
      </c>
      <c r="AG108" s="362"/>
    </row>
    <row r="109" spans="1:33" ht="15.75" customHeight="1">
      <c r="A109" s="298"/>
      <c r="B109" s="163" t="s">
        <v>173</v>
      </c>
      <c r="C109" s="279" t="s">
        <v>217</v>
      </c>
      <c r="D109" s="280"/>
      <c r="E109" s="101">
        <v>38.39</v>
      </c>
      <c r="F109" s="111">
        <v>2127</v>
      </c>
      <c r="G109" s="103">
        <f t="shared" si="36"/>
        <v>81655.53</v>
      </c>
      <c r="H109" s="26"/>
      <c r="I109" s="104">
        <v>16</v>
      </c>
      <c r="J109" s="105">
        <v>2000</v>
      </c>
      <c r="K109" s="106">
        <f t="shared" si="37"/>
        <v>125</v>
      </c>
      <c r="L109" s="107">
        <v>16</v>
      </c>
      <c r="M109" s="105">
        <f>F109/V109*60</f>
        <v>1788.6500486946425</v>
      </c>
      <c r="N109" s="106">
        <f>M109/L109</f>
        <v>111.79062804341515</v>
      </c>
      <c r="O109" s="108">
        <f>L109-I109</f>
        <v>0</v>
      </c>
      <c r="P109" s="109">
        <f>N109-K109</f>
        <v>-13.209371956584846</v>
      </c>
      <c r="Q109" s="110">
        <f>N109/K109</f>
        <v>0.8943250243473212</v>
      </c>
      <c r="R109" s="290"/>
      <c r="S109" s="47">
        <v>0.76666666666666672</v>
      </c>
      <c r="T109" s="48">
        <v>0.81620370370370376</v>
      </c>
      <c r="U109" s="111">
        <v>5.3166666666666451</v>
      </c>
      <c r="V109" s="112">
        <v>71.3498988206984</v>
      </c>
      <c r="W109" s="113"/>
      <c r="X109" s="116"/>
      <c r="Y109" s="12"/>
      <c r="Z109" s="198"/>
      <c r="AA109" s="281"/>
      <c r="AB109" s="282"/>
      <c r="AC109" s="12">
        <v>2</v>
      </c>
      <c r="AD109" s="198"/>
      <c r="AE109" s="117">
        <f>M109-J109</f>
        <v>-211.34995130535754</v>
      </c>
      <c r="AF109" s="110">
        <f>M109/J109</f>
        <v>0.8943250243473212</v>
      </c>
      <c r="AG109" s="362"/>
    </row>
    <row r="110" spans="1:33" ht="15.75" customHeight="1">
      <c r="A110" s="298"/>
      <c r="B110" s="163"/>
      <c r="C110" s="279"/>
      <c r="D110" s="280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362"/>
    </row>
    <row r="111" spans="1:33" ht="15.75" customHeight="1">
      <c r="A111" s="298"/>
      <c r="B111" s="163"/>
      <c r="C111" s="279"/>
      <c r="D111" s="280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362"/>
    </row>
    <row r="112" spans="1:33" ht="15.75" customHeight="1">
      <c r="A112" s="298"/>
      <c r="B112" s="163"/>
      <c r="C112" s="279"/>
      <c r="D112" s="280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362"/>
    </row>
    <row r="113" spans="1:33" ht="15.75" customHeight="1">
      <c r="A113" s="298"/>
      <c r="B113" s="163"/>
      <c r="C113" s="279"/>
      <c r="D113" s="280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120"/>
      <c r="U113" s="111"/>
      <c r="V113" s="112"/>
      <c r="W113" s="113"/>
      <c r="X113" s="116"/>
      <c r="Y113" s="12"/>
      <c r="Z113" s="198"/>
      <c r="AA113" s="281"/>
      <c r="AB113" s="282"/>
      <c r="AC113" s="12"/>
      <c r="AD113" s="198"/>
      <c r="AE113" s="117"/>
      <c r="AF113" s="110"/>
      <c r="AG113" s="362"/>
    </row>
    <row r="114" spans="1:33" ht="15.75" customHeight="1">
      <c r="A114" s="298"/>
      <c r="B114" s="163"/>
      <c r="C114" s="279"/>
      <c r="D114" s="280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120"/>
      <c r="U114" s="111"/>
      <c r="V114" s="112"/>
      <c r="W114" s="113"/>
      <c r="X114" s="116"/>
      <c r="Y114" s="12"/>
      <c r="Z114" s="198"/>
      <c r="AA114" s="281"/>
      <c r="AB114" s="282"/>
      <c r="AC114" s="12"/>
      <c r="AD114" s="198"/>
      <c r="AE114" s="117"/>
      <c r="AF114" s="110"/>
      <c r="AG114" s="362"/>
    </row>
    <row r="115" spans="1:33" ht="15.75" customHeight="1">
      <c r="A115" s="298"/>
      <c r="B115" s="163"/>
      <c r="C115" s="279"/>
      <c r="D115" s="280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120"/>
      <c r="U115" s="111"/>
      <c r="V115" s="112"/>
      <c r="W115" s="113"/>
      <c r="X115" s="116"/>
      <c r="Y115" s="12"/>
      <c r="Z115" s="198"/>
      <c r="AA115" s="281"/>
      <c r="AB115" s="282"/>
      <c r="AC115" s="12"/>
      <c r="AD115" s="198"/>
      <c r="AE115" s="117"/>
      <c r="AF115" s="110"/>
      <c r="AG115" s="362"/>
    </row>
    <row r="116" spans="1:33" ht="15.75" customHeight="1">
      <c r="A116" s="298"/>
      <c r="B116" s="163"/>
      <c r="C116" s="279"/>
      <c r="D116" s="280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120"/>
      <c r="U116" s="111"/>
      <c r="V116" s="112"/>
      <c r="W116" s="113"/>
      <c r="X116" s="116"/>
      <c r="Y116" s="12"/>
      <c r="Z116" s="198"/>
      <c r="AA116" s="281"/>
      <c r="AB116" s="282"/>
      <c r="AC116" s="12"/>
      <c r="AD116" s="198"/>
      <c r="AE116" s="117"/>
      <c r="AF116" s="110"/>
      <c r="AG116" s="362"/>
    </row>
    <row r="117" spans="1:33" ht="15.75" customHeight="1">
      <c r="A117" s="298"/>
      <c r="B117" s="163"/>
      <c r="C117" s="279"/>
      <c r="D117" s="280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120"/>
      <c r="U117" s="111"/>
      <c r="V117" s="112"/>
      <c r="W117" s="113"/>
      <c r="X117" s="116"/>
      <c r="Y117" s="12"/>
      <c r="Z117" s="198"/>
      <c r="AA117" s="281"/>
      <c r="AB117" s="282"/>
      <c r="AC117" s="12"/>
      <c r="AD117" s="198"/>
      <c r="AE117" s="117"/>
      <c r="AF117" s="110"/>
      <c r="AG117" s="362"/>
    </row>
    <row r="118" spans="1:33" ht="15.75" customHeight="1">
      <c r="A118" s="298"/>
      <c r="B118" s="163"/>
      <c r="C118" s="279"/>
      <c r="D118" s="280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120"/>
      <c r="U118" s="111"/>
      <c r="V118" s="112"/>
      <c r="W118" s="113"/>
      <c r="X118" s="116"/>
      <c r="Y118" s="12"/>
      <c r="Z118" s="198"/>
      <c r="AA118" s="281"/>
      <c r="AB118" s="282"/>
      <c r="AC118" s="12"/>
      <c r="AD118" s="198"/>
      <c r="AE118" s="117"/>
      <c r="AF118" s="110"/>
      <c r="AG118" s="362"/>
    </row>
    <row r="119" spans="1:33" ht="15.75" customHeight="1">
      <c r="A119" s="298"/>
      <c r="B119" s="163"/>
      <c r="C119" s="279"/>
      <c r="D119" s="280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13"/>
      <c r="X119" s="116"/>
      <c r="Y119" s="12"/>
      <c r="Z119" s="198"/>
      <c r="AA119" s="281"/>
      <c r="AB119" s="282"/>
      <c r="AC119" s="12"/>
      <c r="AD119" s="198"/>
      <c r="AE119" s="117"/>
      <c r="AF119" s="110"/>
      <c r="AG119" s="362"/>
    </row>
    <row r="120" spans="1:33" ht="15.75" customHeight="1">
      <c r="A120" s="298"/>
      <c r="B120" s="163"/>
      <c r="C120" s="279"/>
      <c r="D120" s="280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83"/>
      <c r="X120" s="184"/>
      <c r="Y120" s="12"/>
      <c r="Z120" s="198"/>
      <c r="AA120" s="281"/>
      <c r="AB120" s="282"/>
      <c r="AC120" s="12"/>
      <c r="AD120" s="198"/>
      <c r="AE120" s="117"/>
      <c r="AF120" s="110"/>
      <c r="AG120" s="362"/>
    </row>
    <row r="121" spans="1:33" ht="15.75" customHeight="1">
      <c r="A121" s="298"/>
      <c r="B121" s="163"/>
      <c r="C121" s="279"/>
      <c r="D121" s="280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85"/>
      <c r="X121" s="186"/>
      <c r="Y121" s="12"/>
      <c r="Z121" s="198"/>
      <c r="AA121" s="281"/>
      <c r="AB121" s="282"/>
      <c r="AC121" s="12"/>
      <c r="AD121" s="198"/>
      <c r="AE121" s="117"/>
      <c r="AF121" s="110"/>
      <c r="AG121" s="362"/>
    </row>
    <row r="122" spans="1:33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120"/>
      <c r="U122" s="130"/>
      <c r="V122" s="112"/>
      <c r="W122" s="185"/>
      <c r="X122" s="186"/>
      <c r="Y122" s="12"/>
      <c r="Z122" s="198"/>
      <c r="AA122" s="281"/>
      <c r="AB122" s="282"/>
      <c r="AC122" s="12"/>
      <c r="AD122" s="198"/>
      <c r="AE122" s="117"/>
      <c r="AF122" s="110"/>
      <c r="AG122" s="362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38">AVERAGE(I107:I122)</f>
        <v>18.333333333333332</v>
      </c>
      <c r="J123" s="137">
        <f t="shared" si="38"/>
        <v>2000</v>
      </c>
      <c r="K123" s="138">
        <f t="shared" ref="K123" si="39">J123/I123</f>
        <v>109.09090909090909</v>
      </c>
      <c r="L123" s="136">
        <f t="shared" ref="L123:M123" si="40">AVERAGE(L107:L122)</f>
        <v>18.666666666666668</v>
      </c>
      <c r="M123" s="137">
        <f t="shared" si="40"/>
        <v>1788.4182955533749</v>
      </c>
      <c r="N123" s="138">
        <f>M123/L123</f>
        <v>95.808122976073648</v>
      </c>
      <c r="O123" s="139">
        <f>L123-I123</f>
        <v>0.3333333333333357</v>
      </c>
      <c r="P123" s="140">
        <f>N123-K123</f>
        <v>-13.282786114835446</v>
      </c>
      <c r="Q123" s="141">
        <f>N123/K123</f>
        <v>0.87824112728067505</v>
      </c>
      <c r="R123" s="291"/>
      <c r="S123" s="142">
        <v>0.70833333333333337</v>
      </c>
      <c r="T123" s="143">
        <v>0.81620370370370376</v>
      </c>
      <c r="U123" s="144"/>
      <c r="V123" s="166"/>
      <c r="W123" s="187"/>
      <c r="X123" s="188"/>
      <c r="Y123" s="179">
        <f t="shared" ref="Y123:Z123" si="41">SUM(Y107:Y122)</f>
        <v>0</v>
      </c>
      <c r="Z123" s="180">
        <f t="shared" si="41"/>
        <v>0</v>
      </c>
      <c r="AA123" s="277"/>
      <c r="AB123" s="278"/>
      <c r="AC123" s="179">
        <f t="shared" ref="AC123" si="42">SUM(AC107:AC122)</f>
        <v>4</v>
      </c>
      <c r="AD123" s="180">
        <f t="shared" ref="AD123" si="43">SUM(AD107:AD122)</f>
        <v>0</v>
      </c>
      <c r="AE123" s="168">
        <f>M123-J123</f>
        <v>-211.58170444662505</v>
      </c>
      <c r="AF123" s="141">
        <f>M123/J123</f>
        <v>0.89420914777668747</v>
      </c>
      <c r="AG123" s="363"/>
    </row>
    <row r="124" spans="1:33" ht="15.75" customHeight="1">
      <c r="A124" s="283" t="s">
        <v>225</v>
      </c>
      <c r="B124" s="146" t="s">
        <v>173</v>
      </c>
      <c r="C124" s="287" t="s">
        <v>189</v>
      </c>
      <c r="D124" s="288"/>
      <c r="E124" s="147">
        <v>47.6</v>
      </c>
      <c r="F124" s="97">
        <v>1526</v>
      </c>
      <c r="G124" s="148">
        <f t="shared" ref="G124:G126" si="44">E124*F124</f>
        <v>72637.600000000006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1787.1999999999998</v>
      </c>
      <c r="N124" s="152">
        <f>M124/L124</f>
        <v>77.704347826086945</v>
      </c>
      <c r="O124" s="154">
        <f>L124-I124</f>
        <v>0</v>
      </c>
      <c r="P124" s="155">
        <f>N124-K124</f>
        <v>-9.2521739130434923</v>
      </c>
      <c r="Q124" s="156">
        <f>N124/K124</f>
        <v>0.89359999999999984</v>
      </c>
      <c r="R124" s="289">
        <f>Q140</f>
        <v>0.8931</v>
      </c>
      <c r="S124" s="157">
        <v>0.70833333333333337</v>
      </c>
      <c r="T124" s="158">
        <v>0.74390046296296297</v>
      </c>
      <c r="U124" s="159"/>
      <c r="V124" s="160">
        <v>51.230975828111021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-212.80000000000018</v>
      </c>
      <c r="AF124" s="156">
        <f>M124/J124</f>
        <v>0.89359999999999995</v>
      </c>
      <c r="AG124" s="294">
        <f>AF140</f>
        <v>0.8931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02">
        <v>1332</v>
      </c>
      <c r="G125" s="103">
        <f t="shared" si="44"/>
        <v>75750.84</v>
      </c>
      <c r="H125" s="26"/>
      <c r="I125" s="104">
        <v>23</v>
      </c>
      <c r="J125" s="105">
        <v>2000</v>
      </c>
      <c r="K125" s="106">
        <f t="shared" ref="K125:K126" si="45">J125/I125</f>
        <v>86.956521739130437</v>
      </c>
      <c r="L125" s="107">
        <v>23</v>
      </c>
      <c r="M125" s="105">
        <f>F125/V125*60</f>
        <v>1784.6000000000004</v>
      </c>
      <c r="N125" s="106">
        <f>M125/L125</f>
        <v>77.591304347826096</v>
      </c>
      <c r="O125" s="108">
        <f>L125-I125</f>
        <v>0</v>
      </c>
      <c r="P125" s="109">
        <f>N125-K125</f>
        <v>-9.3652173913043413</v>
      </c>
      <c r="Q125" s="110">
        <f>N125/K125</f>
        <v>0.89230000000000009</v>
      </c>
      <c r="R125" s="290"/>
      <c r="S125" s="47">
        <v>0.74791666666666667</v>
      </c>
      <c r="T125" s="48">
        <v>0.77900462962962969</v>
      </c>
      <c r="U125" s="111">
        <v>5.7833333333333314</v>
      </c>
      <c r="V125" s="112">
        <v>44.783144682281737</v>
      </c>
      <c r="W125" s="113"/>
      <c r="X125" s="116"/>
      <c r="Y125" s="12"/>
      <c r="Z125" s="198"/>
      <c r="AA125" s="281"/>
      <c r="AB125" s="282"/>
      <c r="AC125" s="12">
        <v>1</v>
      </c>
      <c r="AD125" s="198"/>
      <c r="AE125" s="117">
        <f>M125-J125</f>
        <v>-215.39999999999964</v>
      </c>
      <c r="AF125" s="110">
        <f>M125/J125</f>
        <v>0.8923000000000002</v>
      </c>
      <c r="AG125" s="295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02">
        <v>1721</v>
      </c>
      <c r="G126" s="103">
        <f t="shared" si="44"/>
        <v>97735.59</v>
      </c>
      <c r="H126" s="26"/>
      <c r="I126" s="104">
        <v>23</v>
      </c>
      <c r="J126" s="105">
        <v>2000</v>
      </c>
      <c r="K126" s="106">
        <f t="shared" si="45"/>
        <v>86.956521739130437</v>
      </c>
      <c r="L126" s="107">
        <v>23</v>
      </c>
      <c r="M126" s="105">
        <f>F126/V126*60</f>
        <v>1786.7999999999997</v>
      </c>
      <c r="N126" s="106">
        <f>M126/L126</f>
        <v>77.68695652173912</v>
      </c>
      <c r="O126" s="108">
        <f>L126-I126</f>
        <v>0</v>
      </c>
      <c r="P126" s="109">
        <f>N126-K126</f>
        <v>-9.2695652173913174</v>
      </c>
      <c r="Q126" s="110">
        <f>N126/K126</f>
        <v>0.89339999999999986</v>
      </c>
      <c r="R126" s="290"/>
      <c r="S126" s="47">
        <v>0.78263888888888888</v>
      </c>
      <c r="T126" s="48">
        <v>0.82276620370370368</v>
      </c>
      <c r="U126" s="111">
        <v>5.2333333333332455</v>
      </c>
      <c r="V126" s="112">
        <v>57.79046339825387</v>
      </c>
      <c r="W126" s="113"/>
      <c r="X126" s="116"/>
      <c r="Y126" s="12"/>
      <c r="Z126" s="198"/>
      <c r="AA126" s="281"/>
      <c r="AB126" s="282"/>
      <c r="AC126" s="12">
        <v>1</v>
      </c>
      <c r="AD126" s="198"/>
      <c r="AE126" s="117">
        <f>M126-J126</f>
        <v>-213.20000000000027</v>
      </c>
      <c r="AF126" s="110">
        <f>M126/J126</f>
        <v>0.89339999999999986</v>
      </c>
      <c r="AG126" s="295"/>
    </row>
    <row r="127" spans="1:33" ht="15.75" customHeight="1">
      <c r="A127" s="284"/>
      <c r="B127" s="163"/>
      <c r="C127" s="279"/>
      <c r="D127" s="280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295"/>
    </row>
    <row r="128" spans="1:33" ht="15.75" customHeight="1">
      <c r="A128" s="285"/>
      <c r="B128" s="163"/>
      <c r="C128" s="279"/>
      <c r="D128" s="280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295"/>
    </row>
    <row r="129" spans="1:33" ht="15.75" customHeight="1">
      <c r="A129" s="285"/>
      <c r="B129" s="163"/>
      <c r="C129" s="279"/>
      <c r="D129" s="280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295"/>
    </row>
    <row r="130" spans="1:33" ht="15.75" customHeight="1">
      <c r="A130" s="285"/>
      <c r="B130" s="163"/>
      <c r="C130" s="279"/>
      <c r="D130" s="280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81"/>
      <c r="AB130" s="282"/>
      <c r="AC130" s="12"/>
      <c r="AD130" s="198"/>
      <c r="AE130" s="117"/>
      <c r="AF130" s="110"/>
      <c r="AG130" s="295"/>
    </row>
    <row r="131" spans="1:33" ht="15.75" customHeight="1">
      <c r="A131" s="285"/>
      <c r="B131" s="163"/>
      <c r="C131" s="279"/>
      <c r="D131" s="280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81"/>
      <c r="AB131" s="282"/>
      <c r="AC131" s="12"/>
      <c r="AD131" s="198"/>
      <c r="AE131" s="117"/>
      <c r="AF131" s="110"/>
      <c r="AG131" s="295"/>
    </row>
    <row r="132" spans="1:33" ht="15.75" customHeight="1">
      <c r="A132" s="285"/>
      <c r="B132" s="163"/>
      <c r="C132" s="279"/>
      <c r="D132" s="280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81"/>
      <c r="AB132" s="282"/>
      <c r="AC132" s="12"/>
      <c r="AD132" s="198"/>
      <c r="AE132" s="117"/>
      <c r="AF132" s="110"/>
      <c r="AG132" s="295"/>
    </row>
    <row r="133" spans="1:33" ht="15.75" customHeight="1">
      <c r="A133" s="285"/>
      <c r="B133" s="163"/>
      <c r="C133" s="279"/>
      <c r="D133" s="280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81"/>
      <c r="AB133" s="282"/>
      <c r="AC133" s="12"/>
      <c r="AD133" s="198"/>
      <c r="AE133" s="117"/>
      <c r="AF133" s="110"/>
      <c r="AG133" s="295"/>
    </row>
    <row r="134" spans="1:33" ht="15.75" customHeight="1">
      <c r="A134" s="285"/>
      <c r="B134" s="163"/>
      <c r="C134" s="279"/>
      <c r="D134" s="280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81"/>
      <c r="AB134" s="282"/>
      <c r="AC134" s="12"/>
      <c r="AD134" s="198"/>
      <c r="AE134" s="117"/>
      <c r="AF134" s="110"/>
      <c r="AG134" s="295"/>
    </row>
    <row r="135" spans="1:33" ht="15.75" customHeight="1">
      <c r="A135" s="285"/>
      <c r="B135" s="163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81"/>
      <c r="AB135" s="282"/>
      <c r="AC135" s="12"/>
      <c r="AD135" s="198"/>
      <c r="AE135" s="117"/>
      <c r="AF135" s="110"/>
      <c r="AG135" s="295"/>
    </row>
    <row r="136" spans="1:33" ht="15.75" customHeight="1">
      <c r="A136" s="285"/>
      <c r="B136" s="163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81"/>
      <c r="AB136" s="282"/>
      <c r="AC136" s="12"/>
      <c r="AD136" s="198"/>
      <c r="AE136" s="117"/>
      <c r="AF136" s="110"/>
      <c r="AG136" s="295"/>
    </row>
    <row r="137" spans="1:33" ht="15.75" customHeight="1">
      <c r="A137" s="285"/>
      <c r="B137" s="163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81"/>
      <c r="AB137" s="282"/>
      <c r="AC137" s="12"/>
      <c r="AD137" s="198"/>
      <c r="AE137" s="117"/>
      <c r="AF137" s="110"/>
      <c r="AG137" s="295"/>
    </row>
    <row r="138" spans="1:33" ht="15.75" customHeight="1">
      <c r="A138" s="285"/>
      <c r="B138" s="163"/>
      <c r="C138" s="279"/>
      <c r="D138" s="280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81"/>
      <c r="AB138" s="282"/>
      <c r="AC138" s="12"/>
      <c r="AD138" s="198"/>
      <c r="AE138" s="117"/>
      <c r="AF138" s="110"/>
      <c r="AG138" s="295"/>
    </row>
    <row r="139" spans="1:33" ht="15.75" customHeight="1">
      <c r="A139" s="285"/>
      <c r="B139" s="163"/>
      <c r="C139" s="279"/>
      <c r="D139" s="280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81"/>
      <c r="AB139" s="282"/>
      <c r="AC139" s="12"/>
      <c r="AD139" s="198"/>
      <c r="AE139" s="165"/>
      <c r="AF139" s="125"/>
      <c r="AG139" s="295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46">AVERAGE(I124:I139)</f>
        <v>23</v>
      </c>
      <c r="J140" s="137">
        <f t="shared" si="46"/>
        <v>2000</v>
      </c>
      <c r="K140" s="138">
        <f t="shared" ref="K140" si="47">J140/I140</f>
        <v>86.956521739130437</v>
      </c>
      <c r="L140" s="136">
        <f t="shared" ref="L140:M140" si="48">AVERAGE(L124:L139)</f>
        <v>23</v>
      </c>
      <c r="M140" s="137">
        <f t="shared" si="48"/>
        <v>1786.2</v>
      </c>
      <c r="N140" s="138">
        <f>M140/L140</f>
        <v>77.660869565217396</v>
      </c>
      <c r="O140" s="139">
        <f>L140-I140</f>
        <v>0</v>
      </c>
      <c r="P140" s="140">
        <f>N140-K140</f>
        <v>-9.2956521739130409</v>
      </c>
      <c r="Q140" s="141">
        <f>N140/K140</f>
        <v>0.8931</v>
      </c>
      <c r="R140" s="291"/>
      <c r="S140" s="142">
        <v>0.70833333333333337</v>
      </c>
      <c r="T140" s="143">
        <v>0.82276620370370368</v>
      </c>
      <c r="U140" s="144"/>
      <c r="V140" s="166"/>
      <c r="W140" s="167"/>
      <c r="X140" s="138"/>
      <c r="Y140" s="179">
        <f t="shared" ref="Y140:Z140" si="49">SUM(Y124:Y139)</f>
        <v>0</v>
      </c>
      <c r="Z140" s="180">
        <f t="shared" si="49"/>
        <v>0</v>
      </c>
      <c r="AA140" s="277"/>
      <c r="AB140" s="278"/>
      <c r="AC140" s="179">
        <f t="shared" ref="AC140" si="50">SUM(AC124:AC139)</f>
        <v>3</v>
      </c>
      <c r="AD140" s="180">
        <f t="shared" ref="AD140" si="51">SUM(AD124:AD139)</f>
        <v>0</v>
      </c>
      <c r="AE140" s="168">
        <f>M140-J140</f>
        <v>-213.79999999999995</v>
      </c>
      <c r="AF140" s="141">
        <f>M140/J140</f>
        <v>0.8931</v>
      </c>
      <c r="AG140" s="296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76" priority="3" operator="greaterThan">
      <formula>0</formula>
    </cfRule>
  </conditionalFormatting>
  <conditionalFormatting sqref="P5:P140 AE5:AE140">
    <cfRule type="cellIs" dxfId="175" priority="6" operator="lessThan">
      <formula>0</formula>
    </cfRule>
  </conditionalFormatting>
  <conditionalFormatting sqref="Q5:Q140 AF5:AF140">
    <cfRule type="cellIs" dxfId="174" priority="4" operator="greaterThan">
      <formula>1</formula>
    </cfRule>
    <cfRule type="cellIs" dxfId="173" priority="5" operator="lessThan">
      <formula>0.8</formula>
    </cfRule>
  </conditionalFormatting>
  <conditionalFormatting sqref="AG5 R5:R140 AG90:AG107">
    <cfRule type="cellIs" dxfId="172" priority="7" operator="lessThan">
      <formula>0.8</formula>
    </cfRule>
  </conditionalFormatting>
  <conditionalFormatting sqref="AG22">
    <cfRule type="cellIs" dxfId="171" priority="11" operator="lessThan">
      <formula>0.8</formula>
    </cfRule>
  </conditionalFormatting>
  <conditionalFormatting sqref="AG37">
    <cfRule type="cellIs" dxfId="170" priority="10" operator="lessThan">
      <formula>0.8</formula>
    </cfRule>
  </conditionalFormatting>
  <conditionalFormatting sqref="AG39:AG74">
    <cfRule type="cellIs" dxfId="169" priority="8" operator="lessThan">
      <formula>0.8</formula>
    </cfRule>
  </conditionalFormatting>
  <conditionalFormatting sqref="AG80:AG88">
    <cfRule type="cellIs" dxfId="168" priority="9" operator="lessThan">
      <formula>0.8</formula>
    </cfRule>
  </conditionalFormatting>
  <conditionalFormatting sqref="AG122">
    <cfRule type="cellIs" dxfId="167" priority="2" operator="lessThan">
      <formula>0.8</formula>
    </cfRule>
  </conditionalFormatting>
  <conditionalFormatting sqref="AG124:AG140">
    <cfRule type="cellIs" dxfId="166" priority="1" operator="lessThan">
      <formula>0.8</formula>
    </cfRule>
  </conditionalFormatting>
  <dataValidations count="1">
    <dataValidation type="list" allowBlank="1" showInputMessage="1" showErrorMessage="1" sqref="AA5:AB140" xr:uid="{F9B9EF35-1FBF-4B4E-A02E-A1A257253158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4068B-DBCD-4EE4-9869-762E89A14767}">
  <sheetPr>
    <tabColor theme="8" tint="0.59999389629810485"/>
  </sheetPr>
  <dimension ref="B1:AR42"/>
  <sheetViews>
    <sheetView zoomScale="70" zoomScaleNormal="70" workbookViewId="0">
      <selection activeCell="S27" sqref="S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229</v>
      </c>
      <c r="D3" s="265"/>
      <c r="E3" s="3" t="s">
        <v>2</v>
      </c>
      <c r="F3" s="266">
        <f>'0507(18度C)'!D1+'0507(4度C)'!D1</f>
        <v>175320</v>
      </c>
      <c r="G3" s="267"/>
      <c r="H3" s="3" t="s">
        <v>3</v>
      </c>
      <c r="I3" s="268">
        <f>'0507(18度C)'!F1+'0507(4度C)'!F1</f>
        <v>5146313.3899999997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452.30902059045673</v>
      </c>
      <c r="F6" s="241" t="e">
        <f>AVERAGE(#REF!,D14:K14)</f>
        <v>#REF!</v>
      </c>
      <c r="G6" s="242">
        <f>AVERAGE(D14:K14)</f>
        <v>182.74697768615033</v>
      </c>
      <c r="H6" s="243"/>
      <c r="I6" s="242">
        <f>AVERAGE(L14:O14)</f>
        <v>93.920572181441742</v>
      </c>
      <c r="J6" s="243"/>
      <c r="K6" s="242">
        <f>AVERAGE(D32:O32)</f>
        <v>718.21912448031298</v>
      </c>
      <c r="L6" s="243"/>
      <c r="M6" s="242">
        <f>AVERAGE(P32:X32)</f>
        <v>725.66528066528065</v>
      </c>
      <c r="N6" s="243"/>
      <c r="O6" s="231">
        <f>'0507(4度C)'!Y2</f>
        <v>0</v>
      </c>
      <c r="P6" s="231">
        <f>'0507(4度C)'!Z2</f>
        <v>0</v>
      </c>
      <c r="Q6" s="231">
        <f>'0507(4度C)'!AC2</f>
        <v>41</v>
      </c>
      <c r="R6" s="231">
        <f>'0507(4度C)'!AD2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403.86518537519032</v>
      </c>
      <c r="F7" s="237" t="e">
        <f>AVERAGE(#REF!,D15:K15)</f>
        <v>#REF!</v>
      </c>
      <c r="G7" s="238">
        <f>AVERAGE(D15:K15)</f>
        <v>164.09739061829225</v>
      </c>
      <c r="H7" s="239"/>
      <c r="I7" s="238">
        <f>AVERAGE(L15:O15)</f>
        <v>83.33297437613156</v>
      </c>
      <c r="J7" s="239"/>
      <c r="K7" s="238">
        <f>AVERAGE(D33:O33)</f>
        <v>641.22697646112124</v>
      </c>
      <c r="L7" s="239"/>
      <c r="M7" s="238">
        <f>AVERAGE(P33:X33)</f>
        <v>647.27184821319361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0.89212593255645434</v>
      </c>
      <c r="F8" s="245" t="e">
        <f>AVERAGE(D16:K16,#REF!)</f>
        <v>#REF!</v>
      </c>
      <c r="G8" s="224">
        <f>AVERAGE(D16:K16)</f>
        <v>0.89548453467485023</v>
      </c>
      <c r="H8" s="225"/>
      <c r="I8" s="224">
        <f>AVERAGE(L16:O16)</f>
        <v>0.88805684265118146</v>
      </c>
      <c r="J8" s="225"/>
      <c r="K8" s="224">
        <f>AVERAGE(D34:O34)</f>
        <v>0.89099928023753316</v>
      </c>
      <c r="L8" s="225"/>
      <c r="M8" s="224">
        <f>AVERAGE(P34:X34)</f>
        <v>0.89238781273606549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83.720930232558146</v>
      </c>
      <c r="H14" s="28">
        <v>174.70588235294119</v>
      </c>
      <c r="I14" s="28">
        <v>477.77777777777777</v>
      </c>
      <c r="J14" s="28" t="s">
        <v>42</v>
      </c>
      <c r="K14" s="29" t="s">
        <v>42</v>
      </c>
      <c r="L14" s="27" t="s">
        <v>42</v>
      </c>
      <c r="M14" s="30">
        <v>85.714285714285708</v>
      </c>
      <c r="N14" s="28">
        <v>109.09090909090909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75.598344912016913</v>
      </c>
      <c r="F15" s="35">
        <v>83.184752259684885</v>
      </c>
      <c r="G15" s="35">
        <v>74.995670810539664</v>
      </c>
      <c r="H15" s="35">
        <v>155.56291820896064</v>
      </c>
      <c r="I15" s="35">
        <v>431.14526690025917</v>
      </c>
      <c r="J15" s="35" t="s">
        <v>42</v>
      </c>
      <c r="K15" s="36" t="s">
        <v>42</v>
      </c>
      <c r="L15" s="34" t="s">
        <v>42</v>
      </c>
      <c r="M15" s="37">
        <v>76.511193527062261</v>
      </c>
      <c r="N15" s="35">
        <v>95.815265833216515</v>
      </c>
      <c r="O15" s="38">
        <v>77.672463768115932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I16" si="0">E15/E14</f>
        <v>0.89458041479220018</v>
      </c>
      <c r="F16" s="43">
        <f t="shared" si="0"/>
        <v>0.89423608679161259</v>
      </c>
      <c r="G16" s="43">
        <f t="shared" si="0"/>
        <v>0.89578162357033486</v>
      </c>
      <c r="H16" s="43">
        <f t="shared" si="0"/>
        <v>0.89042747796374766</v>
      </c>
      <c r="I16" s="43">
        <f t="shared" si="0"/>
        <v>0.9023970702563564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0.89263059114905974</v>
      </c>
      <c r="N16" s="43">
        <f t="shared" si="1"/>
        <v>0.87830660347115141</v>
      </c>
      <c r="O16" s="46">
        <f t="shared" si="1"/>
        <v>0.89323333333333321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0.29166666666666669</v>
      </c>
      <c r="F17" s="48">
        <v>0.29166666666666669</v>
      </c>
      <c r="G17" s="48">
        <v>0.25</v>
      </c>
      <c r="H17" s="48">
        <v>0.25</v>
      </c>
      <c r="I17" s="48">
        <v>0.25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0.55780092592592589</v>
      </c>
      <c r="F18" s="48">
        <v>0.54061342592592587</v>
      </c>
      <c r="G18" s="48">
        <v>0.58883101851851849</v>
      </c>
      <c r="H18" s="48">
        <v>0.53686342592592584</v>
      </c>
      <c r="I18" s="48">
        <v>0.47879629629629616</v>
      </c>
      <c r="J18" s="48" t="s">
        <v>42</v>
      </c>
      <c r="K18" s="48" t="s">
        <v>42</v>
      </c>
      <c r="L18" s="47" t="s">
        <v>42</v>
      </c>
      <c r="M18" s="49">
        <v>0.74356481481481485</v>
      </c>
      <c r="N18" s="48">
        <v>0.82447916666666665</v>
      </c>
      <c r="O18" s="50">
        <v>0.81652777777777774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7</v>
      </c>
      <c r="F21" s="52">
        <v>6</v>
      </c>
      <c r="G21" s="52">
        <v>8</v>
      </c>
      <c r="H21" s="52">
        <v>9</v>
      </c>
      <c r="I21" s="52">
        <v>3</v>
      </c>
      <c r="J21" s="52"/>
      <c r="K21" s="53"/>
      <c r="L21" s="54"/>
      <c r="M21" s="55">
        <v>1</v>
      </c>
      <c r="N21" s="52">
        <v>4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23.666666666666668</v>
      </c>
      <c r="F23" s="58">
        <v>21.5</v>
      </c>
      <c r="G23" s="58">
        <v>21.5</v>
      </c>
      <c r="H23" s="58">
        <v>19.833333333333332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21</v>
      </c>
      <c r="N23" s="58">
        <v>18.666666666666668</v>
      </c>
      <c r="O23" s="61">
        <v>23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941.37931034482756</v>
      </c>
      <c r="O32" s="28">
        <v>810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1005</v>
      </c>
      <c r="X32" s="31">
        <v>830.76923076923083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268.48102025681186</v>
      </c>
      <c r="H33" s="35">
        <v>390.870821589532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992.85617954496593</v>
      </c>
      <c r="N33" s="35">
        <v>837.68313491952483</v>
      </c>
      <c r="O33" s="35">
        <v>716.24372599477135</v>
      </c>
      <c r="P33" s="34">
        <v>260.90507182501193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696.40873268248106</v>
      </c>
      <c r="W33" s="35">
        <v>896.37279249555593</v>
      </c>
      <c r="X33" s="38">
        <v>735.40079584972523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0.87629221889376085</v>
      </c>
      <c r="H34" s="43">
        <f>H33/H32</f>
        <v>0.90200958828353539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0.90259652685905989</v>
      </c>
      <c r="N34" s="43">
        <f>N33/N32</f>
        <v>0.8898465535775173</v>
      </c>
      <c r="O34" s="43">
        <f>O33/O32</f>
        <v>0.88425151357379184</v>
      </c>
      <c r="P34" s="42">
        <f>P33/P32</f>
        <v>0.89384144977087421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0.89859191313868525</v>
      </c>
      <c r="W34" s="43">
        <f>W33/W32</f>
        <v>0.89191322636373727</v>
      </c>
      <c r="X34" s="46">
        <f>X33/X32</f>
        <v>0.88520466167096545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0.47879629629629616</v>
      </c>
      <c r="H36" s="48">
        <v>0.3283564814814815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0.39798611111111115</v>
      </c>
      <c r="N36" s="48">
        <v>0.61512731481481497</v>
      </c>
      <c r="O36" s="48">
        <v>0.62184027777777773</v>
      </c>
      <c r="P36" s="47">
        <v>0.75756944444444452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0.79777777777777781</v>
      </c>
      <c r="W36" s="48">
        <v>1.1340972222222221</v>
      </c>
      <c r="X36" s="50">
        <v>1.1335185185185184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3.625</v>
      </c>
      <c r="O37" s="58">
        <v>4.4444444444444446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3.3333333333333335</v>
      </c>
      <c r="X37" s="61">
        <v>4.333333333333333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D863-70AE-4C3B-9D29-B03CA3D21A3C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115789</v>
      </c>
      <c r="E1" s="88" t="s">
        <v>3</v>
      </c>
      <c r="F1" s="89">
        <f>SUM(G5:G157)</f>
        <v>2354731.9700000002</v>
      </c>
      <c r="G1" s="90" t="s">
        <v>84</v>
      </c>
      <c r="H1" s="91">
        <f>L21+L38+L55+L72+L89+L106+L123+L140+L157</f>
        <v>52.81944444444445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46149</v>
      </c>
      <c r="B2" s="335"/>
      <c r="C2" s="92" t="s">
        <v>40</v>
      </c>
      <c r="D2" s="93">
        <f>AVERAGE(N21,N38,N55,N72,N89,N106,N123,N140,N157)</f>
        <v>643.91358612870886</v>
      </c>
      <c r="E2" s="93" t="s">
        <v>91</v>
      </c>
      <c r="F2" s="94">
        <f>F1/D1</f>
        <v>20.336404753473992</v>
      </c>
      <c r="G2" s="95" t="s">
        <v>92</v>
      </c>
      <c r="H2" s="96">
        <f>COUNT(H5:H157)</f>
        <v>16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1632</v>
      </c>
      <c r="G5" s="148">
        <f t="shared" ref="G5:G8" si="0">E5*F5</f>
        <v>41844.480000000003</v>
      </c>
      <c r="H5" s="149"/>
      <c r="I5" s="150">
        <v>11</v>
      </c>
      <c r="J5" s="151">
        <v>3600</v>
      </c>
      <c r="K5" s="152">
        <f>J5/I5</f>
        <v>327.27272727272725</v>
      </c>
      <c r="L5" s="153">
        <v>11</v>
      </c>
      <c r="M5" s="151">
        <f>F5/V5*60</f>
        <v>3184.1557450030955</v>
      </c>
      <c r="N5" s="152">
        <f>M5/L5</f>
        <v>289.46870409119049</v>
      </c>
      <c r="O5" s="154">
        <f>L5-I5</f>
        <v>0</v>
      </c>
      <c r="P5" s="155">
        <f>N5-K5</f>
        <v>-37.804023181536763</v>
      </c>
      <c r="Q5" s="156">
        <f>N5/K5</f>
        <v>0.88448770694530432</v>
      </c>
      <c r="R5" s="289">
        <f>Q21</f>
        <v>0.87629221889376085</v>
      </c>
      <c r="S5" s="157">
        <v>0.25</v>
      </c>
      <c r="T5" s="158">
        <v>0.27135416666666667</v>
      </c>
      <c r="U5" s="159"/>
      <c r="V5" s="160">
        <v>30.752264600645283</v>
      </c>
      <c r="W5" s="161"/>
      <c r="X5" s="162"/>
      <c r="Y5" s="292"/>
      <c r="Z5" s="293"/>
      <c r="AA5" s="115">
        <f>M5-J5</f>
        <v>-415.84425499690451</v>
      </c>
      <c r="AB5" s="156">
        <f>M5/J5</f>
        <v>0.88448770694530432</v>
      </c>
      <c r="AC5" s="294">
        <f>AB21</f>
        <v>0.87629221889376108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3572</v>
      </c>
      <c r="G6" s="103">
        <f t="shared" si="0"/>
        <v>105445.44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3158.0217309505788</v>
      </c>
      <c r="N6" s="106">
        <f>M6/L6</f>
        <v>263.16847757921488</v>
      </c>
      <c r="O6" s="108">
        <f>L6-I6</f>
        <v>0</v>
      </c>
      <c r="P6" s="109">
        <f>N6-K6</f>
        <v>-36.83152242078512</v>
      </c>
      <c r="Q6" s="110">
        <f>N6/K6</f>
        <v>0.87722825859738296</v>
      </c>
      <c r="R6" s="290"/>
      <c r="S6" s="47">
        <v>0.27499999999999997</v>
      </c>
      <c r="T6" s="48">
        <v>0.3221180555555555</v>
      </c>
      <c r="U6" s="111">
        <v>5.2499999999999414</v>
      </c>
      <c r="V6" s="112">
        <v>67.865270811638368</v>
      </c>
      <c r="W6" s="113"/>
      <c r="X6" s="116"/>
      <c r="Y6" s="281"/>
      <c r="Z6" s="282"/>
      <c r="AA6" s="117">
        <f>M6-J6</f>
        <v>-441.97826904942121</v>
      </c>
      <c r="AB6" s="110">
        <f>M6/J6</f>
        <v>0.87722825859738296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3892</v>
      </c>
      <c r="G7" s="103">
        <f t="shared" si="0"/>
        <v>116176.20000000001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3155.4603855330774</v>
      </c>
      <c r="N7" s="106">
        <f>M7/L7</f>
        <v>262.95503212775645</v>
      </c>
      <c r="O7" s="108">
        <f>L7-I7</f>
        <v>0</v>
      </c>
      <c r="P7" s="109">
        <f>N7-K7</f>
        <v>-37.044967872243546</v>
      </c>
      <c r="Q7" s="110">
        <f>N7/K7</f>
        <v>0.87651677375918813</v>
      </c>
      <c r="R7" s="290"/>
      <c r="S7" s="47">
        <v>0.3256944444444444</v>
      </c>
      <c r="T7" s="48">
        <v>0.37708333333333327</v>
      </c>
      <c r="U7" s="111">
        <v>5.1500000000000057</v>
      </c>
      <c r="V7" s="112">
        <v>74.0050488577278</v>
      </c>
      <c r="W7" s="113"/>
      <c r="X7" s="116"/>
      <c r="Y7" s="281"/>
      <c r="Z7" s="282"/>
      <c r="AA7" s="117">
        <f>M7-J7</f>
        <v>-444.53961446692256</v>
      </c>
      <c r="AB7" s="110">
        <f>M7/J7</f>
        <v>0.87651677375918813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2546</v>
      </c>
      <c r="G8" s="103">
        <f t="shared" si="0"/>
        <v>72739.22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3120.970090583407</v>
      </c>
      <c r="N8" s="106">
        <f>M8/L8</f>
        <v>260.08084088195056</v>
      </c>
      <c r="O8" s="108">
        <f>L8-I8</f>
        <v>0</v>
      </c>
      <c r="P8" s="109">
        <f>N8-K8</f>
        <v>-39.919159118049436</v>
      </c>
      <c r="Q8" s="110">
        <f>N8/K8</f>
        <v>0.86693613627316857</v>
      </c>
      <c r="R8" s="290"/>
      <c r="S8" s="47">
        <v>0.38124999999999992</v>
      </c>
      <c r="T8" s="48">
        <v>0.41523148148148142</v>
      </c>
      <c r="U8" s="111">
        <v>5.9999999999999787</v>
      </c>
      <c r="V8" s="112">
        <v>48.946319755164453</v>
      </c>
      <c r="W8" s="113"/>
      <c r="X8" s="116"/>
      <c r="Y8" s="281"/>
      <c r="Z8" s="282"/>
      <c r="AA8" s="117">
        <f>M8-J8</f>
        <v>-479.029909416593</v>
      </c>
      <c r="AB8" s="110">
        <f>M8/J8</f>
        <v>0.86693613627316857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3154.6519880175397</v>
      </c>
      <c r="N21" s="138">
        <f>M21/L21</f>
        <v>268.48102025681186</v>
      </c>
      <c r="O21" s="139">
        <f>L21-I21</f>
        <v>0</v>
      </c>
      <c r="P21" s="140">
        <f>N21-K21</f>
        <v>-37.901958466592419</v>
      </c>
      <c r="Q21" s="141">
        <f>N21/K21</f>
        <v>0.87629221889376085</v>
      </c>
      <c r="R21" s="291"/>
      <c r="S21" s="142">
        <v>0.25</v>
      </c>
      <c r="T21" s="143">
        <v>0.47879629629629616</v>
      </c>
      <c r="U21" s="144"/>
      <c r="V21" s="166"/>
      <c r="W21" s="167"/>
      <c r="X21" s="138"/>
      <c r="Y21" s="277"/>
      <c r="Z21" s="278"/>
      <c r="AA21" s="168">
        <f>M21-J21</f>
        <v>-445.34801198246032</v>
      </c>
      <c r="AB21" s="141">
        <f>M21/J21</f>
        <v>0.87629221889376108</v>
      </c>
      <c r="AC21" s="296"/>
    </row>
    <row r="22" spans="1:29" ht="15.75" customHeight="1">
      <c r="A22" s="283" t="s">
        <v>120</v>
      </c>
      <c r="B22" s="114" t="s">
        <v>114</v>
      </c>
      <c r="C22" s="287" t="s">
        <v>121</v>
      </c>
      <c r="D22" s="288"/>
      <c r="E22" s="147">
        <v>14.03</v>
      </c>
      <c r="F22" s="97">
        <v>893</v>
      </c>
      <c r="G22" s="148">
        <f t="shared" ref="G22:G23" si="5">E22*F22</f>
        <v>12528.789999999999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2345.4149636287075</v>
      </c>
      <c r="N22" s="152">
        <f>M22/L22</f>
        <v>390.90249393811791</v>
      </c>
      <c r="O22" s="154">
        <f>L22-I22</f>
        <v>0</v>
      </c>
      <c r="P22" s="155">
        <f>N22-K22</f>
        <v>-42.430839395215401</v>
      </c>
      <c r="Q22" s="156">
        <f>N22/K22</f>
        <v>0.90208267831873368</v>
      </c>
      <c r="R22" s="289">
        <f>Q38</f>
        <v>0.90200958828353539</v>
      </c>
      <c r="S22" s="157">
        <v>0.29166666666666669</v>
      </c>
      <c r="T22" s="158">
        <v>0.30752314814814818</v>
      </c>
      <c r="U22" s="159"/>
      <c r="V22" s="160">
        <v>22.844571570867672</v>
      </c>
      <c r="W22" s="158"/>
      <c r="X22" s="169"/>
      <c r="Y22" s="292"/>
      <c r="Z22" s="293"/>
      <c r="AA22" s="115">
        <f>M22-J22</f>
        <v>-254.58503637129252</v>
      </c>
      <c r="AB22" s="156">
        <f>M22/J22</f>
        <v>0.90208267831873368</v>
      </c>
      <c r="AC22" s="294">
        <f>AB38</f>
        <v>0.90200958828353539</v>
      </c>
    </row>
    <row r="23" spans="1:29" ht="15.75" customHeight="1">
      <c r="A23" s="284"/>
      <c r="B23" s="100" t="s">
        <v>114</v>
      </c>
      <c r="C23" s="279" t="s">
        <v>122</v>
      </c>
      <c r="D23" s="280"/>
      <c r="E23" s="101">
        <v>14.49</v>
      </c>
      <c r="F23" s="102">
        <v>1010</v>
      </c>
      <c r="G23" s="103">
        <f t="shared" si="5"/>
        <v>14634.9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2345.0348954456767</v>
      </c>
      <c r="N23" s="106">
        <f>M23/L23</f>
        <v>390.83914924094614</v>
      </c>
      <c r="O23" s="108">
        <f>L23-I23</f>
        <v>0</v>
      </c>
      <c r="P23" s="109">
        <f>N23-K23</f>
        <v>-42.494184092387172</v>
      </c>
      <c r="Q23" s="110">
        <f>N23/K23</f>
        <v>0.90193649824833733</v>
      </c>
      <c r="R23" s="290"/>
      <c r="S23" s="47">
        <v>0.31041666666666667</v>
      </c>
      <c r="T23" s="48">
        <v>0.3283564814814815</v>
      </c>
      <c r="U23" s="111">
        <v>5</v>
      </c>
      <c r="V23" s="112">
        <v>25.841832937195118</v>
      </c>
      <c r="W23" s="113"/>
      <c r="X23" s="13"/>
      <c r="Y23" s="281"/>
      <c r="Z23" s="282"/>
      <c r="AA23" s="117">
        <f>M23-J23</f>
        <v>-254.96510455432326</v>
      </c>
      <c r="AB23" s="110">
        <f>M23/J23</f>
        <v>0.90193649824833722</v>
      </c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50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2345.2249295371921</v>
      </c>
      <c r="N38" s="138">
        <f>M38/L38</f>
        <v>390.870821589532</v>
      </c>
      <c r="O38" s="139">
        <f>L38-I38</f>
        <v>0</v>
      </c>
      <c r="P38" s="140">
        <f>N38-K38</f>
        <v>-42.462511743801315</v>
      </c>
      <c r="Q38" s="141">
        <f>N38/K38</f>
        <v>0.90200958828353539</v>
      </c>
      <c r="R38" s="291"/>
      <c r="S38" s="142">
        <v>0.29166666666666669</v>
      </c>
      <c r="T38" s="143">
        <v>0.3283564814814815</v>
      </c>
      <c r="U38" s="144"/>
      <c r="V38" s="166"/>
      <c r="W38" s="167"/>
      <c r="X38" s="138"/>
      <c r="Y38" s="277"/>
      <c r="Z38" s="278"/>
      <c r="AA38" s="168">
        <f>M38-J38</f>
        <v>-254.77507046280789</v>
      </c>
      <c r="AB38" s="141">
        <f>M38/J38</f>
        <v>0.90200958828353539</v>
      </c>
      <c r="AC38" s="296"/>
    </row>
    <row r="39" spans="1:29" ht="15.75" customHeight="1">
      <c r="A39" s="297" t="s">
        <v>123</v>
      </c>
      <c r="B39" s="114" t="s">
        <v>118</v>
      </c>
      <c r="C39" s="287" t="s">
        <v>191</v>
      </c>
      <c r="D39" s="288"/>
      <c r="E39" s="147">
        <v>18.53</v>
      </c>
      <c r="F39" s="97">
        <v>3133</v>
      </c>
      <c r="G39" s="148">
        <f t="shared" ref="G39" si="9">E39*F39</f>
        <v>58054.490000000005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2978.5685386348978</v>
      </c>
      <c r="N39" s="152">
        <f>M39/L39</f>
        <v>992.85617954496593</v>
      </c>
      <c r="O39" s="154">
        <f>L39-I39</f>
        <v>0</v>
      </c>
      <c r="P39" s="155">
        <f>N39-K39</f>
        <v>-107.14382045503407</v>
      </c>
      <c r="Q39" s="156">
        <f>N39/K39</f>
        <v>0.90259652685905989</v>
      </c>
      <c r="R39" s="289">
        <f>Q55</f>
        <v>0.90259652685905989</v>
      </c>
      <c r="S39" s="157">
        <v>0.35416666666666669</v>
      </c>
      <c r="T39" s="158">
        <v>0.39798611111111115</v>
      </c>
      <c r="U39" s="159"/>
      <c r="V39" s="112">
        <v>63.110852599736646</v>
      </c>
      <c r="W39" s="161"/>
      <c r="X39" s="162"/>
      <c r="Y39" s="292"/>
      <c r="Z39" s="293"/>
      <c r="AA39" s="115">
        <f>M39-J39</f>
        <v>-321.43146136510222</v>
      </c>
      <c r="AB39" s="156">
        <f>M39/J39</f>
        <v>0.90259652685905989</v>
      </c>
      <c r="AC39" s="294">
        <f>AB55</f>
        <v>0.90259652685905989</v>
      </c>
    </row>
    <row r="40" spans="1:29" ht="15.75" customHeight="1">
      <c r="A40" s="298"/>
      <c r="B40" s="100"/>
      <c r="C40" s="279"/>
      <c r="D40" s="280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0"/>
      <c r="S40" s="47"/>
      <c r="T40" s="48"/>
      <c r="U40" s="111"/>
      <c r="V40" s="112"/>
      <c r="W40" s="113"/>
      <c r="X40" s="116"/>
      <c r="Y40" s="281"/>
      <c r="Z40" s="282"/>
      <c r="AA40" s="117"/>
      <c r="AB40" s="110"/>
      <c r="AC40" s="295"/>
    </row>
    <row r="41" spans="1:29" ht="15.75" customHeight="1">
      <c r="A41" s="298"/>
      <c r="B41" s="100"/>
      <c r="C41" s="279"/>
      <c r="D41" s="280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0"/>
      <c r="S41" s="47"/>
      <c r="T41" s="48"/>
      <c r="U41" s="111"/>
      <c r="V41" s="112"/>
      <c r="W41" s="113"/>
      <c r="X41" s="116"/>
      <c r="Y41" s="281"/>
      <c r="Z41" s="282"/>
      <c r="AA41" s="117"/>
      <c r="AB41" s="110"/>
      <c r="AC41" s="295"/>
    </row>
    <row r="42" spans="1:29" ht="15.75" customHeight="1">
      <c r="A42" s="298"/>
      <c r="B42" s="100"/>
      <c r="C42" s="279"/>
      <c r="D42" s="280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81"/>
      <c r="Z42" s="282"/>
      <c r="AA42" s="117"/>
      <c r="AB42" s="110"/>
      <c r="AC42" s="295"/>
    </row>
    <row r="43" spans="1:29" ht="15.75" customHeight="1">
      <c r="A43" s="298"/>
      <c r="B43" s="100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81"/>
      <c r="Z43" s="282"/>
      <c r="AA43" s="117"/>
      <c r="AB43" s="110"/>
      <c r="AC43" s="295"/>
    </row>
    <row r="44" spans="1:29" ht="15.75" customHeight="1">
      <c r="A44" s="298"/>
      <c r="B44" s="100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281"/>
      <c r="Z44" s="282"/>
      <c r="AA44" s="117"/>
      <c r="AB44" s="110"/>
      <c r="AC44" s="295"/>
    </row>
    <row r="45" spans="1:29" ht="15.75" customHeight="1">
      <c r="A45" s="298"/>
      <c r="B45" s="100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120"/>
      <c r="U45" s="111"/>
      <c r="V45" s="112"/>
      <c r="W45" s="113"/>
      <c r="X45" s="116"/>
      <c r="Y45" s="281"/>
      <c r="Z45" s="282"/>
      <c r="AA45" s="117"/>
      <c r="AB45" s="110"/>
      <c r="AC45" s="295"/>
    </row>
    <row r="46" spans="1:29" ht="15.75" customHeight="1">
      <c r="A46" s="298"/>
      <c r="B46" s="100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120"/>
      <c r="U46" s="111"/>
      <c r="V46" s="112"/>
      <c r="W46" s="113"/>
      <c r="X46" s="116"/>
      <c r="Y46" s="281"/>
      <c r="Z46" s="282"/>
      <c r="AA46" s="117"/>
      <c r="AB46" s="110"/>
      <c r="AC46" s="295"/>
    </row>
    <row r="47" spans="1:29" ht="15.75" customHeight="1">
      <c r="A47" s="298"/>
      <c r="B47" s="100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120"/>
      <c r="U47" s="111"/>
      <c r="V47" s="112"/>
      <c r="W47" s="113"/>
      <c r="X47" s="116"/>
      <c r="Y47" s="281"/>
      <c r="Z47" s="282"/>
      <c r="AA47" s="117"/>
      <c r="AB47" s="110"/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13"/>
      <c r="X49" s="116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13"/>
      <c r="X50" s="116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13"/>
      <c r="X51" s="116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13"/>
      <c r="X52" s="116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13"/>
      <c r="X53" s="116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2978.5685386348978</v>
      </c>
      <c r="N55" s="138">
        <f t="shared" ref="N55:N63" si="13">M55/L55</f>
        <v>992.85617954496593</v>
      </c>
      <c r="O55" s="139">
        <f t="shared" ref="O55:O63" si="14">L55-I55</f>
        <v>0</v>
      </c>
      <c r="P55" s="140">
        <f t="shared" ref="P55:P63" si="15">N55-K55</f>
        <v>-107.14382045503407</v>
      </c>
      <c r="Q55" s="141">
        <f t="shared" ref="Q55:Q63" si="16">N55/K55</f>
        <v>0.90259652685905989</v>
      </c>
      <c r="R55" s="291"/>
      <c r="S55" s="142">
        <v>0.35416666666666669</v>
      </c>
      <c r="T55" s="143">
        <v>0.39798611111111115</v>
      </c>
      <c r="U55" s="144"/>
      <c r="V55" s="166"/>
      <c r="W55" s="99"/>
      <c r="X55" s="69"/>
      <c r="Y55" s="277"/>
      <c r="Z55" s="278"/>
      <c r="AA55" s="168">
        <f t="shared" ref="AA55:AA63" si="17">M55-J55</f>
        <v>-321.43146136510222</v>
      </c>
      <c r="AB55" s="141">
        <f t="shared" ref="AB55:AB63" si="18">M55/J55</f>
        <v>0.90259652685905989</v>
      </c>
      <c r="AC55" s="296"/>
    </row>
    <row r="56" spans="1:29" ht="15.75" customHeight="1">
      <c r="A56" s="283" t="s">
        <v>71</v>
      </c>
      <c r="B56" s="114" t="s">
        <v>118</v>
      </c>
      <c r="C56" s="287" t="s">
        <v>128</v>
      </c>
      <c r="D56" s="288"/>
      <c r="E56" s="147">
        <v>14.03</v>
      </c>
      <c r="F56" s="97">
        <v>1438</v>
      </c>
      <c r="G56" s="148">
        <f t="shared" ref="G56:G63" si="19">E56*F56</f>
        <v>20175.14</v>
      </c>
      <c r="H56" s="149">
        <v>2</v>
      </c>
      <c r="I56" s="150">
        <v>3</v>
      </c>
      <c r="J56" s="151">
        <v>3000</v>
      </c>
      <c r="K56" s="152">
        <f>J56/I56</f>
        <v>1000</v>
      </c>
      <c r="L56" s="153">
        <v>3</v>
      </c>
      <c r="M56" s="151">
        <f t="shared" ref="M56:M63" si="20">F56/V56*60</f>
        <v>2706.3987012986986</v>
      </c>
      <c r="N56" s="152">
        <f t="shared" si="13"/>
        <v>902.13290043289953</v>
      </c>
      <c r="O56" s="154">
        <f t="shared" si="14"/>
        <v>0</v>
      </c>
      <c r="P56" s="155">
        <f t="shared" si="15"/>
        <v>-97.867099567100468</v>
      </c>
      <c r="Q56" s="156">
        <f t="shared" si="16"/>
        <v>0.90213290043289951</v>
      </c>
      <c r="R56" s="289">
        <f>Q72</f>
        <v>0.8898465535775173</v>
      </c>
      <c r="S56" s="157">
        <v>0.25</v>
      </c>
      <c r="T56" s="158">
        <v>0.27212962962962961</v>
      </c>
      <c r="U56" s="159"/>
      <c r="V56" s="160">
        <v>31.880003474210021</v>
      </c>
      <c r="W56" s="161"/>
      <c r="X56" s="162"/>
      <c r="Y56" s="292"/>
      <c r="Z56" s="293"/>
      <c r="AA56" s="115">
        <f t="shared" si="17"/>
        <v>-293.6012987013014</v>
      </c>
      <c r="AB56" s="156">
        <f t="shared" si="18"/>
        <v>0.90213290043289951</v>
      </c>
      <c r="AC56" s="294">
        <f>AB72</f>
        <v>0.88984655357751719</v>
      </c>
    </row>
    <row r="57" spans="1:29" ht="15.75" customHeight="1">
      <c r="A57" s="284"/>
      <c r="B57" s="100" t="s">
        <v>118</v>
      </c>
      <c r="C57" s="279" t="s">
        <v>130</v>
      </c>
      <c r="D57" s="280"/>
      <c r="E57" s="101">
        <v>14.28</v>
      </c>
      <c r="F57" s="102">
        <v>2074</v>
      </c>
      <c r="G57" s="103">
        <f t="shared" si="19"/>
        <v>29616.719999999998</v>
      </c>
      <c r="H57" s="26">
        <v>2</v>
      </c>
      <c r="I57" s="104">
        <v>3</v>
      </c>
      <c r="J57" s="105">
        <v>3600</v>
      </c>
      <c r="K57" s="106">
        <f t="shared" ref="K57:K92" si="21">J57/I57</f>
        <v>1200</v>
      </c>
      <c r="L57" s="107">
        <v>3</v>
      </c>
      <c r="M57" s="105">
        <f t="shared" si="20"/>
        <v>3182.2853333603521</v>
      </c>
      <c r="N57" s="106">
        <f t="shared" si="13"/>
        <v>1060.761777786784</v>
      </c>
      <c r="O57" s="108">
        <f t="shared" si="14"/>
        <v>0</v>
      </c>
      <c r="P57" s="109">
        <f t="shared" si="15"/>
        <v>-139.23822221321598</v>
      </c>
      <c r="Q57" s="110">
        <f t="shared" si="16"/>
        <v>0.88396814815565339</v>
      </c>
      <c r="R57" s="290"/>
      <c r="S57" s="47">
        <v>0.28194444444444444</v>
      </c>
      <c r="T57" s="48">
        <v>0.30909722222222225</v>
      </c>
      <c r="U57" s="111">
        <v>15</v>
      </c>
      <c r="V57" s="112">
        <v>39.103973077296899</v>
      </c>
      <c r="W57" s="113"/>
      <c r="X57" s="116"/>
      <c r="Y57" s="281"/>
      <c r="Z57" s="282"/>
      <c r="AA57" s="117">
        <f t="shared" si="17"/>
        <v>-417.71466663964793</v>
      </c>
      <c r="AB57" s="110">
        <f t="shared" si="18"/>
        <v>0.88396814815565339</v>
      </c>
      <c r="AC57" s="295"/>
    </row>
    <row r="58" spans="1:29" ht="15.75" customHeight="1">
      <c r="A58" s="284"/>
      <c r="B58" s="100" t="s">
        <v>118</v>
      </c>
      <c r="C58" s="279" t="s">
        <v>125</v>
      </c>
      <c r="D58" s="280"/>
      <c r="E58" s="101">
        <v>17.89</v>
      </c>
      <c r="F58" s="102">
        <v>3275</v>
      </c>
      <c r="G58" s="103">
        <f t="shared" si="19"/>
        <v>58589.75</v>
      </c>
      <c r="H58" s="26"/>
      <c r="I58" s="104">
        <v>4</v>
      </c>
      <c r="J58" s="105">
        <v>3600</v>
      </c>
      <c r="K58" s="106">
        <f t="shared" si="21"/>
        <v>900</v>
      </c>
      <c r="L58" s="107">
        <v>4</v>
      </c>
      <c r="M58" s="105">
        <f t="shared" si="20"/>
        <v>3186.0541608717876</v>
      </c>
      <c r="N58" s="106">
        <f t="shared" si="13"/>
        <v>796.51354021794691</v>
      </c>
      <c r="O58" s="108">
        <f t="shared" si="14"/>
        <v>0</v>
      </c>
      <c r="P58" s="109">
        <f t="shared" si="15"/>
        <v>-103.48645978205309</v>
      </c>
      <c r="Q58" s="110">
        <f t="shared" si="16"/>
        <v>0.88501504468660763</v>
      </c>
      <c r="R58" s="290"/>
      <c r="S58" s="47">
        <v>0.31944444444444448</v>
      </c>
      <c r="T58" s="48">
        <v>0.36226851851851855</v>
      </c>
      <c r="U58" s="111">
        <v>14.900000000000011</v>
      </c>
      <c r="V58" s="112">
        <v>61.675034408778686</v>
      </c>
      <c r="W58" s="113"/>
      <c r="X58" s="116"/>
      <c r="Y58" s="281"/>
      <c r="Z58" s="282"/>
      <c r="AA58" s="117">
        <f t="shared" si="17"/>
        <v>-413.94583912821236</v>
      </c>
      <c r="AB58" s="110">
        <f t="shared" si="18"/>
        <v>0.88501504468660763</v>
      </c>
      <c r="AC58" s="295"/>
    </row>
    <row r="59" spans="1:29" ht="15.75" customHeight="1">
      <c r="A59" s="284"/>
      <c r="B59" s="100" t="s">
        <v>118</v>
      </c>
      <c r="C59" s="279" t="s">
        <v>124</v>
      </c>
      <c r="D59" s="280"/>
      <c r="E59" s="101">
        <v>22.28</v>
      </c>
      <c r="F59" s="102">
        <v>1176</v>
      </c>
      <c r="G59" s="103">
        <f t="shared" si="19"/>
        <v>26201.280000000002</v>
      </c>
      <c r="H59" s="26"/>
      <c r="I59" s="104">
        <v>5</v>
      </c>
      <c r="J59" s="105">
        <v>3300</v>
      </c>
      <c r="K59" s="106">
        <f t="shared" si="21"/>
        <v>660</v>
      </c>
      <c r="L59" s="107">
        <v>5</v>
      </c>
      <c r="M59" s="105">
        <f t="shared" si="20"/>
        <v>2957.7467217299582</v>
      </c>
      <c r="N59" s="106">
        <f t="shared" si="13"/>
        <v>591.54934434599159</v>
      </c>
      <c r="O59" s="108">
        <f t="shared" si="14"/>
        <v>0</v>
      </c>
      <c r="P59" s="109">
        <f t="shared" si="15"/>
        <v>-68.450655654008415</v>
      </c>
      <c r="Q59" s="110">
        <f t="shared" si="16"/>
        <v>0.8962868853727145</v>
      </c>
      <c r="R59" s="290"/>
      <c r="S59" s="47">
        <v>0.37222222222222229</v>
      </c>
      <c r="T59" s="48">
        <v>0.38878472222222227</v>
      </c>
      <c r="U59" s="111">
        <v>15</v>
      </c>
      <c r="V59" s="112">
        <v>23.85599804121501</v>
      </c>
      <c r="W59" s="113"/>
      <c r="X59" s="116"/>
      <c r="Y59" s="281"/>
      <c r="Z59" s="282"/>
      <c r="AA59" s="117">
        <f t="shared" si="17"/>
        <v>-342.25327827004185</v>
      </c>
      <c r="AB59" s="110">
        <f t="shared" si="18"/>
        <v>0.89628688537271461</v>
      </c>
      <c r="AC59" s="295"/>
    </row>
    <row r="60" spans="1:29" ht="15.75" customHeight="1">
      <c r="A60" s="285"/>
      <c r="B60" s="100" t="s">
        <v>118</v>
      </c>
      <c r="C60" s="279" t="s">
        <v>127</v>
      </c>
      <c r="D60" s="280"/>
      <c r="E60" s="101">
        <v>18.18</v>
      </c>
      <c r="F60" s="102">
        <v>1242</v>
      </c>
      <c r="G60" s="103">
        <f t="shared" si="19"/>
        <v>22579.56</v>
      </c>
      <c r="H60" s="13"/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 t="shared" si="20"/>
        <v>3185.1859073571759</v>
      </c>
      <c r="N60" s="106">
        <f t="shared" si="13"/>
        <v>1061.7286357857254</v>
      </c>
      <c r="O60" s="108">
        <f t="shared" si="14"/>
        <v>0</v>
      </c>
      <c r="P60" s="109">
        <f t="shared" si="15"/>
        <v>-138.27136421427463</v>
      </c>
      <c r="Q60" s="110">
        <f t="shared" si="16"/>
        <v>0.88477386315477113</v>
      </c>
      <c r="R60" s="290"/>
      <c r="S60" s="47">
        <v>0.39861111111111119</v>
      </c>
      <c r="T60" s="48">
        <v>0.41484953703703714</v>
      </c>
      <c r="U60" s="111">
        <v>15</v>
      </c>
      <c r="V60" s="112">
        <v>23.395808648993743</v>
      </c>
      <c r="W60" s="113"/>
      <c r="X60" s="116"/>
      <c r="Y60" s="281"/>
      <c r="Z60" s="282"/>
      <c r="AA60" s="117">
        <f t="shared" si="17"/>
        <v>-414.81409264282411</v>
      </c>
      <c r="AB60" s="110">
        <f t="shared" si="18"/>
        <v>0.88477386315477113</v>
      </c>
      <c r="AC60" s="295"/>
    </row>
    <row r="61" spans="1:29" ht="15.75" customHeight="1">
      <c r="A61" s="285"/>
      <c r="B61" s="100" t="s">
        <v>118</v>
      </c>
      <c r="C61" s="279" t="s">
        <v>210</v>
      </c>
      <c r="D61" s="280"/>
      <c r="E61" s="101">
        <v>27.48</v>
      </c>
      <c r="F61" s="102">
        <v>4399</v>
      </c>
      <c r="G61" s="121">
        <f t="shared" si="19"/>
        <v>120884.52</v>
      </c>
      <c r="H61" s="122"/>
      <c r="I61" s="104">
        <v>5</v>
      </c>
      <c r="J61" s="105">
        <v>3600</v>
      </c>
      <c r="K61" s="106">
        <f t="shared" si="21"/>
        <v>720</v>
      </c>
      <c r="L61" s="107">
        <v>5</v>
      </c>
      <c r="M61" s="105">
        <f t="shared" si="20"/>
        <v>3186.4560533891972</v>
      </c>
      <c r="N61" s="106">
        <f t="shared" si="13"/>
        <v>637.29121067783944</v>
      </c>
      <c r="O61" s="108">
        <f t="shared" si="14"/>
        <v>0</v>
      </c>
      <c r="P61" s="109">
        <f t="shared" si="15"/>
        <v>-82.708789322160555</v>
      </c>
      <c r="Q61" s="110">
        <f t="shared" si="16"/>
        <v>0.88512668149699925</v>
      </c>
      <c r="R61" s="290"/>
      <c r="S61" s="47">
        <v>0.4250000000000001</v>
      </c>
      <c r="T61" s="120">
        <v>0.48251157407407419</v>
      </c>
      <c r="U61" s="111">
        <v>14.61666666666666</v>
      </c>
      <c r="V61" s="112">
        <v>82.83183435693914</v>
      </c>
      <c r="W61" s="113"/>
      <c r="X61" s="116"/>
      <c r="Y61" s="281"/>
      <c r="Z61" s="282"/>
      <c r="AA61" s="117">
        <f t="shared" si="17"/>
        <v>-413.54394661080278</v>
      </c>
      <c r="AB61" s="110">
        <f t="shared" si="18"/>
        <v>0.88512668149699925</v>
      </c>
      <c r="AC61" s="295"/>
    </row>
    <row r="62" spans="1:29" ht="15.75" customHeight="1">
      <c r="A62" s="285"/>
      <c r="B62" s="100" t="s">
        <v>118</v>
      </c>
      <c r="C62" s="279" t="s">
        <v>128</v>
      </c>
      <c r="D62" s="280"/>
      <c r="E62" s="101">
        <v>14.03</v>
      </c>
      <c r="F62" s="102">
        <v>3229</v>
      </c>
      <c r="G62" s="121">
        <f t="shared" si="19"/>
        <v>45302.869999999995</v>
      </c>
      <c r="H62" s="62"/>
      <c r="I62" s="104">
        <v>3</v>
      </c>
      <c r="J62" s="105">
        <v>3000</v>
      </c>
      <c r="K62" s="106">
        <f t="shared" si="21"/>
        <v>1000</v>
      </c>
      <c r="L62" s="107">
        <v>3</v>
      </c>
      <c r="M62" s="105">
        <f t="shared" si="20"/>
        <v>2706.3987012986981</v>
      </c>
      <c r="N62" s="106">
        <f t="shared" si="13"/>
        <v>902.13290043289942</v>
      </c>
      <c r="O62" s="123">
        <f t="shared" si="14"/>
        <v>0</v>
      </c>
      <c r="P62" s="124">
        <f t="shared" si="15"/>
        <v>-97.867099567100581</v>
      </c>
      <c r="Q62" s="125">
        <f t="shared" si="16"/>
        <v>0.9021329004328994</v>
      </c>
      <c r="R62" s="290"/>
      <c r="S62" s="47">
        <v>0.49236111111111125</v>
      </c>
      <c r="T62" s="120">
        <v>0.54207175925925943</v>
      </c>
      <c r="U62" s="111">
        <v>15</v>
      </c>
      <c r="V62" s="112">
        <v>71.585904880545314</v>
      </c>
      <c r="W62" s="113"/>
      <c r="X62" s="116"/>
      <c r="Y62" s="281"/>
      <c r="Z62" s="282"/>
      <c r="AA62" s="117">
        <f t="shared" si="17"/>
        <v>-293.60129870130186</v>
      </c>
      <c r="AB62" s="110">
        <f t="shared" si="18"/>
        <v>0.9021329004328994</v>
      </c>
      <c r="AC62" s="295"/>
    </row>
    <row r="63" spans="1:29" ht="15.75" customHeight="1">
      <c r="A63" s="285"/>
      <c r="B63" s="100" t="s">
        <v>118</v>
      </c>
      <c r="C63" s="279" t="s">
        <v>130</v>
      </c>
      <c r="D63" s="280"/>
      <c r="E63" s="101">
        <v>14.28</v>
      </c>
      <c r="F63" s="102">
        <v>4815</v>
      </c>
      <c r="G63" s="121">
        <f t="shared" si="19"/>
        <v>68758.2</v>
      </c>
      <c r="H63" s="62"/>
      <c r="I63" s="104">
        <v>3</v>
      </c>
      <c r="J63" s="105">
        <v>3600</v>
      </c>
      <c r="K63" s="106">
        <f t="shared" si="21"/>
        <v>1200</v>
      </c>
      <c r="L63" s="118">
        <v>3</v>
      </c>
      <c r="M63" s="105">
        <f t="shared" si="20"/>
        <v>3182.2853333603516</v>
      </c>
      <c r="N63" s="106">
        <f t="shared" si="13"/>
        <v>1060.7617777867838</v>
      </c>
      <c r="O63" s="123">
        <f t="shared" si="14"/>
        <v>0</v>
      </c>
      <c r="P63" s="124">
        <f t="shared" si="15"/>
        <v>-139.2382222132162</v>
      </c>
      <c r="Q63" s="125">
        <f t="shared" si="16"/>
        <v>0.88396814815565317</v>
      </c>
      <c r="R63" s="290"/>
      <c r="S63" s="47">
        <v>0.55208333333333348</v>
      </c>
      <c r="T63" s="120">
        <v>0.61512731481481497</v>
      </c>
      <c r="U63" s="111">
        <v>15</v>
      </c>
      <c r="V63" s="112">
        <v>90.783814063251981</v>
      </c>
      <c r="W63" s="113"/>
      <c r="X63" s="116"/>
      <c r="Y63" s="281"/>
      <c r="Z63" s="282"/>
      <c r="AA63" s="117">
        <f t="shared" si="17"/>
        <v>-417.71466663964839</v>
      </c>
      <c r="AB63" s="110">
        <f t="shared" si="18"/>
        <v>0.88396814815565328</v>
      </c>
      <c r="AC63" s="295"/>
    </row>
    <row r="64" spans="1:29" ht="15.75" customHeight="1">
      <c r="A64" s="285"/>
      <c r="B64" s="100"/>
      <c r="C64" s="279"/>
      <c r="D64" s="280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281"/>
      <c r="Z64" s="282"/>
      <c r="AA64" s="117"/>
      <c r="AB64" s="110"/>
      <c r="AC64" s="295"/>
    </row>
    <row r="65" spans="1:29" ht="15.75" customHeight="1">
      <c r="A65" s="285"/>
      <c r="B65" s="100"/>
      <c r="C65" s="279"/>
      <c r="D65" s="280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281"/>
      <c r="Z65" s="282"/>
      <c r="AA65" s="117"/>
      <c r="AB65" s="110"/>
      <c r="AC65" s="295"/>
    </row>
    <row r="66" spans="1:29" ht="15.75" customHeight="1">
      <c r="A66" s="285"/>
      <c r="B66" s="100"/>
      <c r="C66" s="279"/>
      <c r="D66" s="280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26"/>
      <c r="X66" s="127"/>
      <c r="Y66" s="281"/>
      <c r="Z66" s="282"/>
      <c r="AA66" s="117"/>
      <c r="AB66" s="110"/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99"/>
      <c r="G72" s="135"/>
      <c r="H72" s="69"/>
      <c r="I72" s="136">
        <f t="shared" ref="I72:J72" si="22">AVERAGE(I56:I71)</f>
        <v>3.625</v>
      </c>
      <c r="J72" s="137">
        <f t="shared" si="22"/>
        <v>3412.5</v>
      </c>
      <c r="K72" s="138">
        <f t="shared" ref="K72" si="23">J72/I72</f>
        <v>941.37931034482756</v>
      </c>
      <c r="L72" s="136">
        <f t="shared" ref="L72:M72" si="24">AVERAGE(L56:L71)</f>
        <v>3.625</v>
      </c>
      <c r="M72" s="137">
        <f t="shared" si="24"/>
        <v>3036.6013640832775</v>
      </c>
      <c r="N72" s="138">
        <f t="shared" ref="N72:N81" si="25">M72/L72</f>
        <v>837.68313491952483</v>
      </c>
      <c r="O72" s="139">
        <f t="shared" ref="O72:O81" si="26">L72-I72</f>
        <v>0</v>
      </c>
      <c r="P72" s="140">
        <f t="shared" ref="P72:P81" si="27">N72-K72</f>
        <v>-103.69617542530273</v>
      </c>
      <c r="Q72" s="141">
        <f t="shared" ref="Q72:Q81" si="28">N72/K72</f>
        <v>0.8898465535775173</v>
      </c>
      <c r="R72" s="291"/>
      <c r="S72" s="142">
        <v>0.25</v>
      </c>
      <c r="T72" s="143">
        <v>0.61512731481481497</v>
      </c>
      <c r="U72" s="144"/>
      <c r="V72" s="166"/>
      <c r="W72" s="99"/>
      <c r="X72" s="69"/>
      <c r="Y72" s="277"/>
      <c r="Z72" s="278"/>
      <c r="AA72" s="168">
        <f t="shared" ref="AA72:AA81" si="29">M72-J72</f>
        <v>-375.89863591672247</v>
      </c>
      <c r="AB72" s="141">
        <f t="shared" ref="AB72:AB81" si="30">M72/J72</f>
        <v>0.88984655357751719</v>
      </c>
      <c r="AC72" s="296"/>
    </row>
    <row r="73" spans="1:29" ht="15.75" customHeight="1">
      <c r="A73" s="297" t="s">
        <v>78</v>
      </c>
      <c r="B73" s="114" t="s">
        <v>118</v>
      </c>
      <c r="C73" s="287" t="s">
        <v>211</v>
      </c>
      <c r="D73" s="288"/>
      <c r="E73" s="147">
        <v>23.72</v>
      </c>
      <c r="F73" s="97">
        <v>1066</v>
      </c>
      <c r="G73" s="148">
        <f t="shared" ref="G73:G81" si="31">E73*F73</f>
        <v>25285.52</v>
      </c>
      <c r="H73" s="149">
        <v>2</v>
      </c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81" si="32">F73/V73*60</f>
        <v>3180.9375423838137</v>
      </c>
      <c r="N73" s="152">
        <f t="shared" si="25"/>
        <v>636.18750847676279</v>
      </c>
      <c r="O73" s="154">
        <f t="shared" si="26"/>
        <v>0</v>
      </c>
      <c r="P73" s="155">
        <f t="shared" si="27"/>
        <v>-83.812491523237213</v>
      </c>
      <c r="Q73" s="156">
        <f t="shared" si="28"/>
        <v>0.88359376177328164</v>
      </c>
      <c r="R73" s="289">
        <f>Q89</f>
        <v>0.88425151357379184</v>
      </c>
      <c r="S73" s="157">
        <v>0.25</v>
      </c>
      <c r="T73" s="158">
        <v>0.26395833333333335</v>
      </c>
      <c r="U73" s="159"/>
      <c r="V73" s="160">
        <v>20.107279425570862</v>
      </c>
      <c r="W73" s="158"/>
      <c r="X73" s="169"/>
      <c r="Y73" s="292"/>
      <c r="Z73" s="293"/>
      <c r="AA73" s="115">
        <f t="shared" si="29"/>
        <v>-419.06245761618629</v>
      </c>
      <c r="AB73" s="156">
        <f t="shared" si="30"/>
        <v>0.88359376177328164</v>
      </c>
      <c r="AC73" s="294">
        <f>AB89</f>
        <v>0.88425151357379184</v>
      </c>
    </row>
    <row r="74" spans="1:29" ht="15.75" customHeight="1">
      <c r="A74" s="298"/>
      <c r="B74" s="100" t="s">
        <v>118</v>
      </c>
      <c r="C74" s="279" t="s">
        <v>126</v>
      </c>
      <c r="D74" s="280"/>
      <c r="E74" s="101">
        <v>16.66</v>
      </c>
      <c r="F74" s="102">
        <v>1764</v>
      </c>
      <c r="G74" s="103">
        <f t="shared" si="31"/>
        <v>29388.240000000002</v>
      </c>
      <c r="H74" s="26">
        <v>2</v>
      </c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3186.1358276693386</v>
      </c>
      <c r="N74" s="106">
        <f t="shared" si="25"/>
        <v>637.22716553386772</v>
      </c>
      <c r="O74" s="108">
        <f t="shared" si="26"/>
        <v>0</v>
      </c>
      <c r="P74" s="109">
        <f t="shared" si="27"/>
        <v>-82.772834466132281</v>
      </c>
      <c r="Q74" s="110">
        <f t="shared" si="28"/>
        <v>0.88503772990814966</v>
      </c>
      <c r="R74" s="290"/>
      <c r="S74" s="47">
        <v>0.27430555555555558</v>
      </c>
      <c r="T74" s="48">
        <v>0.29737268518518523</v>
      </c>
      <c r="U74" s="111">
        <v>14.900000000000011</v>
      </c>
      <c r="V74" s="112">
        <v>33.218922771858743</v>
      </c>
      <c r="W74" s="113"/>
      <c r="X74" s="13"/>
      <c r="Y74" s="281"/>
      <c r="Z74" s="282"/>
      <c r="AA74" s="117">
        <f t="shared" si="29"/>
        <v>-413.8641723306614</v>
      </c>
      <c r="AB74" s="110">
        <f t="shared" si="30"/>
        <v>0.88503772990814966</v>
      </c>
      <c r="AC74" s="295"/>
    </row>
    <row r="75" spans="1:29" ht="15.75" customHeight="1">
      <c r="A75" s="298"/>
      <c r="B75" s="100" t="s">
        <v>118</v>
      </c>
      <c r="C75" s="279" t="s">
        <v>129</v>
      </c>
      <c r="D75" s="280"/>
      <c r="E75" s="101">
        <v>18.18</v>
      </c>
      <c r="F75" s="102">
        <v>2354</v>
      </c>
      <c r="G75" s="103">
        <f t="shared" si="31"/>
        <v>42795.72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3181.9182864459995</v>
      </c>
      <c r="N75" s="106">
        <f t="shared" si="25"/>
        <v>1060.6394288153331</v>
      </c>
      <c r="O75" s="108">
        <f t="shared" si="26"/>
        <v>0</v>
      </c>
      <c r="P75" s="109">
        <f t="shared" si="27"/>
        <v>-139.36057118466692</v>
      </c>
      <c r="Q75" s="110">
        <f t="shared" si="28"/>
        <v>0.88386619067944427</v>
      </c>
      <c r="R75" s="290"/>
      <c r="S75" s="47">
        <v>0.30763888888888891</v>
      </c>
      <c r="T75" s="48">
        <v>0.33846064814814819</v>
      </c>
      <c r="U75" s="111">
        <v>14.783333333333299</v>
      </c>
      <c r="V75" s="112">
        <v>44.388317764676508</v>
      </c>
      <c r="W75" s="113"/>
      <c r="X75" s="13"/>
      <c r="Y75" s="281"/>
      <c r="Z75" s="282"/>
      <c r="AA75" s="117">
        <f t="shared" si="29"/>
        <v>-418.08171355400054</v>
      </c>
      <c r="AB75" s="110">
        <f t="shared" si="30"/>
        <v>0.88386619067944427</v>
      </c>
      <c r="AC75" s="295"/>
    </row>
    <row r="76" spans="1:29" ht="15.75" customHeight="1">
      <c r="A76" s="298"/>
      <c r="B76" s="100" t="s">
        <v>118</v>
      </c>
      <c r="C76" s="279" t="s">
        <v>131</v>
      </c>
      <c r="D76" s="280"/>
      <c r="E76" s="101">
        <v>25.03</v>
      </c>
      <c r="F76" s="102">
        <v>1768</v>
      </c>
      <c r="G76" s="103">
        <f t="shared" si="31"/>
        <v>44253.04</v>
      </c>
      <c r="H76" s="26"/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3185.6220141427152</v>
      </c>
      <c r="N76" s="106">
        <f t="shared" si="25"/>
        <v>637.124402828543</v>
      </c>
      <c r="O76" s="108">
        <f t="shared" si="26"/>
        <v>0</v>
      </c>
      <c r="P76" s="109">
        <f t="shared" si="27"/>
        <v>-82.875597171457002</v>
      </c>
      <c r="Q76" s="110">
        <f t="shared" si="28"/>
        <v>0.88489500392853193</v>
      </c>
      <c r="R76" s="290"/>
      <c r="S76" s="47">
        <v>0.34861111111111115</v>
      </c>
      <c r="T76" s="48">
        <v>0.37172453703703706</v>
      </c>
      <c r="U76" s="111">
        <v>14.61666666666666</v>
      </c>
      <c r="V76" s="112">
        <v>33.299619204366671</v>
      </c>
      <c r="W76" s="113"/>
      <c r="X76" s="116"/>
      <c r="Y76" s="281"/>
      <c r="Z76" s="282"/>
      <c r="AA76" s="117">
        <f t="shared" si="29"/>
        <v>-414.37798585728478</v>
      </c>
      <c r="AB76" s="110">
        <f t="shared" si="30"/>
        <v>0.88489500392853204</v>
      </c>
      <c r="AC76" s="295"/>
    </row>
    <row r="77" spans="1:29" ht="15.75" customHeight="1">
      <c r="A77" s="298"/>
      <c r="B77" s="100" t="s">
        <v>118</v>
      </c>
      <c r="C77" s="279" t="s">
        <v>132</v>
      </c>
      <c r="D77" s="280"/>
      <c r="E77" s="101">
        <v>24.82</v>
      </c>
      <c r="F77" s="102">
        <v>2142</v>
      </c>
      <c r="G77" s="103">
        <f t="shared" si="31"/>
        <v>53164.44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3187.0718373929471</v>
      </c>
      <c r="N77" s="106">
        <f t="shared" si="25"/>
        <v>637.41436747858938</v>
      </c>
      <c r="O77" s="108">
        <f t="shared" si="26"/>
        <v>0</v>
      </c>
      <c r="P77" s="109">
        <f t="shared" si="27"/>
        <v>-82.585632521410616</v>
      </c>
      <c r="Q77" s="110">
        <f t="shared" si="28"/>
        <v>0.8852977326091519</v>
      </c>
      <c r="R77" s="290"/>
      <c r="S77" s="47">
        <v>0.38194444444444448</v>
      </c>
      <c r="T77" s="48">
        <v>0.40994212962962967</v>
      </c>
      <c r="U77" s="111">
        <v>14.716666666666676</v>
      </c>
      <c r="V77" s="112">
        <v>40.325416732724321</v>
      </c>
      <c r="W77" s="113"/>
      <c r="X77" s="116"/>
      <c r="Y77" s="281"/>
      <c r="Z77" s="282"/>
      <c r="AA77" s="117">
        <f t="shared" si="29"/>
        <v>-412.92816260705285</v>
      </c>
      <c r="AB77" s="110">
        <f t="shared" si="30"/>
        <v>0.88529773260915201</v>
      </c>
      <c r="AC77" s="295"/>
    </row>
    <row r="78" spans="1:29" ht="15.75" customHeight="1">
      <c r="A78" s="298"/>
      <c r="B78" s="100" t="s">
        <v>118</v>
      </c>
      <c r="C78" s="279" t="s">
        <v>133</v>
      </c>
      <c r="D78" s="280"/>
      <c r="E78" s="101">
        <v>30</v>
      </c>
      <c r="F78" s="102">
        <v>2943</v>
      </c>
      <c r="G78" s="121">
        <f t="shared" si="31"/>
        <v>88290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3182.7600000000034</v>
      </c>
      <c r="N78" s="106">
        <f t="shared" si="25"/>
        <v>795.69000000000085</v>
      </c>
      <c r="O78" s="108">
        <f t="shared" si="26"/>
        <v>0</v>
      </c>
      <c r="P78" s="109">
        <f t="shared" si="27"/>
        <v>-104.30999999999915</v>
      </c>
      <c r="Q78" s="110">
        <f t="shared" si="28"/>
        <v>0.884100000000001</v>
      </c>
      <c r="R78" s="290"/>
      <c r="S78" s="47">
        <v>0.42013888888888895</v>
      </c>
      <c r="T78" s="120">
        <v>0.45865740740740746</v>
      </c>
      <c r="U78" s="111">
        <v>14.683333333333364</v>
      </c>
      <c r="V78" s="112">
        <v>55.480149304377271</v>
      </c>
      <c r="W78" s="113"/>
      <c r="X78" s="50"/>
      <c r="Y78" s="281"/>
      <c r="Z78" s="282"/>
      <c r="AA78" s="117">
        <f t="shared" si="29"/>
        <v>-417.2399999999966</v>
      </c>
      <c r="AB78" s="110">
        <f t="shared" si="30"/>
        <v>0.884100000000001</v>
      </c>
      <c r="AC78" s="295"/>
    </row>
    <row r="79" spans="1:29" ht="15.75" customHeight="1">
      <c r="A79" s="298"/>
      <c r="B79" s="100" t="s">
        <v>118</v>
      </c>
      <c r="C79" s="279" t="s">
        <v>218</v>
      </c>
      <c r="D79" s="280"/>
      <c r="E79" s="101">
        <v>25.2</v>
      </c>
      <c r="F79" s="102">
        <v>3736</v>
      </c>
      <c r="G79" s="121">
        <f t="shared" si="31"/>
        <v>94147.199999999997</v>
      </c>
      <c r="H79" s="62"/>
      <c r="I79" s="104">
        <v>3</v>
      </c>
      <c r="J79" s="105">
        <v>3600</v>
      </c>
      <c r="K79" s="106">
        <f t="shared" si="21"/>
        <v>1200</v>
      </c>
      <c r="L79" s="107">
        <v>3</v>
      </c>
      <c r="M79" s="105">
        <f t="shared" si="32"/>
        <v>3178.2301617028852</v>
      </c>
      <c r="N79" s="106">
        <f t="shared" si="25"/>
        <v>1059.4100539009617</v>
      </c>
      <c r="O79" s="123">
        <f t="shared" si="26"/>
        <v>0</v>
      </c>
      <c r="P79" s="124">
        <f t="shared" si="27"/>
        <v>-140.58994609903834</v>
      </c>
      <c r="Q79" s="125">
        <f t="shared" si="28"/>
        <v>0.88284171158413471</v>
      </c>
      <c r="R79" s="290"/>
      <c r="S79" s="47">
        <v>0.46875000000000006</v>
      </c>
      <c r="T79" s="120">
        <v>0.51771990740740748</v>
      </c>
      <c r="U79" s="111">
        <v>14.53333333333334</v>
      </c>
      <c r="V79" s="112">
        <v>70.529819615045056</v>
      </c>
      <c r="W79" s="113"/>
      <c r="X79" s="116"/>
      <c r="Y79" s="281"/>
      <c r="Z79" s="282"/>
      <c r="AA79" s="117">
        <f t="shared" si="29"/>
        <v>-421.7698382971148</v>
      </c>
      <c r="AB79" s="110">
        <f t="shared" si="30"/>
        <v>0.88284171158413483</v>
      </c>
      <c r="AC79" s="295"/>
    </row>
    <row r="80" spans="1:29" ht="15.75" customHeight="1">
      <c r="A80" s="298"/>
      <c r="B80" s="100" t="s">
        <v>118</v>
      </c>
      <c r="C80" s="279" t="s">
        <v>211</v>
      </c>
      <c r="D80" s="280"/>
      <c r="E80" s="101">
        <v>23.72</v>
      </c>
      <c r="F80" s="102">
        <v>2569</v>
      </c>
      <c r="G80" s="121">
        <f t="shared" si="31"/>
        <v>60936.68</v>
      </c>
      <c r="H80" s="62"/>
      <c r="I80" s="104">
        <v>5</v>
      </c>
      <c r="J80" s="105">
        <v>3600</v>
      </c>
      <c r="K80" s="106">
        <f t="shared" si="21"/>
        <v>720</v>
      </c>
      <c r="L80" s="118">
        <v>5</v>
      </c>
      <c r="M80" s="105">
        <f t="shared" si="32"/>
        <v>3180.9375423838137</v>
      </c>
      <c r="N80" s="106">
        <f t="shared" si="25"/>
        <v>636.18750847676279</v>
      </c>
      <c r="O80" s="123">
        <f t="shared" si="26"/>
        <v>0</v>
      </c>
      <c r="P80" s="124">
        <f t="shared" si="27"/>
        <v>-83.812491523237213</v>
      </c>
      <c r="Q80" s="125">
        <f t="shared" si="28"/>
        <v>0.88359376177328164</v>
      </c>
      <c r="R80" s="290"/>
      <c r="S80" s="47">
        <v>0.52777777777777779</v>
      </c>
      <c r="T80" s="120">
        <v>0.56142361111111116</v>
      </c>
      <c r="U80" s="111">
        <v>15</v>
      </c>
      <c r="V80" s="112">
        <v>48.457411673819458</v>
      </c>
      <c r="W80" s="113"/>
      <c r="X80" s="116"/>
      <c r="Y80" s="281"/>
      <c r="Z80" s="282"/>
      <c r="AA80" s="117">
        <f t="shared" si="29"/>
        <v>-419.06245761618629</v>
      </c>
      <c r="AB80" s="110">
        <f t="shared" si="30"/>
        <v>0.88359376177328164</v>
      </c>
      <c r="AC80" s="295"/>
    </row>
    <row r="81" spans="1:29" ht="15.75" customHeight="1">
      <c r="A81" s="298"/>
      <c r="B81" s="100" t="s">
        <v>118</v>
      </c>
      <c r="C81" s="279" t="s">
        <v>126</v>
      </c>
      <c r="D81" s="280"/>
      <c r="E81" s="101">
        <v>16.66</v>
      </c>
      <c r="F81" s="102">
        <v>3848</v>
      </c>
      <c r="G81" s="121">
        <f t="shared" si="31"/>
        <v>64107.68</v>
      </c>
      <c r="H81" s="62"/>
      <c r="I81" s="104">
        <v>5</v>
      </c>
      <c r="J81" s="105">
        <v>3600</v>
      </c>
      <c r="K81" s="106">
        <f t="shared" si="21"/>
        <v>720</v>
      </c>
      <c r="L81" s="118">
        <v>5</v>
      </c>
      <c r="M81" s="105">
        <f t="shared" si="32"/>
        <v>3186.1358276693386</v>
      </c>
      <c r="N81" s="106">
        <f t="shared" si="25"/>
        <v>637.22716553386772</v>
      </c>
      <c r="O81" s="123">
        <f t="shared" si="26"/>
        <v>0</v>
      </c>
      <c r="P81" s="124">
        <f t="shared" si="27"/>
        <v>-82.772834466132281</v>
      </c>
      <c r="Q81" s="125">
        <f t="shared" si="28"/>
        <v>0.88503772990814966</v>
      </c>
      <c r="R81" s="290"/>
      <c r="S81" s="47">
        <v>0.57152777777777775</v>
      </c>
      <c r="T81" s="120">
        <v>0.62184027777777773</v>
      </c>
      <c r="U81" s="111">
        <v>14.549999999999876</v>
      </c>
      <c r="V81" s="112">
        <v>72.463953983056939</v>
      </c>
      <c r="W81" s="126"/>
      <c r="X81" s="127"/>
      <c r="Y81" s="281"/>
      <c r="Z81" s="282"/>
      <c r="AA81" s="117">
        <f t="shared" si="29"/>
        <v>-413.8641723306614</v>
      </c>
      <c r="AB81" s="110">
        <f t="shared" si="30"/>
        <v>0.88503772990814966</v>
      </c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4.4444444444444446</v>
      </c>
      <c r="J89" s="137">
        <f t="shared" si="33"/>
        <v>3600</v>
      </c>
      <c r="K89" s="138">
        <f t="shared" ref="K89" si="34">J89/I89</f>
        <v>810</v>
      </c>
      <c r="L89" s="136">
        <f t="shared" ref="L89:M89" si="35">AVERAGE(L73:L88)</f>
        <v>4.4444444444444446</v>
      </c>
      <c r="M89" s="137">
        <f t="shared" si="35"/>
        <v>3183.3054488656508</v>
      </c>
      <c r="N89" s="138">
        <f>M89/L89</f>
        <v>716.24372599477135</v>
      </c>
      <c r="O89" s="139">
        <f>L89-I89</f>
        <v>0</v>
      </c>
      <c r="P89" s="140">
        <f>N89-K89</f>
        <v>-93.756274005228647</v>
      </c>
      <c r="Q89" s="141">
        <f>N89/K89</f>
        <v>0.88425151357379184</v>
      </c>
      <c r="R89" s="291"/>
      <c r="S89" s="142">
        <v>0.25</v>
      </c>
      <c r="T89" s="143">
        <v>0.62184027777777773</v>
      </c>
      <c r="U89" s="144"/>
      <c r="V89" s="166"/>
      <c r="W89" s="167"/>
      <c r="X89" s="138"/>
      <c r="Y89" s="277"/>
      <c r="Z89" s="278"/>
      <c r="AA89" s="168">
        <f>M89-J89</f>
        <v>-416.69455113434924</v>
      </c>
      <c r="AB89" s="141">
        <f>M89/J89</f>
        <v>0.88425151357379184</v>
      </c>
      <c r="AC89" s="296"/>
    </row>
    <row r="90" spans="1:29" ht="15.75" customHeight="1">
      <c r="A90" s="283" t="s">
        <v>134</v>
      </c>
      <c r="B90" s="114" t="s">
        <v>118</v>
      </c>
      <c r="C90" s="287" t="s">
        <v>135</v>
      </c>
      <c r="D90" s="288"/>
      <c r="E90" s="147">
        <v>28.57</v>
      </c>
      <c r="F90" s="97">
        <v>2024</v>
      </c>
      <c r="G90" s="148">
        <f t="shared" ref="G90:G92" si="36">E90*F90</f>
        <v>57825.68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3122.1159806432142</v>
      </c>
      <c r="N90" s="152">
        <f>M90/L90</f>
        <v>260.17633172026785</v>
      </c>
      <c r="O90" s="154">
        <f>L90-I90</f>
        <v>0</v>
      </c>
      <c r="P90" s="155">
        <f>N90-K90</f>
        <v>-39.823668279732146</v>
      </c>
      <c r="Q90" s="156">
        <f>N90/K90</f>
        <v>0.8672544390675595</v>
      </c>
      <c r="R90" s="289">
        <f>Q106</f>
        <v>0.89384144977087421</v>
      </c>
      <c r="S90" s="157">
        <v>0.70833333333333337</v>
      </c>
      <c r="T90" s="158">
        <v>0.73533564814814822</v>
      </c>
      <c r="U90" s="159"/>
      <c r="V90" s="160">
        <v>38.896697224867701</v>
      </c>
      <c r="W90" s="158"/>
      <c r="X90" s="169"/>
      <c r="Y90" s="292"/>
      <c r="Z90" s="293"/>
      <c r="AA90" s="115">
        <f>M90-J90</f>
        <v>-477.88401935678576</v>
      </c>
      <c r="AB90" s="156">
        <f>M90/J90</f>
        <v>0.8672544390675595</v>
      </c>
      <c r="AC90" s="294">
        <f>AB106</f>
        <v>0.89384144977087432</v>
      </c>
    </row>
    <row r="91" spans="1:29" ht="15.75" customHeight="1">
      <c r="A91" s="284"/>
      <c r="B91" s="100" t="s">
        <v>118</v>
      </c>
      <c r="C91" s="279" t="s">
        <v>202</v>
      </c>
      <c r="D91" s="280"/>
      <c r="E91" s="101">
        <v>20.170000000000002</v>
      </c>
      <c r="F91" s="102">
        <v>123</v>
      </c>
      <c r="G91" s="103">
        <f t="shared" si="36"/>
        <v>2480.9100000000003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3265.1128589773139</v>
      </c>
      <c r="N91" s="106">
        <f>M91/L91</f>
        <v>272.09273824810947</v>
      </c>
      <c r="O91" s="108">
        <f>L91-I91</f>
        <v>0</v>
      </c>
      <c r="P91" s="109">
        <f>N91-K91</f>
        <v>-27.90726175189053</v>
      </c>
      <c r="Q91" s="110">
        <f>N91/K91</f>
        <v>0.90697579416036489</v>
      </c>
      <c r="R91" s="290"/>
      <c r="S91" s="47">
        <v>0.73819444444444449</v>
      </c>
      <c r="T91" s="48">
        <v>0.73975694444444451</v>
      </c>
      <c r="U91" s="111">
        <v>5</v>
      </c>
      <c r="V91" s="112">
        <v>2.2602587777965919</v>
      </c>
      <c r="W91" s="113"/>
      <c r="X91" s="13"/>
      <c r="Y91" s="281"/>
      <c r="Z91" s="282"/>
      <c r="AA91" s="117">
        <f>M91-J91</f>
        <v>-334.88714102268614</v>
      </c>
      <c r="AB91" s="110">
        <f>M91/J91</f>
        <v>0.906975794160365</v>
      </c>
      <c r="AC91" s="295"/>
    </row>
    <row r="92" spans="1:29" ht="15.75" customHeight="1">
      <c r="A92" s="284"/>
      <c r="B92" s="100" t="s">
        <v>118</v>
      </c>
      <c r="C92" s="279" t="s">
        <v>203</v>
      </c>
      <c r="D92" s="280"/>
      <c r="E92" s="101">
        <v>20.420000000000002</v>
      </c>
      <c r="F92" s="102">
        <v>1138</v>
      </c>
      <c r="G92" s="103">
        <f t="shared" si="36"/>
        <v>23237.960000000003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3266.2588179049148</v>
      </c>
      <c r="N92" s="106">
        <f>M92/L92</f>
        <v>251.25067830037807</v>
      </c>
      <c r="O92" s="108">
        <f>L92-I92</f>
        <v>0</v>
      </c>
      <c r="P92" s="109">
        <f>N92-K92</f>
        <v>-25.672398622698836</v>
      </c>
      <c r="Q92" s="110">
        <f>N92/K92</f>
        <v>0.90729411608469868</v>
      </c>
      <c r="R92" s="290"/>
      <c r="S92" s="47">
        <v>0.74305555555555558</v>
      </c>
      <c r="T92" s="48">
        <v>0.75756944444444452</v>
      </c>
      <c r="U92" s="111">
        <v>4.7499999999999432</v>
      </c>
      <c r="V92" s="112">
        <v>20.904650796717029</v>
      </c>
      <c r="W92" s="113"/>
      <c r="X92" s="13"/>
      <c r="Y92" s="281"/>
      <c r="Z92" s="282"/>
      <c r="AA92" s="117">
        <f>M92-J92</f>
        <v>-333.74118209508515</v>
      </c>
      <c r="AB92" s="110">
        <f>M92/J92</f>
        <v>0.90729411608469857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26"/>
      <c r="X98" s="127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26"/>
      <c r="X99" s="127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3217.8292191751475</v>
      </c>
      <c r="N106" s="138">
        <f>M106/L106</f>
        <v>260.90507182501193</v>
      </c>
      <c r="O106" s="139">
        <f>L106-I106</f>
        <v>0</v>
      </c>
      <c r="P106" s="140">
        <f>N106-K106</f>
        <v>-30.986820066879943</v>
      </c>
      <c r="Q106" s="141">
        <f>N106/K106</f>
        <v>0.89384144977087421</v>
      </c>
      <c r="R106" s="291"/>
      <c r="S106" s="142">
        <v>0.70833333333333337</v>
      </c>
      <c r="T106" s="143">
        <v>0.75756944444444452</v>
      </c>
      <c r="U106" s="144"/>
      <c r="V106" s="166"/>
      <c r="W106" s="167"/>
      <c r="X106" s="138"/>
      <c r="Y106" s="277"/>
      <c r="Z106" s="278"/>
      <c r="AA106" s="168">
        <f>M106-J106</f>
        <v>-382.1707808248525</v>
      </c>
      <c r="AB106" s="141">
        <f>M106/J106</f>
        <v>0.89384144977087432</v>
      </c>
      <c r="AC106" s="296"/>
    </row>
    <row r="107" spans="1:29" ht="15.75" customHeight="1">
      <c r="A107" s="297" t="s">
        <v>139</v>
      </c>
      <c r="B107" s="114" t="s">
        <v>118</v>
      </c>
      <c r="C107" s="287" t="s">
        <v>208</v>
      </c>
      <c r="D107" s="288"/>
      <c r="E107" s="147">
        <v>17.22</v>
      </c>
      <c r="F107" s="97">
        <v>1940</v>
      </c>
      <c r="G107" s="148">
        <f t="shared" ref="G107:G109" si="40">E107*F107</f>
        <v>33406.799999999996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2979.8129618065732</v>
      </c>
      <c r="N107" s="152">
        <f>M107/L107</f>
        <v>993.27098726885777</v>
      </c>
      <c r="O107" s="154">
        <f>L107-I107</f>
        <v>0</v>
      </c>
      <c r="P107" s="155">
        <f>N107-K107</f>
        <v>-106.72901273114223</v>
      </c>
      <c r="Q107" s="156">
        <f>N107/K107</f>
        <v>0.90297362478987064</v>
      </c>
      <c r="R107" s="289">
        <f>Q123</f>
        <v>0.89859191313868525</v>
      </c>
      <c r="S107" s="157">
        <v>0.70833333333333337</v>
      </c>
      <c r="T107" s="158">
        <v>0.73545138888888895</v>
      </c>
      <c r="U107" s="159"/>
      <c r="V107" s="160">
        <v>39.062854444874318</v>
      </c>
      <c r="W107" s="161"/>
      <c r="X107" s="162"/>
      <c r="Y107" s="292"/>
      <c r="Z107" s="293"/>
      <c r="AA107" s="115">
        <f>M107-J107</f>
        <v>-320.18703819342682</v>
      </c>
      <c r="AB107" s="156">
        <f>M107/J107</f>
        <v>0.90297362478987064</v>
      </c>
      <c r="AC107" s="294">
        <f>AB123</f>
        <v>0.89859191313868525</v>
      </c>
    </row>
    <row r="108" spans="1:29" ht="15.75" customHeight="1">
      <c r="A108" s="298"/>
      <c r="B108" s="100" t="s">
        <v>118</v>
      </c>
      <c r="C108" s="279" t="s">
        <v>138</v>
      </c>
      <c r="D108" s="280"/>
      <c r="E108" s="101">
        <v>24.54</v>
      </c>
      <c r="F108" s="102">
        <v>1645</v>
      </c>
      <c r="G108" s="103">
        <f t="shared" si="40"/>
        <v>40368.299999999996</v>
      </c>
      <c r="H108" s="26"/>
      <c r="I108" s="104">
        <v>4</v>
      </c>
      <c r="J108" s="105">
        <v>3000</v>
      </c>
      <c r="K108" s="106">
        <f t="shared" ref="K108:K152" si="41">J108/I108</f>
        <v>750</v>
      </c>
      <c r="L108" s="107">
        <v>4</v>
      </c>
      <c r="M108" s="105">
        <f>F108/V108*60</f>
        <v>2689.4572552203017</v>
      </c>
      <c r="N108" s="106">
        <f>M108/L108</f>
        <v>672.36431380507543</v>
      </c>
      <c r="O108" s="108">
        <f>L108-I108</f>
        <v>0</v>
      </c>
      <c r="P108" s="109">
        <f>N108-K108</f>
        <v>-77.635686194924574</v>
      </c>
      <c r="Q108" s="110">
        <f>N108/K108</f>
        <v>0.89648575174010059</v>
      </c>
      <c r="R108" s="290"/>
      <c r="S108" s="47">
        <v>0.73888888888888893</v>
      </c>
      <c r="T108" s="48">
        <v>0.76436342592592599</v>
      </c>
      <c r="U108" s="111">
        <v>4.9499999999999744</v>
      </c>
      <c r="V108" s="112">
        <v>36.69885431658038</v>
      </c>
      <c r="W108" s="113"/>
      <c r="X108" s="116"/>
      <c r="Y108" s="281"/>
      <c r="Z108" s="282"/>
      <c r="AA108" s="117">
        <f>M108-J108</f>
        <v>-310.5427447796983</v>
      </c>
      <c r="AB108" s="110">
        <f>M108/J108</f>
        <v>0.89648575174010059</v>
      </c>
      <c r="AC108" s="295"/>
    </row>
    <row r="109" spans="1:29" ht="15.75" customHeight="1">
      <c r="A109" s="298"/>
      <c r="B109" s="100" t="s">
        <v>118</v>
      </c>
      <c r="C109" s="279" t="s">
        <v>205</v>
      </c>
      <c r="D109" s="280"/>
      <c r="E109" s="101">
        <v>23.27</v>
      </c>
      <c r="F109" s="102">
        <v>1962</v>
      </c>
      <c r="G109" s="103">
        <f t="shared" si="40"/>
        <v>45655.74</v>
      </c>
      <c r="H109" s="26"/>
      <c r="I109" s="104">
        <v>5</v>
      </c>
      <c r="J109" s="105">
        <v>3000</v>
      </c>
      <c r="K109" s="106">
        <f t="shared" si="41"/>
        <v>600</v>
      </c>
      <c r="L109" s="107">
        <v>5</v>
      </c>
      <c r="M109" s="105">
        <f>F109/V109*60</f>
        <v>2687.6345751628978</v>
      </c>
      <c r="N109" s="106">
        <f>M109/L109</f>
        <v>537.52691503257961</v>
      </c>
      <c r="O109" s="108">
        <f>L109-I109</f>
        <v>0</v>
      </c>
      <c r="P109" s="109">
        <f>N109-K109</f>
        <v>-62.473084967420391</v>
      </c>
      <c r="Q109" s="110">
        <f>N109/K109</f>
        <v>0.89587819172096606</v>
      </c>
      <c r="R109" s="290"/>
      <c r="S109" s="47">
        <v>0.76736111111111116</v>
      </c>
      <c r="T109" s="48">
        <v>0.79777777777777781</v>
      </c>
      <c r="U109" s="111">
        <v>5</v>
      </c>
      <c r="V109" s="112">
        <v>43.800597405569903</v>
      </c>
      <c r="W109" s="113"/>
      <c r="X109" s="116"/>
      <c r="Y109" s="281"/>
      <c r="Z109" s="282"/>
      <c r="AA109" s="117">
        <f>M109-J109</f>
        <v>-312.36542483710218</v>
      </c>
      <c r="AB109" s="110">
        <f>M109/J109</f>
        <v>0.89587819172096594</v>
      </c>
      <c r="AC109" s="295"/>
    </row>
    <row r="110" spans="1:29" ht="15.75" customHeight="1">
      <c r="A110" s="298"/>
      <c r="B110" s="100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281"/>
      <c r="Z110" s="282"/>
      <c r="AA110" s="117"/>
      <c r="AB110" s="110"/>
      <c r="AC110" s="295"/>
    </row>
    <row r="111" spans="1:29" ht="15.75" customHeight="1">
      <c r="A111" s="298"/>
      <c r="B111" s="100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81"/>
      <c r="Z111" s="282"/>
      <c r="AA111" s="117"/>
      <c r="AB111" s="110"/>
      <c r="AC111" s="295"/>
    </row>
    <row r="112" spans="1:29" ht="15.75" customHeight="1">
      <c r="A112" s="298"/>
      <c r="B112" s="100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281"/>
      <c r="Z112" s="282"/>
      <c r="AA112" s="117"/>
      <c r="AB112" s="110"/>
      <c r="AC112" s="295"/>
    </row>
    <row r="113" spans="1:29" ht="15.75" customHeight="1">
      <c r="A113" s="298"/>
      <c r="B113" s="100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120"/>
      <c r="U113" s="111"/>
      <c r="V113" s="112"/>
      <c r="W113" s="113"/>
      <c r="X113" s="116"/>
      <c r="Y113" s="281"/>
      <c r="Z113" s="282"/>
      <c r="AA113" s="117"/>
      <c r="AB113" s="110"/>
      <c r="AC113" s="295"/>
    </row>
    <row r="114" spans="1:29" ht="15.75" customHeight="1">
      <c r="A114" s="298"/>
      <c r="B114" s="100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120"/>
      <c r="U114" s="111"/>
      <c r="V114" s="112"/>
      <c r="W114" s="113"/>
      <c r="X114" s="116"/>
      <c r="Y114" s="281"/>
      <c r="Z114" s="282"/>
      <c r="AA114" s="117"/>
      <c r="AB114" s="110"/>
      <c r="AC114" s="295"/>
    </row>
    <row r="115" spans="1:29" ht="15.75" customHeight="1">
      <c r="A115" s="298"/>
      <c r="B115" s="100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120"/>
      <c r="U115" s="111"/>
      <c r="V115" s="112"/>
      <c r="W115" s="113"/>
      <c r="X115" s="116"/>
      <c r="Y115" s="281"/>
      <c r="Z115" s="282"/>
      <c r="AA115" s="117"/>
      <c r="AB115" s="110"/>
      <c r="AC115" s="295"/>
    </row>
    <row r="116" spans="1:29" ht="15.75" customHeight="1">
      <c r="A116" s="298"/>
      <c r="B116" s="100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120"/>
      <c r="U116" s="111"/>
      <c r="V116" s="112"/>
      <c r="W116" s="113"/>
      <c r="X116" s="116"/>
      <c r="Y116" s="281"/>
      <c r="Z116" s="282"/>
      <c r="AA116" s="117"/>
      <c r="AB116" s="110"/>
      <c r="AC116" s="295"/>
    </row>
    <row r="117" spans="1:29" ht="15.75" customHeight="1">
      <c r="A117" s="298"/>
      <c r="B117" s="100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120"/>
      <c r="U117" s="111"/>
      <c r="V117" s="112"/>
      <c r="W117" s="126"/>
      <c r="X117" s="127"/>
      <c r="Y117" s="281"/>
      <c r="Z117" s="282"/>
      <c r="AA117" s="117"/>
      <c r="AB117" s="110"/>
      <c r="AC117" s="295"/>
    </row>
    <row r="118" spans="1:29" ht="15.75" customHeight="1">
      <c r="A118" s="298"/>
      <c r="B118" s="100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120"/>
      <c r="U118" s="111"/>
      <c r="V118" s="112"/>
      <c r="W118" s="126"/>
      <c r="X118" s="127"/>
      <c r="Y118" s="281"/>
      <c r="Z118" s="282"/>
      <c r="AA118" s="117"/>
      <c r="AB118" s="110"/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2">AVERAGE(I107:I122)</f>
        <v>4</v>
      </c>
      <c r="J123" s="137">
        <f t="shared" si="42"/>
        <v>3100</v>
      </c>
      <c r="K123" s="138">
        <f t="shared" ref="K123" si="43">J123/I123</f>
        <v>775</v>
      </c>
      <c r="L123" s="136">
        <f t="shared" ref="L123:M123" si="44">AVERAGE(L107:L122)</f>
        <v>4</v>
      </c>
      <c r="M123" s="137">
        <f t="shared" si="44"/>
        <v>2785.6349307299242</v>
      </c>
      <c r="N123" s="138">
        <f t="shared" ref="N123:N135" si="45">M123/L123</f>
        <v>696.40873268248106</v>
      </c>
      <c r="O123" s="139">
        <f t="shared" ref="O123:O135" si="46">L123-I123</f>
        <v>0</v>
      </c>
      <c r="P123" s="140">
        <f t="shared" ref="P123:P135" si="47">N123-K123</f>
        <v>-78.591267317518941</v>
      </c>
      <c r="Q123" s="141">
        <f t="shared" ref="Q123:Q135" si="48">N123/K123</f>
        <v>0.89859191313868525</v>
      </c>
      <c r="R123" s="291"/>
      <c r="S123" s="142">
        <v>0.70833333333333337</v>
      </c>
      <c r="T123" s="143">
        <v>0.79777777777777781</v>
      </c>
      <c r="U123" s="144"/>
      <c r="V123" s="166"/>
      <c r="W123" s="99"/>
      <c r="X123" s="69"/>
      <c r="Y123" s="277"/>
      <c r="Z123" s="278"/>
      <c r="AA123" s="168">
        <f t="shared" ref="AA123:AA135" si="49">M123-J123</f>
        <v>-314.36506927007576</v>
      </c>
      <c r="AB123" s="141">
        <f t="shared" ref="AB123:AB135" si="50">M123/J123</f>
        <v>0.89859191313868525</v>
      </c>
      <c r="AC123" s="296"/>
    </row>
    <row r="124" spans="1:29" ht="15.75" customHeight="1">
      <c r="A124" s="283" t="s">
        <v>142</v>
      </c>
      <c r="B124" s="114" t="s">
        <v>118</v>
      </c>
      <c r="C124" s="287" t="s">
        <v>137</v>
      </c>
      <c r="D124" s="288"/>
      <c r="E124" s="147">
        <v>22.28</v>
      </c>
      <c r="F124" s="97">
        <v>424</v>
      </c>
      <c r="G124" s="148">
        <f t="shared" ref="G124:G135" si="51">E124*F124</f>
        <v>9446.7200000000012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5" si="52">F124/V124*60</f>
        <v>2957.3344655874694</v>
      </c>
      <c r="N124" s="152">
        <f t="shared" si="45"/>
        <v>591.4668931174939</v>
      </c>
      <c r="O124" s="154">
        <f t="shared" si="46"/>
        <v>0</v>
      </c>
      <c r="P124" s="155">
        <f t="shared" si="47"/>
        <v>-68.533106882506104</v>
      </c>
      <c r="Q124" s="156">
        <f t="shared" si="48"/>
        <v>0.89616195926893016</v>
      </c>
      <c r="R124" s="289">
        <f>Q140</f>
        <v>0.89191322636373727</v>
      </c>
      <c r="S124" s="157">
        <v>0.70833333333333337</v>
      </c>
      <c r="T124" s="158">
        <v>0.71430555555555564</v>
      </c>
      <c r="U124" s="159"/>
      <c r="V124" s="160">
        <v>8.6023411609435207</v>
      </c>
      <c r="W124" s="161"/>
      <c r="X124" s="162"/>
      <c r="Y124" s="292"/>
      <c r="Z124" s="293"/>
      <c r="AA124" s="115">
        <f t="shared" si="49"/>
        <v>-342.66553441253063</v>
      </c>
      <c r="AB124" s="156">
        <f t="shared" si="50"/>
        <v>0.89616195926893016</v>
      </c>
      <c r="AC124" s="294">
        <f>AB140</f>
        <v>0.89191322636373727</v>
      </c>
    </row>
    <row r="125" spans="1:29" ht="15.75" customHeight="1">
      <c r="A125" s="284"/>
      <c r="B125" s="100" t="s">
        <v>118</v>
      </c>
      <c r="C125" s="279" t="s">
        <v>136</v>
      </c>
      <c r="D125" s="280"/>
      <c r="E125" s="101">
        <v>16.7</v>
      </c>
      <c r="F125" s="102">
        <v>363</v>
      </c>
      <c r="G125" s="103">
        <f t="shared" si="51"/>
        <v>6062.0999999999995</v>
      </c>
      <c r="H125" s="26">
        <v>2</v>
      </c>
      <c r="I125" s="104">
        <v>3</v>
      </c>
      <c r="J125" s="105">
        <v>3600</v>
      </c>
      <c r="K125" s="106">
        <f t="shared" si="41"/>
        <v>1200</v>
      </c>
      <c r="L125" s="107">
        <v>3</v>
      </c>
      <c r="M125" s="105">
        <f t="shared" si="52"/>
        <v>3197.5647556532408</v>
      </c>
      <c r="N125" s="106">
        <f t="shared" si="45"/>
        <v>1065.8549185510803</v>
      </c>
      <c r="O125" s="108">
        <f t="shared" si="46"/>
        <v>0</v>
      </c>
      <c r="P125" s="109">
        <f t="shared" si="47"/>
        <v>-134.14508144891965</v>
      </c>
      <c r="Q125" s="110">
        <f t="shared" si="48"/>
        <v>0.88821243212590029</v>
      </c>
      <c r="R125" s="290"/>
      <c r="S125" s="47">
        <v>0.72430555555555554</v>
      </c>
      <c r="T125" s="48">
        <v>0.72902777777777772</v>
      </c>
      <c r="U125" s="111">
        <v>15</v>
      </c>
      <c r="V125" s="112">
        <v>6.8114335953613843</v>
      </c>
      <c r="W125" s="113"/>
      <c r="X125" s="116"/>
      <c r="Y125" s="281"/>
      <c r="Z125" s="282"/>
      <c r="AA125" s="117">
        <f t="shared" si="49"/>
        <v>-402.43524434675919</v>
      </c>
      <c r="AB125" s="110">
        <f t="shared" si="50"/>
        <v>0.88821243212590018</v>
      </c>
      <c r="AC125" s="295"/>
    </row>
    <row r="126" spans="1:29" ht="15.75" customHeight="1">
      <c r="A126" s="284"/>
      <c r="B126" s="100" t="s">
        <v>118</v>
      </c>
      <c r="C126" s="279" t="s">
        <v>148</v>
      </c>
      <c r="D126" s="280"/>
      <c r="E126" s="101">
        <v>18.18</v>
      </c>
      <c r="F126" s="102">
        <v>358</v>
      </c>
      <c r="G126" s="103">
        <f t="shared" si="51"/>
        <v>6508.44</v>
      </c>
      <c r="H126" s="26">
        <v>2</v>
      </c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3175.5231732776733</v>
      </c>
      <c r="N126" s="106">
        <f t="shared" si="45"/>
        <v>1058.5077244258912</v>
      </c>
      <c r="O126" s="108">
        <f t="shared" si="46"/>
        <v>0</v>
      </c>
      <c r="P126" s="109">
        <f t="shared" si="47"/>
        <v>-141.49227557410882</v>
      </c>
      <c r="Q126" s="110">
        <f t="shared" si="48"/>
        <v>0.88208977035490932</v>
      </c>
      <c r="R126" s="290"/>
      <c r="S126" s="47">
        <v>0.73888888888888882</v>
      </c>
      <c r="T126" s="48">
        <v>0.74357638888888877</v>
      </c>
      <c r="U126" s="111">
        <v>15</v>
      </c>
      <c r="V126" s="112">
        <v>6.7642397261516543</v>
      </c>
      <c r="W126" s="113"/>
      <c r="X126" s="116"/>
      <c r="Y126" s="281"/>
      <c r="Z126" s="282"/>
      <c r="AA126" s="117">
        <f t="shared" si="49"/>
        <v>-424.47682672232668</v>
      </c>
      <c r="AB126" s="110">
        <f t="shared" si="50"/>
        <v>0.88208977035490921</v>
      </c>
      <c r="AC126" s="295"/>
    </row>
    <row r="127" spans="1:29" ht="15.75" customHeight="1">
      <c r="A127" s="284"/>
      <c r="B127" s="100" t="s">
        <v>118</v>
      </c>
      <c r="C127" s="279" t="s">
        <v>145</v>
      </c>
      <c r="D127" s="280"/>
      <c r="E127" s="101">
        <v>14.28</v>
      </c>
      <c r="F127" s="102">
        <v>2523</v>
      </c>
      <c r="G127" s="103">
        <f t="shared" si="51"/>
        <v>36028.439999999995</v>
      </c>
      <c r="H127" s="26">
        <v>2</v>
      </c>
      <c r="I127" s="104">
        <v>3</v>
      </c>
      <c r="J127" s="105">
        <v>3600</v>
      </c>
      <c r="K127" s="106">
        <f t="shared" si="41"/>
        <v>1200</v>
      </c>
      <c r="L127" s="107">
        <v>3</v>
      </c>
      <c r="M127" s="105">
        <f t="shared" si="52"/>
        <v>3184.4044846451666</v>
      </c>
      <c r="N127" s="106">
        <f t="shared" si="45"/>
        <v>1061.4681615483889</v>
      </c>
      <c r="O127" s="108">
        <f t="shared" si="46"/>
        <v>0</v>
      </c>
      <c r="P127" s="109">
        <f t="shared" si="47"/>
        <v>-138.53183845161107</v>
      </c>
      <c r="Q127" s="110">
        <f t="shared" si="48"/>
        <v>0.8845568012903241</v>
      </c>
      <c r="R127" s="290"/>
      <c r="S127" s="47">
        <v>0.7534722222222221</v>
      </c>
      <c r="T127" s="48">
        <v>0.78648148148148134</v>
      </c>
      <c r="U127" s="111">
        <v>15</v>
      </c>
      <c r="V127" s="112">
        <v>47.537930790493796</v>
      </c>
      <c r="W127" s="113"/>
      <c r="X127" s="116"/>
      <c r="Y127" s="281"/>
      <c r="Z127" s="282"/>
      <c r="AA127" s="117">
        <f t="shared" si="49"/>
        <v>-415.59551535483342</v>
      </c>
      <c r="AB127" s="110">
        <f t="shared" si="50"/>
        <v>0.8845568012903241</v>
      </c>
      <c r="AC127" s="295"/>
    </row>
    <row r="128" spans="1:29" ht="15.75" customHeight="1">
      <c r="A128" s="285"/>
      <c r="B128" s="100" t="s">
        <v>118</v>
      </c>
      <c r="C128" s="279" t="s">
        <v>144</v>
      </c>
      <c r="D128" s="280"/>
      <c r="E128" s="101">
        <v>18.18</v>
      </c>
      <c r="F128" s="102">
        <v>568</v>
      </c>
      <c r="G128" s="103">
        <f t="shared" si="51"/>
        <v>10326.24</v>
      </c>
      <c r="H128" s="26">
        <v>2</v>
      </c>
      <c r="I128" s="104">
        <v>3</v>
      </c>
      <c r="J128" s="105">
        <v>3000</v>
      </c>
      <c r="K128" s="106">
        <f t="shared" si="41"/>
        <v>1000</v>
      </c>
      <c r="L128" s="107">
        <v>3</v>
      </c>
      <c r="M128" s="105">
        <f t="shared" si="52"/>
        <v>2706.2387160066482</v>
      </c>
      <c r="N128" s="106">
        <f t="shared" si="45"/>
        <v>902.07957200221608</v>
      </c>
      <c r="O128" s="108">
        <f t="shared" si="46"/>
        <v>0</v>
      </c>
      <c r="P128" s="109">
        <f t="shared" si="47"/>
        <v>-97.920427997783918</v>
      </c>
      <c r="Q128" s="110">
        <f t="shared" si="48"/>
        <v>0.90207957200221611</v>
      </c>
      <c r="R128" s="290"/>
      <c r="S128" s="47">
        <v>0.79652777777777761</v>
      </c>
      <c r="T128" s="48">
        <v>0.8052662037037035</v>
      </c>
      <c r="U128" s="111">
        <v>15</v>
      </c>
      <c r="V128" s="112">
        <v>12.593124101885872</v>
      </c>
      <c r="W128" s="113"/>
      <c r="X128" s="116"/>
      <c r="Y128" s="281"/>
      <c r="Z128" s="282"/>
      <c r="AA128" s="117">
        <f t="shared" si="49"/>
        <v>-293.76128399335175</v>
      </c>
      <c r="AB128" s="110">
        <f t="shared" si="50"/>
        <v>0.90207957200221611</v>
      </c>
      <c r="AC128" s="295"/>
    </row>
    <row r="129" spans="1:29" ht="15.75" customHeight="1">
      <c r="A129" s="285"/>
      <c r="B129" s="100" t="s">
        <v>118</v>
      </c>
      <c r="C129" s="279" t="s">
        <v>143</v>
      </c>
      <c r="D129" s="280"/>
      <c r="E129" s="101">
        <v>14.03</v>
      </c>
      <c r="F129" s="102">
        <v>1991</v>
      </c>
      <c r="G129" s="121">
        <f t="shared" si="51"/>
        <v>27933.73</v>
      </c>
      <c r="H129" s="26">
        <v>2</v>
      </c>
      <c r="I129" s="104">
        <v>3</v>
      </c>
      <c r="J129" s="105">
        <v>3000</v>
      </c>
      <c r="K129" s="106">
        <f t="shared" si="41"/>
        <v>1000</v>
      </c>
      <c r="L129" s="107">
        <v>3</v>
      </c>
      <c r="M129" s="105">
        <f t="shared" si="52"/>
        <v>2706.9151742993859</v>
      </c>
      <c r="N129" s="106">
        <f t="shared" si="45"/>
        <v>902.30505809979525</v>
      </c>
      <c r="O129" s="108">
        <f t="shared" si="46"/>
        <v>0</v>
      </c>
      <c r="P129" s="109">
        <f t="shared" si="47"/>
        <v>-97.694941900204753</v>
      </c>
      <c r="Q129" s="110">
        <f t="shared" si="48"/>
        <v>0.90230505809979522</v>
      </c>
      <c r="R129" s="290"/>
      <c r="S129" s="47">
        <v>0.81527777777777755</v>
      </c>
      <c r="T129" s="120">
        <v>0.8459143518518516</v>
      </c>
      <c r="U129" s="111">
        <v>15</v>
      </c>
      <c r="V129" s="112">
        <v>44.131416135313174</v>
      </c>
      <c r="W129" s="113"/>
      <c r="X129" s="116"/>
      <c r="Y129" s="281"/>
      <c r="Z129" s="282"/>
      <c r="AA129" s="117">
        <f t="shared" si="49"/>
        <v>-293.08482570061415</v>
      </c>
      <c r="AB129" s="110">
        <f t="shared" si="50"/>
        <v>0.90230505809979533</v>
      </c>
      <c r="AC129" s="295"/>
    </row>
    <row r="130" spans="1:29" ht="15.75" customHeight="1">
      <c r="A130" s="285"/>
      <c r="B130" s="100" t="s">
        <v>118</v>
      </c>
      <c r="C130" s="279" t="s">
        <v>137</v>
      </c>
      <c r="D130" s="280"/>
      <c r="E130" s="101">
        <v>22.28</v>
      </c>
      <c r="F130" s="102">
        <v>1221</v>
      </c>
      <c r="G130" s="121">
        <f t="shared" si="51"/>
        <v>27203.88</v>
      </c>
      <c r="H130" s="26"/>
      <c r="I130" s="104">
        <v>5</v>
      </c>
      <c r="J130" s="105">
        <v>3300</v>
      </c>
      <c r="K130" s="106">
        <f t="shared" si="41"/>
        <v>660</v>
      </c>
      <c r="L130" s="107">
        <v>5</v>
      </c>
      <c r="M130" s="105">
        <f t="shared" si="52"/>
        <v>2956.2846264705381</v>
      </c>
      <c r="N130" s="106">
        <f t="shared" si="45"/>
        <v>591.25692529410765</v>
      </c>
      <c r="O130" s="123">
        <f t="shared" si="46"/>
        <v>0</v>
      </c>
      <c r="P130" s="124">
        <f t="shared" si="47"/>
        <v>-68.743074705892354</v>
      </c>
      <c r="Q130" s="125">
        <f t="shared" si="48"/>
        <v>0.89584382620319336</v>
      </c>
      <c r="R130" s="290"/>
      <c r="S130" s="47">
        <v>0.85624999999999973</v>
      </c>
      <c r="T130" s="120">
        <v>0.87344907407407379</v>
      </c>
      <c r="U130" s="111">
        <v>14.883333333333315</v>
      </c>
      <c r="V130" s="112">
        <v>24.781105088471801</v>
      </c>
      <c r="W130" s="113"/>
      <c r="X130" s="116"/>
      <c r="Y130" s="281"/>
      <c r="Z130" s="282"/>
      <c r="AA130" s="117">
        <f t="shared" si="49"/>
        <v>-343.71537352946189</v>
      </c>
      <c r="AB130" s="110">
        <f t="shared" si="50"/>
        <v>0.89584382620319336</v>
      </c>
      <c r="AC130" s="295"/>
    </row>
    <row r="131" spans="1:29" ht="15.75" customHeight="1">
      <c r="A131" s="285"/>
      <c r="B131" s="100" t="s">
        <v>118</v>
      </c>
      <c r="C131" s="279" t="s">
        <v>136</v>
      </c>
      <c r="D131" s="280"/>
      <c r="E131" s="101">
        <v>16.7</v>
      </c>
      <c r="F131" s="102">
        <v>874</v>
      </c>
      <c r="G131" s="121">
        <f t="shared" si="51"/>
        <v>14595.8</v>
      </c>
      <c r="H131" s="26"/>
      <c r="I131" s="104">
        <v>3</v>
      </c>
      <c r="J131" s="105">
        <v>3600</v>
      </c>
      <c r="K131" s="106">
        <f t="shared" si="41"/>
        <v>1200</v>
      </c>
      <c r="L131" s="118">
        <v>3</v>
      </c>
      <c r="M131" s="105">
        <f t="shared" si="52"/>
        <v>3197.5647556532408</v>
      </c>
      <c r="N131" s="106">
        <f t="shared" si="45"/>
        <v>1065.8549185510803</v>
      </c>
      <c r="O131" s="123">
        <f t="shared" si="46"/>
        <v>0</v>
      </c>
      <c r="P131" s="124">
        <f t="shared" si="47"/>
        <v>-134.14508144891965</v>
      </c>
      <c r="Q131" s="125">
        <f t="shared" si="48"/>
        <v>0.88821243212590029</v>
      </c>
      <c r="R131" s="290"/>
      <c r="S131" s="47">
        <v>0.88333333333333308</v>
      </c>
      <c r="T131" s="120">
        <v>0.89471064814814794</v>
      </c>
      <c r="U131" s="111">
        <v>15</v>
      </c>
      <c r="V131" s="112">
        <v>16.399980612523002</v>
      </c>
      <c r="W131" s="113"/>
      <c r="X131" s="116"/>
      <c r="Y131" s="281"/>
      <c r="Z131" s="282"/>
      <c r="AA131" s="117">
        <f t="shared" si="49"/>
        <v>-402.43524434675919</v>
      </c>
      <c r="AB131" s="110">
        <f t="shared" si="50"/>
        <v>0.88821243212590018</v>
      </c>
      <c r="AC131" s="295"/>
    </row>
    <row r="132" spans="1:29" ht="15.75" customHeight="1">
      <c r="A132" s="285"/>
      <c r="B132" s="100" t="s">
        <v>118</v>
      </c>
      <c r="C132" s="279" t="s">
        <v>148</v>
      </c>
      <c r="D132" s="280"/>
      <c r="E132" s="101">
        <v>18.18</v>
      </c>
      <c r="F132" s="102">
        <v>756</v>
      </c>
      <c r="G132" s="121">
        <f t="shared" si="51"/>
        <v>13744.08</v>
      </c>
      <c r="H132" s="26"/>
      <c r="I132" s="104">
        <v>3</v>
      </c>
      <c r="J132" s="105">
        <v>3600</v>
      </c>
      <c r="K132" s="106">
        <f t="shared" si="41"/>
        <v>1200</v>
      </c>
      <c r="L132" s="118">
        <v>3</v>
      </c>
      <c r="M132" s="105">
        <f t="shared" si="52"/>
        <v>3175.5231732776733</v>
      </c>
      <c r="N132" s="106">
        <f t="shared" si="45"/>
        <v>1058.5077244258912</v>
      </c>
      <c r="O132" s="123">
        <f t="shared" si="46"/>
        <v>0</v>
      </c>
      <c r="P132" s="124">
        <f t="shared" si="47"/>
        <v>-141.49227557410882</v>
      </c>
      <c r="Q132" s="125">
        <f t="shared" si="48"/>
        <v>0.88208977035490932</v>
      </c>
      <c r="R132" s="290"/>
      <c r="S132" s="47">
        <v>0.90486111111111078</v>
      </c>
      <c r="T132" s="120">
        <v>0.9147800925925923</v>
      </c>
      <c r="U132" s="111">
        <v>14.6166666666665</v>
      </c>
      <c r="V132" s="112">
        <v>14.28426042729232</v>
      </c>
      <c r="W132" s="113"/>
      <c r="X132" s="116"/>
      <c r="Y132" s="281"/>
      <c r="Z132" s="282"/>
      <c r="AA132" s="117">
        <f t="shared" si="49"/>
        <v>-424.47682672232668</v>
      </c>
      <c r="AB132" s="110">
        <f t="shared" si="50"/>
        <v>0.88208977035490921</v>
      </c>
      <c r="AC132" s="295"/>
    </row>
    <row r="133" spans="1:29" ht="15.75" customHeight="1">
      <c r="A133" s="285"/>
      <c r="B133" s="100" t="s">
        <v>118</v>
      </c>
      <c r="C133" s="279" t="s">
        <v>145</v>
      </c>
      <c r="D133" s="280"/>
      <c r="E133" s="101">
        <v>14.28</v>
      </c>
      <c r="F133" s="102">
        <v>7086</v>
      </c>
      <c r="G133" s="121">
        <f t="shared" si="51"/>
        <v>101188.08</v>
      </c>
      <c r="H133" s="62"/>
      <c r="I133" s="104">
        <v>3</v>
      </c>
      <c r="J133" s="105">
        <v>3600</v>
      </c>
      <c r="K133" s="106">
        <f t="shared" si="41"/>
        <v>1200</v>
      </c>
      <c r="L133" s="118">
        <v>3</v>
      </c>
      <c r="M133" s="105">
        <f t="shared" si="52"/>
        <v>3184.4044846451666</v>
      </c>
      <c r="N133" s="106">
        <f t="shared" si="45"/>
        <v>1061.4681615483889</v>
      </c>
      <c r="O133" s="123">
        <f t="shared" si="46"/>
        <v>0</v>
      </c>
      <c r="P133" s="124">
        <f t="shared" si="47"/>
        <v>-138.53183845161107</v>
      </c>
      <c r="Q133" s="125">
        <f t="shared" si="48"/>
        <v>0.8845568012903241</v>
      </c>
      <c r="R133" s="290"/>
      <c r="S133" s="47">
        <v>0.9249999999999996</v>
      </c>
      <c r="T133" s="120">
        <v>1.017708333333333</v>
      </c>
      <c r="U133" s="111">
        <v>14.716666666666516</v>
      </c>
      <c r="V133" s="112">
        <v>133.51318968745107</v>
      </c>
      <c r="W133" s="113"/>
      <c r="X133" s="116"/>
      <c r="Y133" s="281"/>
      <c r="Z133" s="282"/>
      <c r="AA133" s="117">
        <f t="shared" si="49"/>
        <v>-415.59551535483342</v>
      </c>
      <c r="AB133" s="110">
        <f t="shared" si="50"/>
        <v>0.8845568012903241</v>
      </c>
      <c r="AC133" s="295"/>
    </row>
    <row r="134" spans="1:29" ht="15.75" customHeight="1">
      <c r="A134" s="285"/>
      <c r="B134" s="100" t="s">
        <v>118</v>
      </c>
      <c r="C134" s="279" t="s">
        <v>144</v>
      </c>
      <c r="D134" s="280"/>
      <c r="E134" s="101">
        <v>18.18</v>
      </c>
      <c r="F134" s="102">
        <v>1138</v>
      </c>
      <c r="G134" s="121">
        <f t="shared" si="51"/>
        <v>20688.84</v>
      </c>
      <c r="H134" s="62"/>
      <c r="I134" s="104">
        <v>3</v>
      </c>
      <c r="J134" s="105">
        <v>3000</v>
      </c>
      <c r="K134" s="106">
        <f t="shared" si="41"/>
        <v>1000</v>
      </c>
      <c r="L134" s="118">
        <v>3</v>
      </c>
      <c r="M134" s="105">
        <f t="shared" si="52"/>
        <v>2706.2387160066487</v>
      </c>
      <c r="N134" s="106">
        <f t="shared" si="45"/>
        <v>902.0795720022162</v>
      </c>
      <c r="O134" s="123">
        <f t="shared" si="46"/>
        <v>0</v>
      </c>
      <c r="P134" s="124">
        <f t="shared" si="47"/>
        <v>-97.920427997783804</v>
      </c>
      <c r="Q134" s="125">
        <f t="shared" si="48"/>
        <v>0.90207957200221622</v>
      </c>
      <c r="R134" s="290"/>
      <c r="S134" s="47">
        <v>1.0277777777777775</v>
      </c>
      <c r="T134" s="120">
        <v>1.0452893518518516</v>
      </c>
      <c r="U134" s="111">
        <v>14.500000000000028</v>
      </c>
      <c r="V134" s="112">
        <v>25.230590190045987</v>
      </c>
      <c r="W134" s="126"/>
      <c r="X134" s="127"/>
      <c r="Y134" s="281"/>
      <c r="Z134" s="282"/>
      <c r="AA134" s="117">
        <f t="shared" si="49"/>
        <v>-293.7612839933513</v>
      </c>
      <c r="AB134" s="110">
        <f t="shared" si="50"/>
        <v>0.90207957200221622</v>
      </c>
      <c r="AC134" s="295"/>
    </row>
    <row r="135" spans="1:29" ht="15.75" customHeight="1">
      <c r="A135" s="285"/>
      <c r="B135" s="100" t="s">
        <v>118</v>
      </c>
      <c r="C135" s="279" t="s">
        <v>143</v>
      </c>
      <c r="D135" s="280"/>
      <c r="E135" s="101">
        <v>14.03</v>
      </c>
      <c r="F135" s="102">
        <v>5103</v>
      </c>
      <c r="G135" s="121">
        <f t="shared" si="51"/>
        <v>71595.09</v>
      </c>
      <c r="H135" s="62"/>
      <c r="I135" s="104">
        <v>3</v>
      </c>
      <c r="J135" s="105">
        <v>3000</v>
      </c>
      <c r="K135" s="106">
        <f t="shared" si="41"/>
        <v>1000</v>
      </c>
      <c r="L135" s="118">
        <v>3</v>
      </c>
      <c r="M135" s="105">
        <f t="shared" si="52"/>
        <v>2706.9151742993859</v>
      </c>
      <c r="N135" s="106">
        <f t="shared" si="45"/>
        <v>902.30505809979525</v>
      </c>
      <c r="O135" s="123">
        <f t="shared" si="46"/>
        <v>0</v>
      </c>
      <c r="P135" s="124">
        <f t="shared" si="47"/>
        <v>-97.694941900204753</v>
      </c>
      <c r="Q135" s="125">
        <f t="shared" si="48"/>
        <v>0.90230505809979522</v>
      </c>
      <c r="R135" s="290"/>
      <c r="S135" s="47">
        <v>1.0555555555555554</v>
      </c>
      <c r="T135" s="120">
        <v>1.1340972222222221</v>
      </c>
      <c r="U135" s="111">
        <v>14.783333333333459</v>
      </c>
      <c r="V135" s="112">
        <v>113.11030464013217</v>
      </c>
      <c r="W135" s="126"/>
      <c r="X135" s="127"/>
      <c r="Y135" s="281"/>
      <c r="Z135" s="282"/>
      <c r="AA135" s="117">
        <f t="shared" si="49"/>
        <v>-293.08482570061415</v>
      </c>
      <c r="AB135" s="110">
        <f t="shared" si="50"/>
        <v>0.90230505809979533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17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26"/>
      <c r="X137" s="127"/>
      <c r="Y137" s="281"/>
      <c r="Z137" s="282"/>
      <c r="AA137" s="117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17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65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99"/>
      <c r="G140" s="135"/>
      <c r="H140" s="69"/>
      <c r="I140" s="136">
        <f t="shared" ref="I140:J140" si="53">AVERAGE(I124:I139)</f>
        <v>3.3333333333333335</v>
      </c>
      <c r="J140" s="137">
        <f t="shared" si="53"/>
        <v>3350</v>
      </c>
      <c r="K140" s="138">
        <f t="shared" ref="K140" si="54">J140/I140</f>
        <v>1005</v>
      </c>
      <c r="L140" s="136">
        <f t="shared" ref="L140:M140" si="55">AVERAGE(L124:L139)</f>
        <v>3.3333333333333335</v>
      </c>
      <c r="M140" s="137">
        <f t="shared" si="55"/>
        <v>2987.9093083185198</v>
      </c>
      <c r="N140" s="138">
        <f t="shared" ref="N140:N152" si="56">M140/L140</f>
        <v>896.37279249555593</v>
      </c>
      <c r="O140" s="139">
        <f t="shared" ref="O140:O152" si="57">L140-I140</f>
        <v>0</v>
      </c>
      <c r="P140" s="140">
        <f t="shared" ref="P140:P152" si="58">N140-K140</f>
        <v>-108.62720750444407</v>
      </c>
      <c r="Q140" s="141">
        <f t="shared" ref="Q140:Q152" si="59">N140/K140</f>
        <v>0.89191322636373727</v>
      </c>
      <c r="R140" s="291"/>
      <c r="S140" s="142">
        <v>0.70833333333333337</v>
      </c>
      <c r="T140" s="143">
        <v>1.1340972222222221</v>
      </c>
      <c r="U140" s="144"/>
      <c r="V140" s="166"/>
      <c r="W140" s="99"/>
      <c r="X140" s="69"/>
      <c r="Y140" s="277"/>
      <c r="Z140" s="278"/>
      <c r="AA140" s="168">
        <f t="shared" ref="AA140:AA152" si="60">M140-J140</f>
        <v>-362.09069168148017</v>
      </c>
      <c r="AB140" s="141">
        <f t="shared" ref="AB140:AB152" si="61">M140/J140</f>
        <v>0.89191322636373727</v>
      </c>
      <c r="AC140" s="296"/>
    </row>
    <row r="141" spans="1:29" ht="15.75" customHeight="1">
      <c r="A141" s="297" t="s">
        <v>146</v>
      </c>
      <c r="B141" s="114" t="s">
        <v>118</v>
      </c>
      <c r="C141" s="287" t="s">
        <v>209</v>
      </c>
      <c r="D141" s="288"/>
      <c r="E141" s="147">
        <v>30</v>
      </c>
      <c r="F141" s="97">
        <v>889</v>
      </c>
      <c r="G141" s="148">
        <f t="shared" ref="G141:G152" si="62">E141*F141</f>
        <v>26670</v>
      </c>
      <c r="H141" s="149">
        <v>2</v>
      </c>
      <c r="I141" s="150">
        <v>4</v>
      </c>
      <c r="J141" s="151">
        <v>3600</v>
      </c>
      <c r="K141" s="152">
        <f>J141/I141</f>
        <v>900</v>
      </c>
      <c r="L141" s="153">
        <v>4</v>
      </c>
      <c r="M141" s="151">
        <f t="shared" ref="M141:M152" si="63">F141/V141*60</f>
        <v>3188.5199999999995</v>
      </c>
      <c r="N141" s="152">
        <f t="shared" si="56"/>
        <v>797.12999999999988</v>
      </c>
      <c r="O141" s="154">
        <f t="shared" si="57"/>
        <v>0</v>
      </c>
      <c r="P141" s="155">
        <f t="shared" si="58"/>
        <v>-102.87000000000012</v>
      </c>
      <c r="Q141" s="156">
        <f t="shared" si="59"/>
        <v>0.88569999999999982</v>
      </c>
      <c r="R141" s="289">
        <f>Q157</f>
        <v>0.88520466167096545</v>
      </c>
      <c r="S141" s="157">
        <v>0.70833333333333337</v>
      </c>
      <c r="T141" s="158">
        <v>0.71994212962962967</v>
      </c>
      <c r="U141" s="159"/>
      <c r="V141" s="160">
        <v>16.728764442437246</v>
      </c>
      <c r="W141" s="158"/>
      <c r="X141" s="169"/>
      <c r="Y141" s="292"/>
      <c r="Z141" s="293"/>
      <c r="AA141" s="171">
        <f t="shared" si="60"/>
        <v>-411.48000000000047</v>
      </c>
      <c r="AB141" s="156">
        <f t="shared" si="61"/>
        <v>0.88569999999999982</v>
      </c>
      <c r="AC141" s="294">
        <f>AB157</f>
        <v>0.88520466167096556</v>
      </c>
    </row>
    <row r="142" spans="1:29" ht="15.75" customHeight="1">
      <c r="A142" s="298"/>
      <c r="B142" s="100" t="s">
        <v>118</v>
      </c>
      <c r="C142" s="279" t="s">
        <v>147</v>
      </c>
      <c r="D142" s="280"/>
      <c r="E142" s="101">
        <v>18.18</v>
      </c>
      <c r="F142" s="102">
        <v>923</v>
      </c>
      <c r="G142" s="103">
        <f t="shared" si="62"/>
        <v>16780.14</v>
      </c>
      <c r="H142" s="26">
        <v>2</v>
      </c>
      <c r="I142" s="104">
        <v>3</v>
      </c>
      <c r="J142" s="105">
        <v>3600</v>
      </c>
      <c r="K142" s="106">
        <f t="shared" si="41"/>
        <v>1200</v>
      </c>
      <c r="L142" s="107">
        <v>3</v>
      </c>
      <c r="M142" s="105">
        <f t="shared" si="63"/>
        <v>3181.2416922346752</v>
      </c>
      <c r="N142" s="106">
        <f t="shared" si="56"/>
        <v>1060.4138974115583</v>
      </c>
      <c r="O142" s="108">
        <f t="shared" si="57"/>
        <v>0</v>
      </c>
      <c r="P142" s="109">
        <f t="shared" si="58"/>
        <v>-139.58610258844169</v>
      </c>
      <c r="Q142" s="110">
        <f t="shared" si="59"/>
        <v>0.88367824784296523</v>
      </c>
      <c r="R142" s="290"/>
      <c r="S142" s="47">
        <v>0.72986111111111107</v>
      </c>
      <c r="T142" s="48">
        <v>0.74194444444444441</v>
      </c>
      <c r="U142" s="111">
        <v>15</v>
      </c>
      <c r="V142" s="112">
        <v>17.408296934867</v>
      </c>
      <c r="W142" s="113"/>
      <c r="X142" s="13"/>
      <c r="Y142" s="281"/>
      <c r="Z142" s="282"/>
      <c r="AA142" s="172">
        <f t="shared" si="60"/>
        <v>-418.75830776532484</v>
      </c>
      <c r="AB142" s="110">
        <f t="shared" si="61"/>
        <v>0.88367824784296534</v>
      </c>
      <c r="AC142" s="295"/>
    </row>
    <row r="143" spans="1:29" ht="15.75" customHeight="1">
      <c r="A143" s="298"/>
      <c r="B143" s="100" t="s">
        <v>118</v>
      </c>
      <c r="C143" s="279" t="s">
        <v>150</v>
      </c>
      <c r="D143" s="280"/>
      <c r="E143" s="101">
        <v>25.03</v>
      </c>
      <c r="F143" s="102">
        <v>603</v>
      </c>
      <c r="G143" s="103">
        <f t="shared" si="62"/>
        <v>15093.09</v>
      </c>
      <c r="H143" s="26">
        <v>2</v>
      </c>
      <c r="I143" s="104">
        <v>5</v>
      </c>
      <c r="J143" s="105">
        <v>3600</v>
      </c>
      <c r="K143" s="106">
        <f t="shared" si="41"/>
        <v>720</v>
      </c>
      <c r="L143" s="107">
        <v>5</v>
      </c>
      <c r="M143" s="105">
        <f t="shared" si="63"/>
        <v>3186.5374918322213</v>
      </c>
      <c r="N143" s="106">
        <f t="shared" si="56"/>
        <v>637.30749836644429</v>
      </c>
      <c r="O143" s="108">
        <f t="shared" si="57"/>
        <v>0</v>
      </c>
      <c r="P143" s="109">
        <f t="shared" si="58"/>
        <v>-82.692501633555707</v>
      </c>
      <c r="Q143" s="110">
        <f t="shared" si="59"/>
        <v>0.88514930328672814</v>
      </c>
      <c r="R143" s="290"/>
      <c r="S143" s="47">
        <v>0.75208333333333321</v>
      </c>
      <c r="T143" s="48">
        <v>0.75996527777777767</v>
      </c>
      <c r="U143" s="111">
        <v>14.599999999999884</v>
      </c>
      <c r="V143" s="112">
        <v>11.35401673218567</v>
      </c>
      <c r="W143" s="113"/>
      <c r="X143" s="13"/>
      <c r="Y143" s="281"/>
      <c r="Z143" s="282"/>
      <c r="AA143" s="172">
        <f t="shared" si="60"/>
        <v>-413.46250816777865</v>
      </c>
      <c r="AB143" s="110">
        <f t="shared" si="61"/>
        <v>0.88514930328672814</v>
      </c>
      <c r="AC143" s="295"/>
    </row>
    <row r="144" spans="1:29" ht="15.75" customHeight="1">
      <c r="A144" s="298"/>
      <c r="B144" s="100" t="s">
        <v>118</v>
      </c>
      <c r="C144" s="279" t="s">
        <v>149</v>
      </c>
      <c r="D144" s="280"/>
      <c r="E144" s="101">
        <v>24.82</v>
      </c>
      <c r="F144" s="102">
        <v>804</v>
      </c>
      <c r="G144" s="103">
        <f t="shared" si="62"/>
        <v>19955.28</v>
      </c>
      <c r="H144" s="26">
        <v>2</v>
      </c>
      <c r="I144" s="104">
        <v>5</v>
      </c>
      <c r="J144" s="105">
        <v>3600</v>
      </c>
      <c r="K144" s="106">
        <f t="shared" si="41"/>
        <v>720</v>
      </c>
      <c r="L144" s="107">
        <v>5</v>
      </c>
      <c r="M144" s="105">
        <f t="shared" si="63"/>
        <v>3185.7917796373827</v>
      </c>
      <c r="N144" s="106">
        <f t="shared" si="56"/>
        <v>637.15835592747658</v>
      </c>
      <c r="O144" s="108">
        <f t="shared" si="57"/>
        <v>0</v>
      </c>
      <c r="P144" s="109">
        <f t="shared" si="58"/>
        <v>-82.841644072523422</v>
      </c>
      <c r="Q144" s="110">
        <f t="shared" si="59"/>
        <v>0.88494216101038414</v>
      </c>
      <c r="R144" s="290"/>
      <c r="S144" s="47">
        <v>0.77013888888888871</v>
      </c>
      <c r="T144" s="48">
        <v>0.78064814814814798</v>
      </c>
      <c r="U144" s="111">
        <v>14.649999999999892</v>
      </c>
      <c r="V144" s="112">
        <v>15.142232555289862</v>
      </c>
      <c r="W144" s="113"/>
      <c r="X144" s="13"/>
      <c r="Y144" s="281"/>
      <c r="Z144" s="282"/>
      <c r="AA144" s="172">
        <f t="shared" si="60"/>
        <v>-414.20822036261734</v>
      </c>
      <c r="AB144" s="110">
        <f t="shared" si="61"/>
        <v>0.88494216101038403</v>
      </c>
      <c r="AC144" s="295"/>
    </row>
    <row r="145" spans="1:29" ht="15.75" customHeight="1">
      <c r="A145" s="298"/>
      <c r="B145" s="100" t="s">
        <v>118</v>
      </c>
      <c r="C145" s="279" t="s">
        <v>140</v>
      </c>
      <c r="D145" s="280"/>
      <c r="E145" s="101">
        <v>17.89</v>
      </c>
      <c r="F145" s="102">
        <v>1364</v>
      </c>
      <c r="G145" s="103">
        <f t="shared" si="62"/>
        <v>24401.96</v>
      </c>
      <c r="H145" s="26">
        <v>2</v>
      </c>
      <c r="I145" s="104">
        <v>4</v>
      </c>
      <c r="J145" s="105">
        <v>3600</v>
      </c>
      <c r="K145" s="106">
        <f t="shared" si="41"/>
        <v>900</v>
      </c>
      <c r="L145" s="107">
        <v>4</v>
      </c>
      <c r="M145" s="105">
        <f t="shared" si="63"/>
        <v>3186.2564943287584</v>
      </c>
      <c r="N145" s="106">
        <f t="shared" si="56"/>
        <v>796.56412358218961</v>
      </c>
      <c r="O145" s="108">
        <f t="shared" si="57"/>
        <v>0</v>
      </c>
      <c r="P145" s="109">
        <f t="shared" si="58"/>
        <v>-103.43587641781039</v>
      </c>
      <c r="Q145" s="110">
        <f t="shared" si="59"/>
        <v>0.88507124842465512</v>
      </c>
      <c r="R145" s="290"/>
      <c r="S145" s="47">
        <v>0.79097222222222197</v>
      </c>
      <c r="T145" s="48">
        <v>0.80880787037037016</v>
      </c>
      <c r="U145" s="111">
        <v>14.866666666666539</v>
      </c>
      <c r="V145" s="112">
        <v>25.685314457786944</v>
      </c>
      <c r="W145" s="113"/>
      <c r="X145" s="116"/>
      <c r="Y145" s="281"/>
      <c r="Z145" s="282"/>
      <c r="AA145" s="172">
        <f t="shared" si="60"/>
        <v>-413.74350567124156</v>
      </c>
      <c r="AB145" s="110">
        <f t="shared" si="61"/>
        <v>0.88507124842465512</v>
      </c>
      <c r="AC145" s="295"/>
    </row>
    <row r="146" spans="1:29" ht="15.75" customHeight="1">
      <c r="A146" s="298"/>
      <c r="B146" s="100" t="s">
        <v>118</v>
      </c>
      <c r="C146" s="279" t="s">
        <v>141</v>
      </c>
      <c r="D146" s="280"/>
      <c r="E146" s="101">
        <v>16.66</v>
      </c>
      <c r="F146" s="102">
        <v>2105</v>
      </c>
      <c r="G146" s="121">
        <f t="shared" si="62"/>
        <v>35069.300000000003</v>
      </c>
      <c r="H146" s="26">
        <v>2</v>
      </c>
      <c r="I146" s="104">
        <v>5</v>
      </c>
      <c r="J146" s="105">
        <v>3600</v>
      </c>
      <c r="K146" s="106">
        <f t="shared" si="41"/>
        <v>720</v>
      </c>
      <c r="L146" s="107">
        <v>5</v>
      </c>
      <c r="M146" s="105">
        <f t="shared" si="63"/>
        <v>3192.0678973714566</v>
      </c>
      <c r="N146" s="106">
        <f t="shared" si="56"/>
        <v>638.41357947429128</v>
      </c>
      <c r="O146" s="108">
        <f t="shared" si="57"/>
        <v>0</v>
      </c>
      <c r="P146" s="109">
        <f t="shared" si="58"/>
        <v>-81.586420525708718</v>
      </c>
      <c r="Q146" s="110">
        <f t="shared" si="59"/>
        <v>0.88668552704762682</v>
      </c>
      <c r="R146" s="290"/>
      <c r="S146" s="47">
        <v>0.81874999999999976</v>
      </c>
      <c r="T146" s="120">
        <v>0.84622685185185165</v>
      </c>
      <c r="U146" s="111">
        <v>15</v>
      </c>
      <c r="V146" s="112">
        <v>39.566827542735894</v>
      </c>
      <c r="W146" s="113"/>
      <c r="X146" s="50"/>
      <c r="Y146" s="281"/>
      <c r="Z146" s="282"/>
      <c r="AA146" s="172">
        <f t="shared" si="60"/>
        <v>-407.93210262854336</v>
      </c>
      <c r="AB146" s="110">
        <f t="shared" si="61"/>
        <v>0.88668552704762682</v>
      </c>
      <c r="AC146" s="295"/>
    </row>
    <row r="147" spans="1:29" ht="15.75" customHeight="1">
      <c r="A147" s="298"/>
      <c r="B147" s="100" t="s">
        <v>118</v>
      </c>
      <c r="C147" s="279" t="s">
        <v>209</v>
      </c>
      <c r="D147" s="280"/>
      <c r="E147" s="101">
        <v>30</v>
      </c>
      <c r="F147" s="102">
        <v>2203</v>
      </c>
      <c r="G147" s="121">
        <f t="shared" si="62"/>
        <v>66090</v>
      </c>
      <c r="H147" s="26"/>
      <c r="I147" s="104">
        <v>4</v>
      </c>
      <c r="J147" s="105">
        <v>3600</v>
      </c>
      <c r="K147" s="106">
        <f t="shared" si="41"/>
        <v>900</v>
      </c>
      <c r="L147" s="107">
        <v>4</v>
      </c>
      <c r="M147" s="105">
        <f t="shared" si="63"/>
        <v>3188.5199999999995</v>
      </c>
      <c r="N147" s="106">
        <f t="shared" si="56"/>
        <v>797.12999999999988</v>
      </c>
      <c r="O147" s="123">
        <f t="shared" si="57"/>
        <v>0</v>
      </c>
      <c r="P147" s="124">
        <f t="shared" si="58"/>
        <v>-102.87000000000012</v>
      </c>
      <c r="Q147" s="125">
        <f t="shared" si="59"/>
        <v>0.88569999999999982</v>
      </c>
      <c r="R147" s="290"/>
      <c r="S147" s="47">
        <v>0.85624999999999973</v>
      </c>
      <c r="T147" s="120">
        <v>0.8850347222222219</v>
      </c>
      <c r="U147" s="111">
        <v>15</v>
      </c>
      <c r="V147" s="112">
        <v>41.454969703812438</v>
      </c>
      <c r="W147" s="113"/>
      <c r="X147" s="116"/>
      <c r="Y147" s="281"/>
      <c r="Z147" s="282"/>
      <c r="AA147" s="172">
        <f t="shared" si="60"/>
        <v>-411.48000000000047</v>
      </c>
      <c r="AB147" s="110">
        <f t="shared" si="61"/>
        <v>0.88569999999999982</v>
      </c>
      <c r="AC147" s="295"/>
    </row>
    <row r="148" spans="1:29" ht="15.75" customHeight="1">
      <c r="A148" s="298"/>
      <c r="B148" s="100" t="s">
        <v>118</v>
      </c>
      <c r="C148" s="279" t="s">
        <v>147</v>
      </c>
      <c r="D148" s="280"/>
      <c r="E148" s="101">
        <v>18.18</v>
      </c>
      <c r="F148" s="102">
        <v>2397</v>
      </c>
      <c r="G148" s="121">
        <f t="shared" si="62"/>
        <v>43577.46</v>
      </c>
      <c r="H148" s="26"/>
      <c r="I148" s="104">
        <v>3</v>
      </c>
      <c r="J148" s="105">
        <v>3600</v>
      </c>
      <c r="K148" s="106">
        <f t="shared" si="41"/>
        <v>1200</v>
      </c>
      <c r="L148" s="118">
        <v>3</v>
      </c>
      <c r="M148" s="105">
        <f t="shared" si="63"/>
        <v>3181.2523656114017</v>
      </c>
      <c r="N148" s="106">
        <f t="shared" si="56"/>
        <v>1060.4174552038005</v>
      </c>
      <c r="O148" s="123">
        <f t="shared" si="57"/>
        <v>0</v>
      </c>
      <c r="P148" s="124">
        <f t="shared" si="58"/>
        <v>-139.5825447961995</v>
      </c>
      <c r="Q148" s="125">
        <f t="shared" si="59"/>
        <v>0.88368121266983379</v>
      </c>
      <c r="R148" s="290"/>
      <c r="S148" s="47">
        <v>0.8951388888888886</v>
      </c>
      <c r="T148" s="120">
        <v>0.92652777777777751</v>
      </c>
      <c r="U148" s="111">
        <v>14.550000000000036</v>
      </c>
      <c r="V148" s="112">
        <v>45.208610783181101</v>
      </c>
      <c r="W148" s="113"/>
      <c r="X148" s="116"/>
      <c r="Y148" s="281"/>
      <c r="Z148" s="282"/>
      <c r="AA148" s="172">
        <f t="shared" si="60"/>
        <v>-418.74763438859827</v>
      </c>
      <c r="AB148" s="110">
        <f t="shared" si="61"/>
        <v>0.88368121266983379</v>
      </c>
      <c r="AC148" s="295"/>
    </row>
    <row r="149" spans="1:29" ht="15.75" customHeight="1">
      <c r="A149" s="298"/>
      <c r="B149" s="100" t="s">
        <v>118</v>
      </c>
      <c r="C149" s="279" t="s">
        <v>150</v>
      </c>
      <c r="D149" s="280"/>
      <c r="E149" s="101">
        <v>25.03</v>
      </c>
      <c r="F149" s="102">
        <v>1326</v>
      </c>
      <c r="G149" s="121">
        <f t="shared" si="62"/>
        <v>33189.78</v>
      </c>
      <c r="H149" s="26"/>
      <c r="I149" s="104">
        <v>5</v>
      </c>
      <c r="J149" s="105">
        <v>3600</v>
      </c>
      <c r="K149" s="106">
        <f t="shared" si="41"/>
        <v>720</v>
      </c>
      <c r="L149" s="118">
        <v>5</v>
      </c>
      <c r="M149" s="105">
        <f t="shared" si="63"/>
        <v>3186.5374918322209</v>
      </c>
      <c r="N149" s="106">
        <f t="shared" si="56"/>
        <v>637.30749836644418</v>
      </c>
      <c r="O149" s="123">
        <f t="shared" si="57"/>
        <v>0</v>
      </c>
      <c r="P149" s="124">
        <f t="shared" si="58"/>
        <v>-82.692501633555821</v>
      </c>
      <c r="Q149" s="125">
        <f t="shared" si="59"/>
        <v>0.88514930328672803</v>
      </c>
      <c r="R149" s="290"/>
      <c r="S149" s="47">
        <v>0.93680555555555522</v>
      </c>
      <c r="T149" s="120">
        <v>0.9541435185185182</v>
      </c>
      <c r="U149" s="111">
        <v>14.799999999999915</v>
      </c>
      <c r="V149" s="112">
        <v>24.967539281721724</v>
      </c>
      <c r="W149" s="126"/>
      <c r="X149" s="127"/>
      <c r="Y149" s="281"/>
      <c r="Z149" s="282"/>
      <c r="AA149" s="172">
        <f t="shared" si="60"/>
        <v>-413.46250816777911</v>
      </c>
      <c r="AB149" s="110">
        <f t="shared" si="61"/>
        <v>0.88514930328672803</v>
      </c>
      <c r="AC149" s="295"/>
    </row>
    <row r="150" spans="1:29" ht="15.75" customHeight="1">
      <c r="A150" s="298"/>
      <c r="B150" s="100" t="s">
        <v>118</v>
      </c>
      <c r="C150" s="279" t="s">
        <v>149</v>
      </c>
      <c r="D150" s="280"/>
      <c r="E150" s="101">
        <v>24.82</v>
      </c>
      <c r="F150" s="102">
        <v>1816</v>
      </c>
      <c r="G150" s="121">
        <f t="shared" si="62"/>
        <v>45073.120000000003</v>
      </c>
      <c r="H150" s="62"/>
      <c r="I150" s="104">
        <v>5</v>
      </c>
      <c r="J150" s="105">
        <v>3600</v>
      </c>
      <c r="K150" s="106">
        <f t="shared" si="41"/>
        <v>720</v>
      </c>
      <c r="L150" s="118">
        <v>5</v>
      </c>
      <c r="M150" s="105">
        <f t="shared" si="63"/>
        <v>3185.7917796373827</v>
      </c>
      <c r="N150" s="106">
        <f t="shared" si="56"/>
        <v>637.15835592747658</v>
      </c>
      <c r="O150" s="123">
        <f t="shared" si="57"/>
        <v>0</v>
      </c>
      <c r="P150" s="124">
        <f t="shared" si="58"/>
        <v>-82.841644072523422</v>
      </c>
      <c r="Q150" s="125">
        <f t="shared" si="59"/>
        <v>0.88494216101038414</v>
      </c>
      <c r="R150" s="290"/>
      <c r="S150" s="47">
        <v>0.96388888888888857</v>
      </c>
      <c r="T150" s="120">
        <v>0.98763888888888862</v>
      </c>
      <c r="U150" s="111">
        <v>15</v>
      </c>
      <c r="V150" s="112">
        <v>34.201858607470633</v>
      </c>
      <c r="W150" s="126"/>
      <c r="X150" s="127"/>
      <c r="Y150" s="281"/>
      <c r="Z150" s="282"/>
      <c r="AA150" s="172">
        <f t="shared" si="60"/>
        <v>-414.20822036261734</v>
      </c>
      <c r="AB150" s="110">
        <f t="shared" si="61"/>
        <v>0.88494216101038403</v>
      </c>
      <c r="AC150" s="295"/>
    </row>
    <row r="151" spans="1:29" ht="15.75" customHeight="1">
      <c r="A151" s="298"/>
      <c r="B151" s="100" t="s">
        <v>118</v>
      </c>
      <c r="C151" s="279" t="s">
        <v>140</v>
      </c>
      <c r="D151" s="280"/>
      <c r="E151" s="101">
        <v>17.89</v>
      </c>
      <c r="F151" s="102">
        <v>3739</v>
      </c>
      <c r="G151" s="121">
        <f t="shared" si="62"/>
        <v>66890.710000000006</v>
      </c>
      <c r="H151" s="62"/>
      <c r="I151" s="104">
        <v>4</v>
      </c>
      <c r="J151" s="105">
        <v>3600</v>
      </c>
      <c r="K151" s="106">
        <f t="shared" si="41"/>
        <v>900</v>
      </c>
      <c r="L151" s="118">
        <v>4</v>
      </c>
      <c r="M151" s="105">
        <f t="shared" si="63"/>
        <v>3186.256494328758</v>
      </c>
      <c r="N151" s="106">
        <f t="shared" si="56"/>
        <v>796.5641235821895</v>
      </c>
      <c r="O151" s="123">
        <f t="shared" si="57"/>
        <v>0</v>
      </c>
      <c r="P151" s="124">
        <f t="shared" si="58"/>
        <v>-103.4358764178105</v>
      </c>
      <c r="Q151" s="125">
        <f t="shared" si="59"/>
        <v>0.88507124842465501</v>
      </c>
      <c r="R151" s="290"/>
      <c r="S151" s="47">
        <v>0.99791666666666634</v>
      </c>
      <c r="T151" s="120">
        <v>1.0468055555555553</v>
      </c>
      <c r="U151" s="111">
        <v>14.799999999999915</v>
      </c>
      <c r="V151" s="112">
        <v>70.408644250487825</v>
      </c>
      <c r="W151" s="126"/>
      <c r="X151" s="127"/>
      <c r="Y151" s="281"/>
      <c r="Z151" s="282"/>
      <c r="AA151" s="172">
        <f t="shared" si="60"/>
        <v>-413.74350567124202</v>
      </c>
      <c r="AB151" s="110">
        <f t="shared" si="61"/>
        <v>0.88507124842465501</v>
      </c>
      <c r="AC151" s="295"/>
    </row>
    <row r="152" spans="1:29" ht="15.75" customHeight="1">
      <c r="A152" s="298"/>
      <c r="B152" s="100" t="s">
        <v>118</v>
      </c>
      <c r="C152" s="279" t="s">
        <v>141</v>
      </c>
      <c r="D152" s="280"/>
      <c r="E152" s="101">
        <v>16.66</v>
      </c>
      <c r="F152" s="102">
        <v>5867</v>
      </c>
      <c r="G152" s="121">
        <f t="shared" si="62"/>
        <v>97744.22</v>
      </c>
      <c r="H152" s="62"/>
      <c r="I152" s="104">
        <v>5</v>
      </c>
      <c r="J152" s="105">
        <v>3600</v>
      </c>
      <c r="K152" s="106">
        <f t="shared" si="41"/>
        <v>720</v>
      </c>
      <c r="L152" s="118">
        <v>5</v>
      </c>
      <c r="M152" s="105">
        <f t="shared" si="63"/>
        <v>3192.0678973714562</v>
      </c>
      <c r="N152" s="106">
        <f t="shared" si="56"/>
        <v>638.41357947429128</v>
      </c>
      <c r="O152" s="123">
        <f t="shared" si="57"/>
        <v>0</v>
      </c>
      <c r="P152" s="124">
        <f t="shared" si="58"/>
        <v>-81.586420525708718</v>
      </c>
      <c r="Q152" s="125">
        <f t="shared" si="59"/>
        <v>0.88668552704762682</v>
      </c>
      <c r="R152" s="290"/>
      <c r="S152" s="47">
        <v>1.0569444444444442</v>
      </c>
      <c r="T152" s="120">
        <v>1.1335185185185184</v>
      </c>
      <c r="U152" s="111">
        <v>14.600000000000044</v>
      </c>
      <c r="V152" s="112">
        <v>110.27960911792471</v>
      </c>
      <c r="W152" s="126"/>
      <c r="X152" s="127"/>
      <c r="Y152" s="281"/>
      <c r="Z152" s="282"/>
      <c r="AA152" s="172">
        <f t="shared" si="60"/>
        <v>-407.93210262854382</v>
      </c>
      <c r="AB152" s="110">
        <f t="shared" si="61"/>
        <v>0.88668552704762671</v>
      </c>
      <c r="AC152" s="295"/>
    </row>
    <row r="153" spans="1:29" ht="15.75" customHeight="1">
      <c r="A153" s="298"/>
      <c r="B153" s="100"/>
      <c r="C153" s="279"/>
      <c r="D153" s="280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120"/>
      <c r="U153" s="111"/>
      <c r="V153" s="112"/>
      <c r="W153" s="126"/>
      <c r="X153" s="127"/>
      <c r="Y153" s="281"/>
      <c r="Z153" s="282"/>
      <c r="AA153" s="172"/>
      <c r="AB153" s="110"/>
      <c r="AC153" s="295"/>
    </row>
    <row r="154" spans="1:29" ht="15.75" customHeight="1">
      <c r="A154" s="298"/>
      <c r="B154" s="100"/>
      <c r="C154" s="279"/>
      <c r="D154" s="280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120"/>
      <c r="U154" s="111"/>
      <c r="V154" s="112"/>
      <c r="W154" s="113"/>
      <c r="X154" s="116"/>
      <c r="Y154" s="281"/>
      <c r="Z154" s="282"/>
      <c r="AA154" s="172"/>
      <c r="AB154" s="110"/>
      <c r="AC154" s="295"/>
    </row>
    <row r="155" spans="1:29" ht="15.75" customHeight="1">
      <c r="A155" s="298"/>
      <c r="B155" s="100"/>
      <c r="C155" s="279"/>
      <c r="D155" s="280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120"/>
      <c r="U155" s="111"/>
      <c r="V155" s="112"/>
      <c r="W155" s="126"/>
      <c r="X155" s="127"/>
      <c r="Y155" s="281"/>
      <c r="Z155" s="282"/>
      <c r="AA155" s="172"/>
      <c r="AB155" s="110"/>
      <c r="AC155" s="295"/>
    </row>
    <row r="156" spans="1:29" ht="15.75" customHeight="1">
      <c r="A156" s="298"/>
      <c r="B156" s="100"/>
      <c r="C156" s="279"/>
      <c r="D156" s="280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81"/>
      <c r="Z156" s="282"/>
      <c r="AA156" s="173"/>
      <c r="AB156" s="125"/>
      <c r="AC156" s="295"/>
    </row>
    <row r="157" spans="1:29" ht="15.75" customHeight="1" thickBot="1">
      <c r="A157" s="299"/>
      <c r="B157" s="133" t="s">
        <v>115</v>
      </c>
      <c r="C157" s="276"/>
      <c r="D157" s="276"/>
      <c r="E157" s="134"/>
      <c r="F157" s="167"/>
      <c r="G157" s="135"/>
      <c r="H157" s="69"/>
      <c r="I157" s="136">
        <f t="shared" ref="I157:J157" si="64">AVERAGE(I141:I156)</f>
        <v>4.333333333333333</v>
      </c>
      <c r="J157" s="137">
        <f t="shared" si="64"/>
        <v>3600</v>
      </c>
      <c r="K157" s="138">
        <f t="shared" ref="K157" si="65">J157/I157</f>
        <v>830.76923076923083</v>
      </c>
      <c r="L157" s="136">
        <f t="shared" ref="L157:M157" si="66">AVERAGE(L141:L156)</f>
        <v>4.333333333333333</v>
      </c>
      <c r="M157" s="137">
        <f t="shared" si="66"/>
        <v>3186.7367820154759</v>
      </c>
      <c r="N157" s="138">
        <f>M157/L157</f>
        <v>735.40079584972523</v>
      </c>
      <c r="O157" s="139">
        <f>L157-I157</f>
        <v>0</v>
      </c>
      <c r="P157" s="140">
        <f>N157-K157</f>
        <v>-95.368434919505603</v>
      </c>
      <c r="Q157" s="141">
        <f>N157/K157</f>
        <v>0.88520466167096545</v>
      </c>
      <c r="R157" s="291"/>
      <c r="S157" s="142">
        <v>0.70833333333333337</v>
      </c>
      <c r="T157" s="143">
        <v>1.1335185185185184</v>
      </c>
      <c r="U157" s="144"/>
      <c r="V157" s="166"/>
      <c r="W157" s="167"/>
      <c r="X157" s="138"/>
      <c r="Y157" s="277"/>
      <c r="Z157" s="278"/>
      <c r="AA157" s="174">
        <f>M157-J157</f>
        <v>-413.26321798452409</v>
      </c>
      <c r="AB157" s="141">
        <f>M157/J157</f>
        <v>0.88520466167096556</v>
      </c>
      <c r="AC157" s="296"/>
    </row>
    <row r="159" spans="1:29">
      <c r="Y159" s="275" t="s">
        <v>151</v>
      </c>
      <c r="Z159" s="275"/>
    </row>
    <row r="160" spans="1:29">
      <c r="Y160" s="275" t="s">
        <v>152</v>
      </c>
      <c r="Z160" s="275"/>
    </row>
    <row r="161" spans="25:26">
      <c r="Y161" s="275" t="s">
        <v>153</v>
      </c>
      <c r="Z161" s="275"/>
    </row>
    <row r="162" spans="25:26">
      <c r="Y162" s="275" t="s">
        <v>154</v>
      </c>
      <c r="Z162" s="275"/>
    </row>
    <row r="163" spans="25:26">
      <c r="Y163" s="275" t="s">
        <v>155</v>
      </c>
      <c r="Z163" s="275"/>
    </row>
    <row r="164" spans="25:26">
      <c r="Y164" s="275" t="s">
        <v>156</v>
      </c>
      <c r="Z164" s="275"/>
    </row>
    <row r="165" spans="25:26">
      <c r="Y165" s="275" t="s">
        <v>157</v>
      </c>
      <c r="Z165" s="275"/>
    </row>
    <row r="166" spans="25:26">
      <c r="Y166" s="275" t="s">
        <v>158</v>
      </c>
      <c r="Z166" s="275"/>
    </row>
    <row r="167" spans="25:26">
      <c r="Y167" s="275" t="s">
        <v>159</v>
      </c>
      <c r="Z167" s="275"/>
    </row>
    <row r="168" spans="25:26">
      <c r="Y168" s="275" t="s">
        <v>160</v>
      </c>
      <c r="Z168" s="275"/>
    </row>
    <row r="169" spans="25:26">
      <c r="Y169" s="275" t="s">
        <v>161</v>
      </c>
      <c r="Z169" s="275"/>
    </row>
    <row r="170" spans="25:26">
      <c r="Y170" s="275" t="s">
        <v>162</v>
      </c>
      <c r="Z170" s="275"/>
    </row>
    <row r="171" spans="25:26">
      <c r="Y171" s="275" t="s">
        <v>163</v>
      </c>
      <c r="Z171" s="275"/>
    </row>
  </sheetData>
  <dataConsolidate/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165" priority="1" operator="greaterThan">
      <formula>0</formula>
    </cfRule>
  </conditionalFormatting>
  <conditionalFormatting sqref="P5:P157 AA5:AA157">
    <cfRule type="cellIs" dxfId="164" priority="4" operator="lessThan">
      <formula>0</formula>
    </cfRule>
  </conditionalFormatting>
  <conditionalFormatting sqref="Q5:Q157 AB5:AB157">
    <cfRule type="cellIs" dxfId="163" priority="2" operator="greaterThan">
      <formula>1</formula>
    </cfRule>
    <cfRule type="cellIs" dxfId="162" priority="3" operator="lessThan">
      <formula>0.8</formula>
    </cfRule>
  </conditionalFormatting>
  <conditionalFormatting sqref="AC5:AC6 R5:R157 AC90:AC95">
    <cfRule type="cellIs" dxfId="161" priority="5" operator="lessThan">
      <formula>0.8</formula>
    </cfRule>
  </conditionalFormatting>
  <conditionalFormatting sqref="AC12:AC20">
    <cfRule type="cellIs" dxfId="160" priority="13" operator="lessThan">
      <formula>0.8</formula>
    </cfRule>
  </conditionalFormatting>
  <conditionalFormatting sqref="AC22:AC27">
    <cfRule type="cellIs" dxfId="159" priority="12" operator="lessThan">
      <formula>0.8</formula>
    </cfRule>
  </conditionalFormatting>
  <conditionalFormatting sqref="AC39">
    <cfRule type="cellIs" dxfId="158" priority="11" operator="lessThan">
      <formula>0.8</formula>
    </cfRule>
  </conditionalFormatting>
  <conditionalFormatting sqref="AC56">
    <cfRule type="cellIs" dxfId="157" priority="7" operator="lessThan">
      <formula>0.8</formula>
    </cfRule>
  </conditionalFormatting>
  <conditionalFormatting sqref="AC73:AC78">
    <cfRule type="cellIs" dxfId="156" priority="6" operator="lessThan">
      <formula>0.8</formula>
    </cfRule>
  </conditionalFormatting>
  <conditionalFormatting sqref="AC107">
    <cfRule type="cellIs" dxfId="155" priority="10" operator="lessThan">
      <formula>0.8</formula>
    </cfRule>
  </conditionalFormatting>
  <conditionalFormatting sqref="AC124">
    <cfRule type="cellIs" dxfId="154" priority="9" operator="lessThan">
      <formula>0.8</formula>
    </cfRule>
  </conditionalFormatting>
  <conditionalFormatting sqref="AC141:AC146">
    <cfRule type="cellIs" dxfId="153" priority="8" operator="lessThan">
      <formula>0.8</formula>
    </cfRule>
  </conditionalFormatting>
  <dataValidations count="1">
    <dataValidation type="list" allowBlank="1" showInputMessage="1" showErrorMessage="1" sqref="Y5:Z157" xr:uid="{335DAE46-6077-49D3-87E4-EA59AF1CBBFC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41D7-511E-4A55-ACC9-46F1EBA2D0DA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59531</v>
      </c>
      <c r="E1" s="88" t="s">
        <v>3</v>
      </c>
      <c r="F1" s="89">
        <f>SUM(G5:G140)</f>
        <v>2791581.4199999995</v>
      </c>
      <c r="G1" s="90" t="s">
        <v>84</v>
      </c>
      <c r="H1" s="91">
        <f>L21+L38+L55+L72+L89+L106+L123+L140</f>
        <v>155.16666666666666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46149</v>
      </c>
      <c r="B2" s="335"/>
      <c r="C2" s="92" t="s">
        <v>40</v>
      </c>
      <c r="D2" s="93">
        <f>AVERAGE(N21,N38,N55,N72,N89,N106,N123,N140)</f>
        <v>133.810734527482</v>
      </c>
      <c r="E2" s="93" t="s">
        <v>91</v>
      </c>
      <c r="F2" s="94">
        <f>F1/D1</f>
        <v>46.892903193294238</v>
      </c>
      <c r="G2" s="95" t="s">
        <v>92</v>
      </c>
      <c r="H2" s="96">
        <f>COUNT(H5:H140)</f>
        <v>0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41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173</v>
      </c>
      <c r="C5" s="365" t="s">
        <v>174</v>
      </c>
      <c r="D5" s="365"/>
      <c r="E5" s="147">
        <v>56.77</v>
      </c>
      <c r="F5" s="151">
        <v>3254</v>
      </c>
      <c r="G5" s="148">
        <f t="shared" ref="G5:G7" si="0">E5*F5</f>
        <v>184729.58000000002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1787.6185531321166</v>
      </c>
      <c r="N5" s="152">
        <f>M5/L5</f>
        <v>74.484106380504855</v>
      </c>
      <c r="O5" s="154">
        <f>L5-I5</f>
        <v>0</v>
      </c>
      <c r="P5" s="155">
        <f>N5-K5</f>
        <v>-8.8492269528284737</v>
      </c>
      <c r="Q5" s="156">
        <f>N5/K5</f>
        <v>0.89380927656605835</v>
      </c>
      <c r="R5" s="289">
        <f>Q21</f>
        <v>0.89458041479220018</v>
      </c>
      <c r="S5" s="157">
        <v>0.29166666666666669</v>
      </c>
      <c r="T5" s="158">
        <v>0.36751157407407409</v>
      </c>
      <c r="U5" s="159"/>
      <c r="V5" s="160">
        <v>109.21793111730503</v>
      </c>
      <c r="W5" s="181"/>
      <c r="X5" s="152"/>
      <c r="Y5" s="12"/>
      <c r="Z5" s="198"/>
      <c r="AA5" s="292"/>
      <c r="AB5" s="293"/>
      <c r="AC5" s="12">
        <v>2</v>
      </c>
      <c r="AD5" s="198"/>
      <c r="AE5" s="178">
        <f>M5-J5</f>
        <v>-212.38144686788337</v>
      </c>
      <c r="AF5" s="132">
        <f>M5/J5</f>
        <v>0.89380927656605835</v>
      </c>
      <c r="AG5" s="368">
        <f>AF21</f>
        <v>0.8945804147922003</v>
      </c>
    </row>
    <row r="6" spans="1:33" ht="15.75" customHeight="1">
      <c r="A6" s="298"/>
      <c r="B6" s="100" t="s">
        <v>175</v>
      </c>
      <c r="C6" s="364" t="s">
        <v>178</v>
      </c>
      <c r="D6" s="364"/>
      <c r="E6" s="101">
        <v>59.52</v>
      </c>
      <c r="F6" s="102">
        <v>4049</v>
      </c>
      <c r="G6" s="103">
        <f t="shared" si="0"/>
        <v>240996.48000000001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1791.9997644980886</v>
      </c>
      <c r="N6" s="106">
        <f>M6/L6</f>
        <v>74.666656854087023</v>
      </c>
      <c r="O6" s="108">
        <f>L6-I6</f>
        <v>0</v>
      </c>
      <c r="P6" s="109">
        <f>N6-K6</f>
        <v>-8.6666764792463056</v>
      </c>
      <c r="Q6" s="110">
        <f>N6/K6</f>
        <v>0.89599988224904437</v>
      </c>
      <c r="R6" s="290"/>
      <c r="S6" s="47">
        <v>0.37152777777777779</v>
      </c>
      <c r="T6" s="48">
        <v>0.46567129629629633</v>
      </c>
      <c r="U6" s="111">
        <v>5.7833333333333314</v>
      </c>
      <c r="V6" s="112">
        <v>135.56921424487115</v>
      </c>
      <c r="W6" s="113">
        <v>0.46567129629629633</v>
      </c>
      <c r="X6" s="116">
        <v>0.50486111111111109</v>
      </c>
      <c r="Y6" s="12"/>
      <c r="Z6" s="198"/>
      <c r="AA6" s="281"/>
      <c r="AB6" s="282"/>
      <c r="AC6" s="12">
        <v>3</v>
      </c>
      <c r="AD6" s="198"/>
      <c r="AE6" s="117">
        <f>M6-J6</f>
        <v>-208.00023550191145</v>
      </c>
      <c r="AF6" s="110">
        <f>M6/J6</f>
        <v>0.89599988224904425</v>
      </c>
      <c r="AG6" s="362"/>
    </row>
    <row r="7" spans="1:33" ht="15.75" customHeight="1">
      <c r="A7" s="298"/>
      <c r="B7" s="100" t="s">
        <v>175</v>
      </c>
      <c r="C7" s="364" t="s">
        <v>176</v>
      </c>
      <c r="D7" s="364"/>
      <c r="E7" s="101">
        <v>77.34</v>
      </c>
      <c r="F7" s="102">
        <v>2272</v>
      </c>
      <c r="G7" s="103">
        <f t="shared" si="0"/>
        <v>175716.48000000001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1787.8641711229959</v>
      </c>
      <c r="N7" s="106">
        <f>M7/L7</f>
        <v>77.733224831434612</v>
      </c>
      <c r="O7" s="108">
        <f>L7-I7</f>
        <v>0</v>
      </c>
      <c r="P7" s="109">
        <f>N7-K7</f>
        <v>-9.2232969076958256</v>
      </c>
      <c r="Q7" s="110">
        <f>N7/K7</f>
        <v>0.89393208556149806</v>
      </c>
      <c r="R7" s="290"/>
      <c r="S7" s="47">
        <v>0.50486111111111109</v>
      </c>
      <c r="T7" s="48">
        <v>0.55780092592592589</v>
      </c>
      <c r="U7" s="111">
        <v>56.433333333333252</v>
      </c>
      <c r="V7" s="112">
        <v>76.247403019645773</v>
      </c>
      <c r="W7" s="113"/>
      <c r="X7" s="116"/>
      <c r="Y7" s="12"/>
      <c r="Z7" s="198"/>
      <c r="AA7" s="281"/>
      <c r="AB7" s="282"/>
      <c r="AC7" s="12">
        <v>2</v>
      </c>
      <c r="AD7" s="198"/>
      <c r="AE7" s="117">
        <f>M7-J7</f>
        <v>-212.13582887700409</v>
      </c>
      <c r="AF7" s="110">
        <f>M7/J7</f>
        <v>0.89393208556149795</v>
      </c>
      <c r="AG7" s="362"/>
    </row>
    <row r="8" spans="1:33" ht="15.75" customHeight="1">
      <c r="A8" s="298"/>
      <c r="B8" s="100"/>
      <c r="C8" s="364"/>
      <c r="D8" s="364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81"/>
      <c r="AB8" s="282"/>
      <c r="AC8" s="12"/>
      <c r="AD8" s="198"/>
      <c r="AE8" s="117"/>
      <c r="AF8" s="110"/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1789.1608295844005</v>
      </c>
      <c r="N21" s="138">
        <f>M21/L21</f>
        <v>75.598344912016913</v>
      </c>
      <c r="O21" s="139">
        <f>L21-I21</f>
        <v>0</v>
      </c>
      <c r="P21" s="140">
        <f>N21-K21</f>
        <v>-8.9086973415042081</v>
      </c>
      <c r="Q21" s="141">
        <f>N21/K21</f>
        <v>0.89458041479220018</v>
      </c>
      <c r="R21" s="291"/>
      <c r="S21" s="142">
        <v>0.29166666666666669</v>
      </c>
      <c r="T21" s="143">
        <v>0.55780092592592589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7</v>
      </c>
      <c r="AD21" s="180">
        <f>SUM(AD5:AD20)</f>
        <v>0</v>
      </c>
      <c r="AE21" s="168">
        <f>M21-J21</f>
        <v>-210.83917041559948</v>
      </c>
      <c r="AF21" s="141">
        <f>M21/J21</f>
        <v>0.8945804147922003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2371</v>
      </c>
      <c r="G22" s="148">
        <f t="shared" ref="G22:G25" si="5">E22*F22</f>
        <v>127464.95999999999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1787.2065513744433</v>
      </c>
      <c r="N22" s="152">
        <f>M22/L22</f>
        <v>89.36032756872217</v>
      </c>
      <c r="O22" s="154">
        <f>L22-I22</f>
        <v>0</v>
      </c>
      <c r="P22" s="155">
        <f>N22-K22</f>
        <v>-10.63967243127783</v>
      </c>
      <c r="Q22" s="156">
        <f>N22/K22</f>
        <v>0.89360327568722164</v>
      </c>
      <c r="R22" s="289">
        <f>Q38</f>
        <v>0.89423608679161259</v>
      </c>
      <c r="S22" s="157">
        <v>0.29166666666666669</v>
      </c>
      <c r="T22" s="158">
        <v>0.34693287037037041</v>
      </c>
      <c r="U22" s="159"/>
      <c r="V22" s="160">
        <v>79.599081533466617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>M22-J22</f>
        <v>-212.79344862555672</v>
      </c>
      <c r="AF22" s="156">
        <f>M22/J22</f>
        <v>0.89360327568722164</v>
      </c>
      <c r="AG22" s="361">
        <f>AF38</f>
        <v>0.89423608679161248</v>
      </c>
    </row>
    <row r="23" spans="1:33" ht="15.75" customHeight="1">
      <c r="A23" s="284"/>
      <c r="B23" s="163" t="s">
        <v>175</v>
      </c>
      <c r="C23" s="279" t="s">
        <v>182</v>
      </c>
      <c r="D23" s="280"/>
      <c r="E23" s="101">
        <v>47.37</v>
      </c>
      <c r="F23" s="111">
        <v>1472</v>
      </c>
      <c r="G23" s="103">
        <f t="shared" si="5"/>
        <v>69728.639999999999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1786.7999999999997</v>
      </c>
      <c r="N23" s="106">
        <f>M23/L23</f>
        <v>85.085714285714275</v>
      </c>
      <c r="O23" s="108">
        <f>L23-I23</f>
        <v>0</v>
      </c>
      <c r="P23" s="109">
        <f>N23-K23</f>
        <v>-10.152380952380966</v>
      </c>
      <c r="Q23" s="110">
        <f>N23/K23</f>
        <v>0.89339999999999986</v>
      </c>
      <c r="R23" s="290"/>
      <c r="S23" s="47">
        <v>0.35069444444444442</v>
      </c>
      <c r="T23" s="48">
        <v>0.38501157407407405</v>
      </c>
      <c r="U23" s="111">
        <v>5.4166666666665808</v>
      </c>
      <c r="V23" s="112">
        <v>49.429147078576236</v>
      </c>
      <c r="W23" s="113"/>
      <c r="X23" s="116"/>
      <c r="Y23" s="12"/>
      <c r="Z23" s="198"/>
      <c r="AA23" s="281"/>
      <c r="AB23" s="282"/>
      <c r="AC23" s="12">
        <v>1</v>
      </c>
      <c r="AD23" s="198"/>
      <c r="AE23" s="117">
        <f>M23-J23</f>
        <v>-213.20000000000027</v>
      </c>
      <c r="AF23" s="110">
        <f>M23/J23</f>
        <v>0.89339999999999986</v>
      </c>
      <c r="AG23" s="362"/>
    </row>
    <row r="24" spans="1:33" ht="15.75" customHeight="1">
      <c r="A24" s="284"/>
      <c r="B24" s="163" t="s">
        <v>175</v>
      </c>
      <c r="C24" s="279" t="s">
        <v>183</v>
      </c>
      <c r="D24" s="280"/>
      <c r="E24" s="101">
        <v>59.54</v>
      </c>
      <c r="F24" s="111">
        <v>2703</v>
      </c>
      <c r="G24" s="103">
        <f t="shared" si="5"/>
        <v>160936.62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1791.2494679135723</v>
      </c>
      <c r="N24" s="106">
        <f>M24/L24</f>
        <v>77.880411648416185</v>
      </c>
      <c r="O24" s="108">
        <f>L24-I24</f>
        <v>0</v>
      </c>
      <c r="P24" s="109">
        <f>N24-K24</f>
        <v>-9.076110090714252</v>
      </c>
      <c r="Q24" s="110">
        <f>N24/K24</f>
        <v>0.8956247339567861</v>
      </c>
      <c r="R24" s="290"/>
      <c r="S24" s="47">
        <v>0.3881944444444444</v>
      </c>
      <c r="T24" s="48">
        <v>0.45106481481481475</v>
      </c>
      <c r="U24" s="111">
        <v>4.5833333333333037</v>
      </c>
      <c r="V24" s="112">
        <v>90.540152505337787</v>
      </c>
      <c r="W24" s="113">
        <v>0.45106481481481475</v>
      </c>
      <c r="X24" s="116">
        <v>0.48958333333333326</v>
      </c>
      <c r="Y24" s="12"/>
      <c r="Z24" s="198"/>
      <c r="AA24" s="281"/>
      <c r="AB24" s="282"/>
      <c r="AC24" s="12">
        <v>2</v>
      </c>
      <c r="AD24" s="198"/>
      <c r="AE24" s="117">
        <f>M24-J24</f>
        <v>-208.75053208642771</v>
      </c>
      <c r="AF24" s="110">
        <f>M24/J24</f>
        <v>0.8956247339567861</v>
      </c>
      <c r="AG24" s="362"/>
    </row>
    <row r="25" spans="1:33" ht="15.75" customHeight="1">
      <c r="A25" s="284"/>
      <c r="B25" s="163" t="s">
        <v>175</v>
      </c>
      <c r="C25" s="279" t="s">
        <v>185</v>
      </c>
      <c r="D25" s="280"/>
      <c r="E25" s="101">
        <v>71.55</v>
      </c>
      <c r="F25" s="111">
        <v>2191</v>
      </c>
      <c r="G25" s="103">
        <f t="shared" si="5"/>
        <v>156766.04999999999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1788.6326750448839</v>
      </c>
      <c r="N25" s="106">
        <f>M25/L25</f>
        <v>81.301485229312902</v>
      </c>
      <c r="O25" s="108">
        <f>L25-I25</f>
        <v>0</v>
      </c>
      <c r="P25" s="109">
        <f>N25-K25</f>
        <v>-9.6076056797780041</v>
      </c>
      <c r="Q25" s="110">
        <f>N25/K25</f>
        <v>0.894316337522442</v>
      </c>
      <c r="R25" s="290"/>
      <c r="S25" s="47">
        <v>0.48958333333333326</v>
      </c>
      <c r="T25" s="48">
        <v>0.54061342592592587</v>
      </c>
      <c r="U25" s="111">
        <v>55.466666666666654</v>
      </c>
      <c r="V25" s="112">
        <v>73.497483208340213</v>
      </c>
      <c r="W25" s="113"/>
      <c r="X25" s="116"/>
      <c r="Y25" s="12"/>
      <c r="Z25" s="198"/>
      <c r="AA25" s="281"/>
      <c r="AB25" s="282"/>
      <c r="AC25" s="12">
        <v>1</v>
      </c>
      <c r="AD25" s="198"/>
      <c r="AE25" s="117">
        <f>M25-J25</f>
        <v>-211.36732495511615</v>
      </c>
      <c r="AF25" s="110">
        <f>M25/J25</f>
        <v>0.89431633752244188</v>
      </c>
      <c r="AG25" s="362"/>
    </row>
    <row r="26" spans="1:33" ht="15.75" customHeight="1">
      <c r="A26" s="285"/>
      <c r="B26" s="163"/>
      <c r="C26" s="279"/>
      <c r="D26" s="280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81"/>
      <c r="AB26" s="282"/>
      <c r="AC26" s="12"/>
      <c r="AD26" s="198"/>
      <c r="AE26" s="117"/>
      <c r="AF26" s="110"/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1788.472173583225</v>
      </c>
      <c r="N38" s="138">
        <f>M38/L38</f>
        <v>83.184752259684885</v>
      </c>
      <c r="O38" s="139">
        <f>L38-I38</f>
        <v>0</v>
      </c>
      <c r="P38" s="140">
        <f>N38-K38</f>
        <v>-9.8385035542685984</v>
      </c>
      <c r="Q38" s="141">
        <f>N38/K38</f>
        <v>0.89423608679161259</v>
      </c>
      <c r="R38" s="291"/>
      <c r="S38" s="142">
        <v>0.29166666666666669</v>
      </c>
      <c r="T38" s="143">
        <v>0.54061342592592587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6</v>
      </c>
      <c r="AD38" s="180">
        <f>SUM(AD22:AD37)</f>
        <v>0</v>
      </c>
      <c r="AE38" s="168">
        <f>M38-J38</f>
        <v>-211.52782641677504</v>
      </c>
      <c r="AF38" s="141">
        <f>M38/J38</f>
        <v>0.89423608679161248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3681</v>
      </c>
      <c r="G39" s="148">
        <f t="shared" ref="G39:G42" si="9">E39*F39</f>
        <v>72515.7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1079.6419098143238</v>
      </c>
      <c r="N39" s="152">
        <f>M39/L39</f>
        <v>83.049377678024911</v>
      </c>
      <c r="O39" s="154">
        <f>L39-I39</f>
        <v>0</v>
      </c>
      <c r="P39" s="155">
        <f>N39-K39</f>
        <v>-9.2583146296673959</v>
      </c>
      <c r="Q39" s="156">
        <f>N39/K39</f>
        <v>0.89970159151193652</v>
      </c>
      <c r="R39" s="289">
        <f>Q55</f>
        <v>0.89578162357033486</v>
      </c>
      <c r="S39" s="157">
        <v>0.25</v>
      </c>
      <c r="T39" s="158">
        <v>0.39206018518518515</v>
      </c>
      <c r="U39" s="159"/>
      <c r="V39" s="160">
        <v>204.56782752902151</v>
      </c>
      <c r="W39" s="158"/>
      <c r="X39" s="169"/>
      <c r="Y39" s="12"/>
      <c r="Z39" s="198"/>
      <c r="AA39" s="292"/>
      <c r="AB39" s="293"/>
      <c r="AC39" s="12">
        <v>3</v>
      </c>
      <c r="AD39" s="198"/>
      <c r="AE39" s="115">
        <f>M39-J39</f>
        <v>-120.35809018567625</v>
      </c>
      <c r="AF39" s="156">
        <f>M39/J39</f>
        <v>0.89970159151193652</v>
      </c>
      <c r="AG39" s="294">
        <f>AF55</f>
        <v>0.89578162357033497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1604</v>
      </c>
      <c r="G40" s="103">
        <f t="shared" si="9"/>
        <v>124069.4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1792.3662025924152</v>
      </c>
      <c r="N40" s="106">
        <f>M40/L40</f>
        <v>68.937161638169812</v>
      </c>
      <c r="O40" s="108">
        <f>L40-I40</f>
        <v>0</v>
      </c>
      <c r="P40" s="109">
        <f>N40-K40</f>
        <v>-7.985915284907108</v>
      </c>
      <c r="Q40" s="110">
        <f>N40/K40</f>
        <v>0.8961831012962076</v>
      </c>
      <c r="R40" s="290"/>
      <c r="S40" s="47">
        <v>0.39513888888888887</v>
      </c>
      <c r="T40" s="48">
        <v>0.43241898148148145</v>
      </c>
      <c r="U40" s="111">
        <v>5</v>
      </c>
      <c r="V40" s="112">
        <v>53.694384473888128</v>
      </c>
      <c r="W40" s="113"/>
      <c r="X40" s="116"/>
      <c r="Y40" s="12"/>
      <c r="Z40" s="198"/>
      <c r="AA40" s="281"/>
      <c r="AB40" s="282"/>
      <c r="AC40" s="12">
        <v>1</v>
      </c>
      <c r="AD40" s="198"/>
      <c r="AE40" s="117">
        <f>M40-J40</f>
        <v>-207.63379740758478</v>
      </c>
      <c r="AF40" s="110">
        <f>M40/J40</f>
        <v>0.8961831012962076</v>
      </c>
      <c r="AG40" s="295"/>
    </row>
    <row r="41" spans="1:33" ht="15.75" customHeight="1">
      <c r="A41" s="298"/>
      <c r="B41" s="163" t="s">
        <v>175</v>
      </c>
      <c r="C41" s="279" t="s">
        <v>180</v>
      </c>
      <c r="D41" s="280"/>
      <c r="E41" s="101">
        <v>59.34</v>
      </c>
      <c r="F41" s="102">
        <v>1631</v>
      </c>
      <c r="G41" s="103">
        <f t="shared" si="9"/>
        <v>96783.540000000008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1789.6164953622501</v>
      </c>
      <c r="N41" s="106">
        <f>M41/L41</f>
        <v>74.567353973427089</v>
      </c>
      <c r="O41" s="108">
        <f>L41-I41</f>
        <v>0</v>
      </c>
      <c r="P41" s="109">
        <f>N41-K41</f>
        <v>-8.7659793599062397</v>
      </c>
      <c r="Q41" s="110">
        <f>N41/K41</f>
        <v>0.8948082476811251</v>
      </c>
      <c r="R41" s="290"/>
      <c r="S41" s="47">
        <v>0.43611111111111106</v>
      </c>
      <c r="T41" s="48">
        <v>0.47407407407407404</v>
      </c>
      <c r="U41" s="111">
        <v>5.3166666666666451</v>
      </c>
      <c r="V41" s="112">
        <v>54.682106615356936</v>
      </c>
      <c r="W41" s="113">
        <v>0.47407407407407404</v>
      </c>
      <c r="X41" s="116">
        <v>0.51249999999999996</v>
      </c>
      <c r="Y41" s="12"/>
      <c r="Z41" s="198"/>
      <c r="AA41" s="281"/>
      <c r="AB41" s="282"/>
      <c r="AC41" s="12">
        <v>1</v>
      </c>
      <c r="AD41" s="198"/>
      <c r="AE41" s="117">
        <f>M41-J41</f>
        <v>-210.38350463774987</v>
      </c>
      <c r="AF41" s="110">
        <f>M41/J41</f>
        <v>0.8948082476811251</v>
      </c>
      <c r="AG41" s="295"/>
    </row>
    <row r="42" spans="1:33" ht="15.75" customHeight="1">
      <c r="A42" s="298"/>
      <c r="B42" s="163" t="s">
        <v>175</v>
      </c>
      <c r="C42" s="279" t="s">
        <v>177</v>
      </c>
      <c r="D42" s="280"/>
      <c r="E42" s="101">
        <v>58.67</v>
      </c>
      <c r="F42" s="102">
        <v>3276</v>
      </c>
      <c r="G42" s="103">
        <f t="shared" si="9"/>
        <v>192202.92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1788.0030819374226</v>
      </c>
      <c r="N42" s="106">
        <f>M42/L42</f>
        <v>77.739264432061859</v>
      </c>
      <c r="O42" s="108">
        <f>L42-I42</f>
        <v>0</v>
      </c>
      <c r="P42" s="109">
        <f>N42-K42</f>
        <v>-9.2172573070685786</v>
      </c>
      <c r="Q42" s="110">
        <f>N42/K42</f>
        <v>0.89400154096871132</v>
      </c>
      <c r="R42" s="290"/>
      <c r="S42" s="47">
        <v>0.51249999999999996</v>
      </c>
      <c r="T42" s="48">
        <v>0.58883101851851849</v>
      </c>
      <c r="U42" s="111">
        <v>55.333333333333321</v>
      </c>
      <c r="V42" s="112">
        <v>109.93269641739874</v>
      </c>
      <c r="W42" s="113"/>
      <c r="X42" s="116"/>
      <c r="Y42" s="12"/>
      <c r="Z42" s="198"/>
      <c r="AA42" s="281"/>
      <c r="AB42" s="282"/>
      <c r="AC42" s="12">
        <v>3</v>
      </c>
      <c r="AD42" s="198"/>
      <c r="AE42" s="117">
        <f>M42-J42</f>
        <v>-211.99691806257738</v>
      </c>
      <c r="AF42" s="110">
        <f>M42/J42</f>
        <v>0.89400154096871132</v>
      </c>
      <c r="AG42" s="295"/>
    </row>
    <row r="43" spans="1:33" ht="15.75" customHeight="1">
      <c r="A43" s="298"/>
      <c r="B43" s="163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81"/>
      <c r="AB43" s="282"/>
      <c r="AC43" s="12"/>
      <c r="AD43" s="198"/>
      <c r="AE43" s="117"/>
      <c r="AF43" s="110"/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0">AVERAGE(I39:I54)</f>
        <v>21.5</v>
      </c>
      <c r="J55" s="137">
        <f t="shared" si="10"/>
        <v>1800</v>
      </c>
      <c r="K55" s="138">
        <f t="shared" ref="K55" si="11">J55/I55</f>
        <v>83.720930232558146</v>
      </c>
      <c r="L55" s="136">
        <f t="shared" ref="L55:M55" si="12">AVERAGE(L39:L54)</f>
        <v>21.5</v>
      </c>
      <c r="M55" s="137">
        <f t="shared" si="12"/>
        <v>1612.4069224266029</v>
      </c>
      <c r="N55" s="138">
        <f t="shared" ref="N55:N61" si="13">M55/L55</f>
        <v>74.995670810539664</v>
      </c>
      <c r="O55" s="139">
        <f t="shared" ref="O55:O61" si="14">L55-I55</f>
        <v>0</v>
      </c>
      <c r="P55" s="140">
        <f t="shared" ref="P55:P61" si="15">N55-K55</f>
        <v>-8.7252594220184818</v>
      </c>
      <c r="Q55" s="141">
        <f t="shared" ref="Q55:Q61" si="16">N55/K55</f>
        <v>0.89578162357033486</v>
      </c>
      <c r="R55" s="291"/>
      <c r="S55" s="142">
        <v>0.25</v>
      </c>
      <c r="T55" s="143">
        <v>0.58883101851851849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8</v>
      </c>
      <c r="AD55" s="191">
        <f>SUM(AD39:AD54)</f>
        <v>0</v>
      </c>
      <c r="AE55" s="168">
        <f t="shared" ref="AE55:AE61" si="17">M55-J55</f>
        <v>-187.59307757339707</v>
      </c>
      <c r="AF55" s="141">
        <f t="shared" ref="AF55:AF61" si="18">M55/J55</f>
        <v>0.89578162357033497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2048</v>
      </c>
      <c r="G56" s="148">
        <f t="shared" ref="G56:G61" si="19">E56*F56</f>
        <v>59105.279999999999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1" si="20">F56/V56*60</f>
        <v>3171.3760252930465</v>
      </c>
      <c r="N56" s="152">
        <f t="shared" si="13"/>
        <v>166.91452764700244</v>
      </c>
      <c r="O56" s="154">
        <f t="shared" si="14"/>
        <v>0</v>
      </c>
      <c r="P56" s="155">
        <f t="shared" si="15"/>
        <v>-22.559156563523885</v>
      </c>
      <c r="Q56" s="156">
        <f t="shared" si="16"/>
        <v>0.88093778480362395</v>
      </c>
      <c r="R56" s="289">
        <f>Q72</f>
        <v>0.89042747796374766</v>
      </c>
      <c r="S56" s="157">
        <v>0.25</v>
      </c>
      <c r="T56" s="158">
        <v>0.27689814814814817</v>
      </c>
      <c r="U56" s="159"/>
      <c r="V56" s="160">
        <v>38.746587922712649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17"/>
        <v>-428.6239747069535</v>
      </c>
      <c r="AF56" s="156">
        <f t="shared" si="18"/>
        <v>0.88093778480362406</v>
      </c>
      <c r="AG56" s="294">
        <f>AF72</f>
        <v>0.89042747796374777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2389</v>
      </c>
      <c r="G57" s="103">
        <f t="shared" si="19"/>
        <v>74321.789999999994</v>
      </c>
      <c r="H57" s="26"/>
      <c r="I57" s="104">
        <v>19</v>
      </c>
      <c r="J57" s="105">
        <v>3600</v>
      </c>
      <c r="K57" s="106">
        <f t="shared" ref="K57:K61" si="21">J57/I57</f>
        <v>189.47368421052633</v>
      </c>
      <c r="L57" s="107">
        <v>19</v>
      </c>
      <c r="M57" s="105">
        <f t="shared" si="20"/>
        <v>3171.3891239643322</v>
      </c>
      <c r="N57" s="106">
        <f t="shared" si="13"/>
        <v>166.91521705075434</v>
      </c>
      <c r="O57" s="108">
        <f t="shared" si="14"/>
        <v>0</v>
      </c>
      <c r="P57" s="109">
        <f t="shared" si="15"/>
        <v>-22.558467159771993</v>
      </c>
      <c r="Q57" s="110">
        <f t="shared" si="16"/>
        <v>0.88094142332342562</v>
      </c>
      <c r="R57" s="290"/>
      <c r="S57" s="47">
        <v>0.27986111111111112</v>
      </c>
      <c r="T57" s="48">
        <v>0.31123842592592593</v>
      </c>
      <c r="U57" s="111">
        <v>5</v>
      </c>
      <c r="V57" s="112">
        <v>45.197859485883797</v>
      </c>
      <c r="W57" s="113"/>
      <c r="X57" s="116"/>
      <c r="Y57" s="12"/>
      <c r="Z57" s="198"/>
      <c r="AA57" s="281"/>
      <c r="AB57" s="282"/>
      <c r="AC57" s="12">
        <v>1</v>
      </c>
      <c r="AD57" s="198"/>
      <c r="AE57" s="117">
        <f t="shared" si="17"/>
        <v>-428.61087603566784</v>
      </c>
      <c r="AF57" s="110">
        <f t="shared" si="18"/>
        <v>0.88094142332342562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1753</v>
      </c>
      <c r="G58" s="103">
        <f t="shared" si="19"/>
        <v>68349.47</v>
      </c>
      <c r="H58" s="26"/>
      <c r="I58" s="104">
        <v>19</v>
      </c>
      <c r="J58" s="105">
        <v>3600</v>
      </c>
      <c r="K58" s="106">
        <f t="shared" si="21"/>
        <v>189.47368421052633</v>
      </c>
      <c r="L58" s="107">
        <v>19</v>
      </c>
      <c r="M58" s="105">
        <f t="shared" si="20"/>
        <v>3170.9956086280649</v>
      </c>
      <c r="N58" s="106">
        <f t="shared" si="13"/>
        <v>166.89450571726658</v>
      </c>
      <c r="O58" s="108">
        <f t="shared" si="14"/>
        <v>0</v>
      </c>
      <c r="P58" s="109">
        <f t="shared" si="15"/>
        <v>-22.579178493259747</v>
      </c>
      <c r="Q58" s="110">
        <f t="shared" si="16"/>
        <v>0.88083211350779578</v>
      </c>
      <c r="R58" s="290"/>
      <c r="S58" s="47">
        <v>0.31527777777777777</v>
      </c>
      <c r="T58" s="48">
        <v>0.33831018518518519</v>
      </c>
      <c r="U58" s="111">
        <v>5.8166666666666433</v>
      </c>
      <c r="V58" s="112">
        <v>33.169393143848048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17"/>
        <v>-429.00439137193507</v>
      </c>
      <c r="AF58" s="110">
        <f t="shared" si="18"/>
        <v>0.88083211350779578</v>
      </c>
      <c r="AG58" s="295"/>
    </row>
    <row r="59" spans="1:33" ht="15.75" customHeight="1">
      <c r="A59" s="284"/>
      <c r="B59" s="100" t="s">
        <v>212</v>
      </c>
      <c r="C59" s="364" t="s">
        <v>214</v>
      </c>
      <c r="D59" s="364"/>
      <c r="E59" s="101">
        <v>38.479999999999997</v>
      </c>
      <c r="F59" s="102">
        <v>4079</v>
      </c>
      <c r="G59" s="103">
        <f t="shared" si="19"/>
        <v>156959.91999999998</v>
      </c>
      <c r="H59" s="26"/>
      <c r="I59" s="104">
        <v>20</v>
      </c>
      <c r="J59" s="105">
        <v>3600</v>
      </c>
      <c r="K59" s="106">
        <f t="shared" si="21"/>
        <v>180</v>
      </c>
      <c r="L59" s="107">
        <v>20</v>
      </c>
      <c r="M59" s="105">
        <f t="shared" si="20"/>
        <v>3256.5694722802764</v>
      </c>
      <c r="N59" s="106">
        <f t="shared" si="13"/>
        <v>162.82847361401383</v>
      </c>
      <c r="O59" s="108">
        <f t="shared" si="14"/>
        <v>0</v>
      </c>
      <c r="P59" s="109">
        <f t="shared" si="15"/>
        <v>-17.171526385986169</v>
      </c>
      <c r="Q59" s="110">
        <f t="shared" si="16"/>
        <v>0.90460263118896578</v>
      </c>
      <c r="R59" s="290"/>
      <c r="S59" s="47">
        <v>0.34166666666666662</v>
      </c>
      <c r="T59" s="48">
        <v>0.39385416666666662</v>
      </c>
      <c r="U59" s="111">
        <v>4.8333333333332629</v>
      </c>
      <c r="V59" s="112">
        <v>75.152703506930266</v>
      </c>
      <c r="W59" s="113"/>
      <c r="X59" s="116"/>
      <c r="Y59" s="12"/>
      <c r="Z59" s="198"/>
      <c r="AA59" s="281"/>
      <c r="AB59" s="282"/>
      <c r="AC59" s="12">
        <v>2</v>
      </c>
      <c r="AD59" s="198"/>
      <c r="AE59" s="199">
        <f t="shared" si="17"/>
        <v>-343.43052771972361</v>
      </c>
      <c r="AF59" s="200">
        <f t="shared" si="18"/>
        <v>0.90460263118896567</v>
      </c>
      <c r="AG59" s="295"/>
    </row>
    <row r="60" spans="1:33" ht="15.75" customHeight="1">
      <c r="A60" s="285"/>
      <c r="B60" s="100" t="s">
        <v>212</v>
      </c>
      <c r="C60" s="364" t="s">
        <v>215</v>
      </c>
      <c r="D60" s="364"/>
      <c r="E60" s="101">
        <v>37.799999999999997</v>
      </c>
      <c r="F60" s="105">
        <v>4817</v>
      </c>
      <c r="G60" s="103">
        <f t="shared" si="19"/>
        <v>182082.59999999998</v>
      </c>
      <c r="H60" s="13"/>
      <c r="I60" s="104">
        <v>21</v>
      </c>
      <c r="J60" s="105">
        <v>3600</v>
      </c>
      <c r="K60" s="106">
        <f t="shared" si="21"/>
        <v>171.42857142857142</v>
      </c>
      <c r="L60" s="107">
        <v>21</v>
      </c>
      <c r="M60" s="105">
        <f t="shared" si="20"/>
        <v>3257.4839597775185</v>
      </c>
      <c r="N60" s="106">
        <f t="shared" si="13"/>
        <v>155.11828379892944</v>
      </c>
      <c r="O60" s="108">
        <f t="shared" si="14"/>
        <v>0</v>
      </c>
      <c r="P60" s="109">
        <f t="shared" si="15"/>
        <v>-16.310287629641977</v>
      </c>
      <c r="Q60" s="110">
        <f t="shared" si="16"/>
        <v>0.90485665549375516</v>
      </c>
      <c r="R60" s="290"/>
      <c r="S60" s="47">
        <v>0.39722222222222214</v>
      </c>
      <c r="T60" s="48">
        <v>0.45883101851851843</v>
      </c>
      <c r="U60" s="111">
        <v>4.8499999999999588</v>
      </c>
      <c r="V60" s="112">
        <v>88.724918854163647</v>
      </c>
      <c r="W60" s="113">
        <v>0.45883101851851843</v>
      </c>
      <c r="X60" s="116">
        <v>0.49652777777777768</v>
      </c>
      <c r="Y60" s="12"/>
      <c r="Z60" s="198"/>
      <c r="AA60" s="281"/>
      <c r="AB60" s="282"/>
      <c r="AC60" s="12">
        <v>3</v>
      </c>
      <c r="AD60" s="198"/>
      <c r="AE60" s="199">
        <f t="shared" si="17"/>
        <v>-342.51604022248148</v>
      </c>
      <c r="AF60" s="200">
        <f t="shared" si="18"/>
        <v>0.90485665549375516</v>
      </c>
      <c r="AG60" s="295"/>
    </row>
    <row r="61" spans="1:33" ht="15.75" customHeight="1">
      <c r="A61" s="285"/>
      <c r="B61" s="100" t="s">
        <v>170</v>
      </c>
      <c r="C61" s="364" t="s">
        <v>171</v>
      </c>
      <c r="D61" s="364"/>
      <c r="E61" s="101">
        <v>29.97</v>
      </c>
      <c r="F61" s="105">
        <v>2405</v>
      </c>
      <c r="G61" s="121">
        <f t="shared" si="19"/>
        <v>72077.849999999991</v>
      </c>
      <c r="H61" s="122"/>
      <c r="I61" s="104">
        <v>21</v>
      </c>
      <c r="J61" s="105">
        <v>2790</v>
      </c>
      <c r="K61" s="106">
        <f t="shared" si="21"/>
        <v>132.85714285714286</v>
      </c>
      <c r="L61" s="107">
        <v>21</v>
      </c>
      <c r="M61" s="105">
        <f t="shared" si="20"/>
        <v>2484.1730769230767</v>
      </c>
      <c r="N61" s="106">
        <f t="shared" si="13"/>
        <v>118.29395604395603</v>
      </c>
      <c r="O61" s="108">
        <f t="shared" si="14"/>
        <v>0</v>
      </c>
      <c r="P61" s="109">
        <f t="shared" si="15"/>
        <v>-14.563186813186832</v>
      </c>
      <c r="Q61" s="110">
        <f t="shared" si="16"/>
        <v>0.89038461538461522</v>
      </c>
      <c r="R61" s="290"/>
      <c r="S61" s="47">
        <v>0.49652777777777768</v>
      </c>
      <c r="T61" s="120">
        <v>0.53686342592592584</v>
      </c>
      <c r="U61" s="111">
        <v>55</v>
      </c>
      <c r="V61" s="112">
        <v>58.087740077567993</v>
      </c>
      <c r="W61" s="113"/>
      <c r="X61" s="116"/>
      <c r="Y61" s="12"/>
      <c r="Z61" s="198"/>
      <c r="AA61" s="281"/>
      <c r="AB61" s="282"/>
      <c r="AC61" s="12">
        <v>1</v>
      </c>
      <c r="AD61" s="198"/>
      <c r="AE61" s="199">
        <f t="shared" si="17"/>
        <v>-305.82692307692332</v>
      </c>
      <c r="AF61" s="200">
        <f t="shared" si="18"/>
        <v>0.89038461538461533</v>
      </c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2">AVERAGE(I56:I71)</f>
        <v>19.833333333333332</v>
      </c>
      <c r="J72" s="137">
        <f t="shared" si="22"/>
        <v>3465</v>
      </c>
      <c r="K72" s="138">
        <f t="shared" ref="K72:K75" si="23">J72/I72</f>
        <v>174.70588235294119</v>
      </c>
      <c r="L72" s="136">
        <f t="shared" ref="L72:M72" si="24">AVERAGE(L56:L71)</f>
        <v>19.833333333333332</v>
      </c>
      <c r="M72" s="137">
        <f t="shared" si="24"/>
        <v>3085.3312111443861</v>
      </c>
      <c r="N72" s="138">
        <f>M72/L72</f>
        <v>155.56291820896064</v>
      </c>
      <c r="O72" s="139">
        <f>L72-I72</f>
        <v>0</v>
      </c>
      <c r="P72" s="140">
        <f>N72-K72</f>
        <v>-19.142964143980549</v>
      </c>
      <c r="Q72" s="141">
        <f>N72/K72</f>
        <v>0.89042747796374766</v>
      </c>
      <c r="R72" s="291"/>
      <c r="S72" s="142">
        <v>0.25</v>
      </c>
      <c r="T72" s="143">
        <v>0.53686342592592584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9</v>
      </c>
      <c r="AD72" s="191">
        <f>SUM(AD56:AD71)</f>
        <v>0</v>
      </c>
      <c r="AE72" s="168">
        <f>M72-J72</f>
        <v>-379.66878885561391</v>
      </c>
      <c r="AF72" s="141">
        <f>M72/J72</f>
        <v>0.89042747796374777</v>
      </c>
      <c r="AG72" s="296"/>
    </row>
    <row r="73" spans="1:33" ht="15.75" customHeight="1">
      <c r="A73" s="297" t="s">
        <v>116</v>
      </c>
      <c r="B73" s="100" t="s">
        <v>170</v>
      </c>
      <c r="C73" s="279" t="s">
        <v>198</v>
      </c>
      <c r="D73" s="280"/>
      <c r="E73" s="101">
        <v>21.92</v>
      </c>
      <c r="F73" s="102">
        <v>861</v>
      </c>
      <c r="G73" s="103">
        <f t="shared" ref="G73:G75" si="25">E73*F73</f>
        <v>18873.120000000003</v>
      </c>
      <c r="H73" s="13"/>
      <c r="I73" s="104">
        <v>6</v>
      </c>
      <c r="J73" s="105">
        <v>3600</v>
      </c>
      <c r="K73" s="106">
        <f t="shared" si="23"/>
        <v>600</v>
      </c>
      <c r="L73" s="107">
        <v>6</v>
      </c>
      <c r="M73" s="105">
        <f>F73/V73*60</f>
        <v>3251.2607949676458</v>
      </c>
      <c r="N73" s="106">
        <f>M73/L73</f>
        <v>541.87679916127433</v>
      </c>
      <c r="O73" s="108">
        <f>L73-I73</f>
        <v>0</v>
      </c>
      <c r="P73" s="109">
        <f>N73-K73</f>
        <v>-58.123200838725666</v>
      </c>
      <c r="Q73" s="110">
        <f>N73/K73</f>
        <v>0.90312799860212389</v>
      </c>
      <c r="R73" s="289">
        <f>Q89</f>
        <v>0.9023970702563564</v>
      </c>
      <c r="S73" s="47">
        <v>0.4187499999999999</v>
      </c>
      <c r="T73" s="48">
        <v>0.42978009259259248</v>
      </c>
      <c r="U73" s="111">
        <v>5.066666666666606</v>
      </c>
      <c r="V73" s="112">
        <v>15.889220600193065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-348.73920503235422</v>
      </c>
      <c r="AF73" s="156">
        <f>M73/J73</f>
        <v>0.90312799860212378</v>
      </c>
      <c r="AG73" s="294">
        <f>AF89</f>
        <v>0.9023970702563564</v>
      </c>
    </row>
    <row r="74" spans="1:33" ht="15.75" customHeight="1">
      <c r="A74" s="298"/>
      <c r="B74" s="100" t="s">
        <v>197</v>
      </c>
      <c r="C74" s="279" t="s">
        <v>216</v>
      </c>
      <c r="D74" s="280"/>
      <c r="E74" s="101">
        <v>23.19</v>
      </c>
      <c r="F74" s="102">
        <v>933</v>
      </c>
      <c r="G74" s="121">
        <f t="shared" si="25"/>
        <v>21636.27</v>
      </c>
      <c r="H74" s="122"/>
      <c r="I74" s="104">
        <v>6</v>
      </c>
      <c r="J74" s="105">
        <v>2500</v>
      </c>
      <c r="K74" s="106">
        <f t="shared" si="23"/>
        <v>416.66666666666669</v>
      </c>
      <c r="L74" s="107">
        <v>6</v>
      </c>
      <c r="M74" s="105">
        <f>F74/V74*60</f>
        <v>2255.0893765529572</v>
      </c>
      <c r="N74" s="106">
        <f>M74/L74</f>
        <v>375.84822942549289</v>
      </c>
      <c r="O74" s="108">
        <f>L74-I74</f>
        <v>0</v>
      </c>
      <c r="P74" s="109">
        <f>N74-K74</f>
        <v>-40.818437241173797</v>
      </c>
      <c r="Q74" s="110">
        <f>N74/K74</f>
        <v>0.90203575062118291</v>
      </c>
      <c r="R74" s="290"/>
      <c r="S74" s="47">
        <v>0.4326388888888888</v>
      </c>
      <c r="T74" s="120">
        <v>0.44987268518518508</v>
      </c>
      <c r="U74" s="111">
        <v>5</v>
      </c>
      <c r="V74" s="112">
        <v>24.823849813690696</v>
      </c>
      <c r="W74" s="113"/>
      <c r="X74" s="116"/>
      <c r="Y74" s="12"/>
      <c r="Z74" s="198"/>
      <c r="AA74" s="281"/>
      <c r="AB74" s="282"/>
      <c r="AC74" s="12">
        <v>1</v>
      </c>
      <c r="AD74" s="198"/>
      <c r="AE74" s="117">
        <f>M74-J74</f>
        <v>-244.91062344704278</v>
      </c>
      <c r="AF74" s="110">
        <f>M74/J74</f>
        <v>0.90203575062118291</v>
      </c>
      <c r="AG74" s="295"/>
    </row>
    <row r="75" spans="1:33" ht="15.75" customHeight="1">
      <c r="A75" s="298"/>
      <c r="B75" s="100" t="s">
        <v>197</v>
      </c>
      <c r="C75" s="279" t="s">
        <v>220</v>
      </c>
      <c r="D75" s="280"/>
      <c r="E75" s="101">
        <v>23.55</v>
      </c>
      <c r="F75" s="102">
        <v>1408</v>
      </c>
      <c r="G75" s="121">
        <f t="shared" si="25"/>
        <v>33158.400000000001</v>
      </c>
      <c r="H75" s="62"/>
      <c r="I75" s="104">
        <v>6</v>
      </c>
      <c r="J75" s="105">
        <v>2500</v>
      </c>
      <c r="K75" s="106">
        <f t="shared" si="23"/>
        <v>416.66666666666669</v>
      </c>
      <c r="L75" s="107">
        <v>6</v>
      </c>
      <c r="M75" s="105">
        <f>F75/V75*60</f>
        <v>2254.2646326840618</v>
      </c>
      <c r="N75" s="106">
        <f>M75/L75</f>
        <v>375.7107721140103</v>
      </c>
      <c r="O75" s="123">
        <f>L75-I75</f>
        <v>0</v>
      </c>
      <c r="P75" s="124">
        <f>N75-K75</f>
        <v>-40.955894552656389</v>
      </c>
      <c r="Q75" s="125">
        <f>N75/K75</f>
        <v>0.90170585307362472</v>
      </c>
      <c r="R75" s="290"/>
      <c r="S75" s="47">
        <v>0.45277777777777767</v>
      </c>
      <c r="T75" s="120">
        <v>0.47879629629629616</v>
      </c>
      <c r="U75" s="111">
        <v>5</v>
      </c>
      <c r="V75" s="112">
        <v>37.475635635294985</v>
      </c>
      <c r="W75" s="113"/>
      <c r="X75" s="116"/>
      <c r="Y75" s="12"/>
      <c r="Z75" s="198"/>
      <c r="AA75" s="281"/>
      <c r="AB75" s="282"/>
      <c r="AC75" s="12">
        <v>1</v>
      </c>
      <c r="AD75" s="198"/>
      <c r="AE75" s="117">
        <f>M75-J75</f>
        <v>-245.73536731593822</v>
      </c>
      <c r="AF75" s="110">
        <f>M75/J75</f>
        <v>0.90170585307362472</v>
      </c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2866.6666666666665</v>
      </c>
      <c r="K89" s="138">
        <f t="shared" ref="K89" si="27">J89/I89</f>
        <v>477.77777777777777</v>
      </c>
      <c r="L89" s="136">
        <f t="shared" ref="L89:M89" si="28">AVERAGE(L73:L88)</f>
        <v>6</v>
      </c>
      <c r="M89" s="137">
        <f t="shared" si="28"/>
        <v>2586.8716014015549</v>
      </c>
      <c r="N89" s="138">
        <f>M89/L89</f>
        <v>431.14526690025917</v>
      </c>
      <c r="O89" s="139">
        <f>L89-I89</f>
        <v>0</v>
      </c>
      <c r="P89" s="140">
        <f>N89-K89</f>
        <v>-46.632510877518598</v>
      </c>
      <c r="Q89" s="141">
        <f>N89/K89</f>
        <v>0.9023970702563564</v>
      </c>
      <c r="R89" s="291"/>
      <c r="S89" s="142">
        <v>0.25</v>
      </c>
      <c r="T89" s="143">
        <v>0.47879629629629616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3</v>
      </c>
      <c r="AD89" s="191">
        <f>SUM(AD73:AD88)</f>
        <v>0</v>
      </c>
      <c r="AE89" s="168">
        <f>M89-J89</f>
        <v>-279.79506526511159</v>
      </c>
      <c r="AF89" s="141">
        <f>M89/J89</f>
        <v>0.9023970702563564</v>
      </c>
      <c r="AG89" s="296"/>
    </row>
    <row r="90" spans="1:33" ht="15.75" customHeight="1">
      <c r="A90" s="283" t="s">
        <v>199</v>
      </c>
      <c r="B90" s="146" t="s">
        <v>173</v>
      </c>
      <c r="C90" s="287" t="s">
        <v>200</v>
      </c>
      <c r="D90" s="288"/>
      <c r="E90" s="147">
        <v>44.98</v>
      </c>
      <c r="F90" s="97">
        <v>1359</v>
      </c>
      <c r="G90" s="148">
        <f t="shared" ref="G90" si="29">E90*F90</f>
        <v>61127.819999999992</v>
      </c>
      <c r="H90" s="149"/>
      <c r="I90" s="150">
        <v>21</v>
      </c>
      <c r="J90" s="151">
        <v>1800</v>
      </c>
      <c r="K90" s="152">
        <f>J90/I90</f>
        <v>85.714285714285708</v>
      </c>
      <c r="L90" s="153">
        <v>21</v>
      </c>
      <c r="M90" s="151">
        <f>F90/V90*60</f>
        <v>1606.7350640683076</v>
      </c>
      <c r="N90" s="152">
        <f>M90/L90</f>
        <v>76.511193527062261</v>
      </c>
      <c r="O90" s="154">
        <f>L90-I90</f>
        <v>0</v>
      </c>
      <c r="P90" s="155">
        <f>N90-K90</f>
        <v>-9.2030921872234472</v>
      </c>
      <c r="Q90" s="156">
        <f>N90/K90</f>
        <v>0.89263059114905974</v>
      </c>
      <c r="R90" s="289">
        <f>Q106</f>
        <v>0.89263059114905974</v>
      </c>
      <c r="S90" s="157">
        <v>0.70833333333333337</v>
      </c>
      <c r="T90" s="158">
        <v>0.74356481481481485</v>
      </c>
      <c r="U90" s="159"/>
      <c r="V90" s="160">
        <v>50.748876914117972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-193.26493593169243</v>
      </c>
      <c r="AF90" s="156">
        <f>M90/J90</f>
        <v>0.89263059114905974</v>
      </c>
      <c r="AG90" s="294">
        <f>AF106</f>
        <v>0.89263059114905974</v>
      </c>
    </row>
    <row r="91" spans="1:33" ht="15.75" customHeight="1">
      <c r="A91" s="284"/>
      <c r="B91" s="163"/>
      <c r="C91" s="279"/>
      <c r="D91" s="280"/>
      <c r="E91" s="101"/>
      <c r="F91" s="102"/>
      <c r="G91" s="103"/>
      <c r="H91" s="26"/>
      <c r="I91" s="104"/>
      <c r="J91" s="105"/>
      <c r="K91" s="106"/>
      <c r="L91" s="107"/>
      <c r="M91" s="105"/>
      <c r="N91" s="106"/>
      <c r="O91" s="108"/>
      <c r="P91" s="109"/>
      <c r="Q91" s="110"/>
      <c r="R91" s="290"/>
      <c r="S91" s="47"/>
      <c r="T91" s="48"/>
      <c r="U91" s="111"/>
      <c r="V91" s="112"/>
      <c r="W91" s="113"/>
      <c r="X91" s="116"/>
      <c r="Y91" s="12"/>
      <c r="Z91" s="198"/>
      <c r="AA91" s="281"/>
      <c r="AB91" s="282"/>
      <c r="AC91" s="12"/>
      <c r="AD91" s="198"/>
      <c r="AE91" s="117"/>
      <c r="AF91" s="110"/>
      <c r="AG91" s="295"/>
    </row>
    <row r="92" spans="1:33" ht="15.75" customHeight="1">
      <c r="A92" s="284"/>
      <c r="B92" s="163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63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63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63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63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63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63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63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63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63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63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63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63"/>
      <c r="C104" s="279"/>
      <c r="D104" s="280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63"/>
      <c r="C105" s="279"/>
      <c r="D105" s="280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0">AVERAGE(I90:I105)</f>
        <v>21</v>
      </c>
      <c r="J106" s="137">
        <f t="shared" si="30"/>
        <v>1800</v>
      </c>
      <c r="K106" s="138">
        <f t="shared" ref="K106" si="31">J106/I106</f>
        <v>85.714285714285708</v>
      </c>
      <c r="L106" s="136">
        <f t="shared" ref="L106:M106" si="32">AVERAGE(L90:L105)</f>
        <v>21</v>
      </c>
      <c r="M106" s="137">
        <f t="shared" si="32"/>
        <v>1606.7350640683076</v>
      </c>
      <c r="N106" s="138">
        <f>M106/L106</f>
        <v>76.511193527062261</v>
      </c>
      <c r="O106" s="139">
        <f>L106-I106</f>
        <v>0</v>
      </c>
      <c r="P106" s="140">
        <f>N106-K106</f>
        <v>-9.2030921872234472</v>
      </c>
      <c r="Q106" s="141">
        <f>N106/K106</f>
        <v>0.89263059114905974</v>
      </c>
      <c r="R106" s="291"/>
      <c r="S106" s="142">
        <v>0.70833333333333337</v>
      </c>
      <c r="T106" s="143">
        <v>0.74356481481481485</v>
      </c>
      <c r="U106" s="144"/>
      <c r="V106" s="166"/>
      <c r="W106" s="167"/>
      <c r="X106" s="138"/>
      <c r="Y106" s="179">
        <f t="shared" ref="Y106:Z106" si="33">SUM(Y90:Y105)</f>
        <v>0</v>
      </c>
      <c r="Z106" s="180">
        <f t="shared" si="33"/>
        <v>0</v>
      </c>
      <c r="AA106" s="277"/>
      <c r="AB106" s="278"/>
      <c r="AC106" s="179">
        <f t="shared" ref="AC106" si="34">SUM(AC90:AC105)</f>
        <v>1</v>
      </c>
      <c r="AD106" s="180">
        <f t="shared" ref="AD106" si="35">SUM(AD90:AD105)</f>
        <v>0</v>
      </c>
      <c r="AE106" s="168">
        <f>M106-J106</f>
        <v>-193.26493593169243</v>
      </c>
      <c r="AF106" s="141">
        <f>M106/J106</f>
        <v>0.89263059114905974</v>
      </c>
      <c r="AG106" s="296"/>
    </row>
    <row r="107" spans="1:33" ht="15.75" customHeight="1">
      <c r="A107" s="297" t="s">
        <v>186</v>
      </c>
      <c r="B107" s="146" t="s">
        <v>173</v>
      </c>
      <c r="C107" s="287" t="s">
        <v>201</v>
      </c>
      <c r="D107" s="288"/>
      <c r="E107" s="147">
        <v>50.67</v>
      </c>
      <c r="F107" s="159">
        <v>1492</v>
      </c>
      <c r="G107" s="148">
        <f t="shared" ref="G107:G109" si="36">E107*F107</f>
        <v>75599.64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1791.0048379654825</v>
      </c>
      <c r="N107" s="152">
        <f>M107/L107</f>
        <v>89.550241898274123</v>
      </c>
      <c r="O107" s="154">
        <f>L107-I107</f>
        <v>0</v>
      </c>
      <c r="P107" s="155">
        <f>N107-K107</f>
        <v>-10.449758101725877</v>
      </c>
      <c r="Q107" s="156">
        <f>N107/K107</f>
        <v>0.89550241898274119</v>
      </c>
      <c r="R107" s="289">
        <f>Q123</f>
        <v>0.87830660347115141</v>
      </c>
      <c r="S107" s="157">
        <v>0.70833333333333337</v>
      </c>
      <c r="T107" s="158">
        <v>0.7430324074074075</v>
      </c>
      <c r="U107" s="159"/>
      <c r="V107" s="160">
        <v>49.98311456360527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-208.99516203451753</v>
      </c>
      <c r="AF107" s="156">
        <f>M107/J107</f>
        <v>0.89550241898274119</v>
      </c>
      <c r="AG107" s="361">
        <f>AF123</f>
        <v>0.89427581444335424</v>
      </c>
    </row>
    <row r="108" spans="1:33" ht="15.75" customHeight="1">
      <c r="A108" s="298"/>
      <c r="B108" s="163" t="s">
        <v>173</v>
      </c>
      <c r="C108" s="279" t="s">
        <v>190</v>
      </c>
      <c r="D108" s="280"/>
      <c r="E108" s="101">
        <v>54.09</v>
      </c>
      <c r="F108" s="111">
        <v>810</v>
      </c>
      <c r="G108" s="103">
        <f t="shared" si="36"/>
        <v>43812.9</v>
      </c>
      <c r="H108" s="26"/>
      <c r="I108" s="104">
        <v>19</v>
      </c>
      <c r="J108" s="105">
        <v>2000</v>
      </c>
      <c r="K108" s="106">
        <f t="shared" ref="K108:K109" si="37">J108/I108</f>
        <v>105.26315789473684</v>
      </c>
      <c r="L108" s="107">
        <v>20</v>
      </c>
      <c r="M108" s="105">
        <f>F108/V108*60</f>
        <v>1786.0000000000002</v>
      </c>
      <c r="N108" s="106">
        <f>M108/L108</f>
        <v>89.300000000000011</v>
      </c>
      <c r="O108" s="108">
        <f>L108-I108</f>
        <v>1</v>
      </c>
      <c r="P108" s="109">
        <f>N108-K108</f>
        <v>-15.963157894736824</v>
      </c>
      <c r="Q108" s="110">
        <f>N108/K108</f>
        <v>0.84835000000000016</v>
      </c>
      <c r="R108" s="290"/>
      <c r="S108" s="47">
        <v>0.74652777777777779</v>
      </c>
      <c r="T108" s="48">
        <v>0.76541666666666663</v>
      </c>
      <c r="U108" s="111">
        <v>5.0333333333332142</v>
      </c>
      <c r="V108" s="112">
        <v>27.211646136618139</v>
      </c>
      <c r="W108" s="113"/>
      <c r="X108" s="116"/>
      <c r="Y108" s="12"/>
      <c r="Z108" s="198"/>
      <c r="AA108" s="281"/>
      <c r="AB108" s="282"/>
      <c r="AC108" s="12">
        <v>1</v>
      </c>
      <c r="AD108" s="198"/>
      <c r="AE108" s="117">
        <f>M108-J108</f>
        <v>-213.99999999999977</v>
      </c>
      <c r="AF108" s="110">
        <f>M108/J108</f>
        <v>0.89300000000000013</v>
      </c>
      <c r="AG108" s="362"/>
    </row>
    <row r="109" spans="1:33" ht="15.75" customHeight="1">
      <c r="A109" s="298"/>
      <c r="B109" s="163" t="s">
        <v>173</v>
      </c>
      <c r="C109" s="279" t="s">
        <v>217</v>
      </c>
      <c r="D109" s="280"/>
      <c r="E109" s="101">
        <v>38.39</v>
      </c>
      <c r="F109" s="111">
        <v>2363</v>
      </c>
      <c r="G109" s="103">
        <f t="shared" si="36"/>
        <v>90715.57</v>
      </c>
      <c r="H109" s="26"/>
      <c r="I109" s="104">
        <v>16</v>
      </c>
      <c r="J109" s="105">
        <v>2000</v>
      </c>
      <c r="K109" s="106">
        <f t="shared" si="37"/>
        <v>125</v>
      </c>
      <c r="L109" s="107">
        <v>16</v>
      </c>
      <c r="M109" s="105">
        <f>F109/V109*60</f>
        <v>1788.6500486946425</v>
      </c>
      <c r="N109" s="106">
        <f>M109/L109</f>
        <v>111.79062804341515</v>
      </c>
      <c r="O109" s="108">
        <f>L109-I109</f>
        <v>0</v>
      </c>
      <c r="P109" s="109">
        <f>N109-K109</f>
        <v>-13.209371956584846</v>
      </c>
      <c r="Q109" s="110">
        <f>N109/K109</f>
        <v>0.8943250243473212</v>
      </c>
      <c r="R109" s="290"/>
      <c r="S109" s="47">
        <v>0.76944444444444449</v>
      </c>
      <c r="T109" s="48">
        <v>0.82447916666666665</v>
      </c>
      <c r="U109" s="111">
        <v>5.8000000000001073</v>
      </c>
      <c r="V109" s="112">
        <v>79.266483739215005</v>
      </c>
      <c r="W109" s="113"/>
      <c r="X109" s="116"/>
      <c r="Y109" s="12"/>
      <c r="Z109" s="198"/>
      <c r="AA109" s="281"/>
      <c r="AB109" s="282"/>
      <c r="AC109" s="12">
        <v>2</v>
      </c>
      <c r="AD109" s="198"/>
      <c r="AE109" s="117">
        <f>M109-J109</f>
        <v>-211.34995130535754</v>
      </c>
      <c r="AF109" s="110">
        <f>M109/J109</f>
        <v>0.8943250243473212</v>
      </c>
      <c r="AG109" s="362"/>
    </row>
    <row r="110" spans="1:33" ht="15.75" customHeight="1">
      <c r="A110" s="298"/>
      <c r="B110" s="163"/>
      <c r="C110" s="279"/>
      <c r="D110" s="280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362"/>
    </row>
    <row r="111" spans="1:33" ht="15.75" customHeight="1">
      <c r="A111" s="298"/>
      <c r="B111" s="163"/>
      <c r="C111" s="279"/>
      <c r="D111" s="280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362"/>
    </row>
    <row r="112" spans="1:33" ht="15.75" customHeight="1">
      <c r="A112" s="298"/>
      <c r="B112" s="163"/>
      <c r="C112" s="279"/>
      <c r="D112" s="280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362"/>
    </row>
    <row r="113" spans="1:33" ht="15.75" customHeight="1">
      <c r="A113" s="298"/>
      <c r="B113" s="163"/>
      <c r="C113" s="279"/>
      <c r="D113" s="280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120"/>
      <c r="U113" s="111"/>
      <c r="V113" s="112"/>
      <c r="W113" s="113"/>
      <c r="X113" s="116"/>
      <c r="Y113" s="12"/>
      <c r="Z113" s="198"/>
      <c r="AA113" s="281"/>
      <c r="AB113" s="282"/>
      <c r="AC113" s="12"/>
      <c r="AD113" s="198"/>
      <c r="AE113" s="117"/>
      <c r="AF113" s="110"/>
      <c r="AG113" s="362"/>
    </row>
    <row r="114" spans="1:33" ht="15.75" customHeight="1">
      <c r="A114" s="298"/>
      <c r="B114" s="163"/>
      <c r="C114" s="279"/>
      <c r="D114" s="280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120"/>
      <c r="U114" s="111"/>
      <c r="V114" s="112"/>
      <c r="W114" s="113"/>
      <c r="X114" s="116"/>
      <c r="Y114" s="12"/>
      <c r="Z114" s="198"/>
      <c r="AA114" s="281"/>
      <c r="AB114" s="282"/>
      <c r="AC114" s="12"/>
      <c r="AD114" s="198"/>
      <c r="AE114" s="117"/>
      <c r="AF114" s="110"/>
      <c r="AG114" s="362"/>
    </row>
    <row r="115" spans="1:33" ht="15.75" customHeight="1">
      <c r="A115" s="298"/>
      <c r="B115" s="163"/>
      <c r="C115" s="279"/>
      <c r="D115" s="280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120"/>
      <c r="U115" s="111"/>
      <c r="V115" s="112"/>
      <c r="W115" s="113"/>
      <c r="X115" s="116"/>
      <c r="Y115" s="12"/>
      <c r="Z115" s="198"/>
      <c r="AA115" s="281"/>
      <c r="AB115" s="282"/>
      <c r="AC115" s="12"/>
      <c r="AD115" s="198"/>
      <c r="AE115" s="117"/>
      <c r="AF115" s="110"/>
      <c r="AG115" s="362"/>
    </row>
    <row r="116" spans="1:33" ht="15.75" customHeight="1">
      <c r="A116" s="298"/>
      <c r="B116" s="163"/>
      <c r="C116" s="279"/>
      <c r="D116" s="280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120"/>
      <c r="U116" s="111"/>
      <c r="V116" s="112"/>
      <c r="W116" s="113"/>
      <c r="X116" s="116"/>
      <c r="Y116" s="12"/>
      <c r="Z116" s="198"/>
      <c r="AA116" s="281"/>
      <c r="AB116" s="282"/>
      <c r="AC116" s="12"/>
      <c r="AD116" s="198"/>
      <c r="AE116" s="117"/>
      <c r="AF116" s="110"/>
      <c r="AG116" s="362"/>
    </row>
    <row r="117" spans="1:33" ht="15.75" customHeight="1">
      <c r="A117" s="298"/>
      <c r="B117" s="163"/>
      <c r="C117" s="279"/>
      <c r="D117" s="280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120"/>
      <c r="U117" s="111"/>
      <c r="V117" s="112"/>
      <c r="W117" s="113"/>
      <c r="X117" s="116"/>
      <c r="Y117" s="12"/>
      <c r="Z117" s="198"/>
      <c r="AA117" s="281"/>
      <c r="AB117" s="282"/>
      <c r="AC117" s="12"/>
      <c r="AD117" s="198"/>
      <c r="AE117" s="117"/>
      <c r="AF117" s="110"/>
      <c r="AG117" s="362"/>
    </row>
    <row r="118" spans="1:33" ht="15.75" customHeight="1">
      <c r="A118" s="298"/>
      <c r="B118" s="163"/>
      <c r="C118" s="279"/>
      <c r="D118" s="280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120"/>
      <c r="U118" s="111"/>
      <c r="V118" s="112"/>
      <c r="W118" s="113"/>
      <c r="X118" s="116"/>
      <c r="Y118" s="12"/>
      <c r="Z118" s="198"/>
      <c r="AA118" s="281"/>
      <c r="AB118" s="282"/>
      <c r="AC118" s="12"/>
      <c r="AD118" s="198"/>
      <c r="AE118" s="117"/>
      <c r="AF118" s="110"/>
      <c r="AG118" s="362"/>
    </row>
    <row r="119" spans="1:33" ht="15.75" customHeight="1">
      <c r="A119" s="298"/>
      <c r="B119" s="163"/>
      <c r="C119" s="279"/>
      <c r="D119" s="280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13"/>
      <c r="X119" s="116"/>
      <c r="Y119" s="12"/>
      <c r="Z119" s="198"/>
      <c r="AA119" s="281"/>
      <c r="AB119" s="282"/>
      <c r="AC119" s="12"/>
      <c r="AD119" s="198"/>
      <c r="AE119" s="117"/>
      <c r="AF119" s="110"/>
      <c r="AG119" s="362"/>
    </row>
    <row r="120" spans="1:33" ht="15.75" customHeight="1">
      <c r="A120" s="298"/>
      <c r="B120" s="163"/>
      <c r="C120" s="279"/>
      <c r="D120" s="280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83"/>
      <c r="X120" s="184"/>
      <c r="Y120" s="12"/>
      <c r="Z120" s="198"/>
      <c r="AA120" s="281"/>
      <c r="AB120" s="282"/>
      <c r="AC120" s="12"/>
      <c r="AD120" s="198"/>
      <c r="AE120" s="117"/>
      <c r="AF120" s="110"/>
      <c r="AG120" s="362"/>
    </row>
    <row r="121" spans="1:33" ht="15.75" customHeight="1">
      <c r="A121" s="298"/>
      <c r="B121" s="163"/>
      <c r="C121" s="279"/>
      <c r="D121" s="280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85"/>
      <c r="X121" s="186"/>
      <c r="Y121" s="12"/>
      <c r="Z121" s="198"/>
      <c r="AA121" s="281"/>
      <c r="AB121" s="282"/>
      <c r="AC121" s="12"/>
      <c r="AD121" s="198"/>
      <c r="AE121" s="117"/>
      <c r="AF121" s="110"/>
      <c r="AG121" s="362"/>
    </row>
    <row r="122" spans="1:33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120"/>
      <c r="U122" s="130"/>
      <c r="V122" s="112"/>
      <c r="W122" s="185"/>
      <c r="X122" s="186"/>
      <c r="Y122" s="12"/>
      <c r="Z122" s="198"/>
      <c r="AA122" s="281"/>
      <c r="AB122" s="282"/>
      <c r="AC122" s="12"/>
      <c r="AD122" s="198"/>
      <c r="AE122" s="117"/>
      <c r="AF122" s="110"/>
      <c r="AG122" s="362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38">AVERAGE(I107:I122)</f>
        <v>18.333333333333332</v>
      </c>
      <c r="J123" s="137">
        <f t="shared" si="38"/>
        <v>2000</v>
      </c>
      <c r="K123" s="138">
        <f t="shared" ref="K123" si="39">J123/I123</f>
        <v>109.09090909090909</v>
      </c>
      <c r="L123" s="136">
        <f t="shared" ref="L123:M123" si="40">AVERAGE(L107:L122)</f>
        <v>18.666666666666668</v>
      </c>
      <c r="M123" s="137">
        <f t="shared" si="40"/>
        <v>1788.5516288867084</v>
      </c>
      <c r="N123" s="138">
        <f>M123/L123</f>
        <v>95.815265833216515</v>
      </c>
      <c r="O123" s="139">
        <f>L123-I123</f>
        <v>0.3333333333333357</v>
      </c>
      <c r="P123" s="140">
        <f>N123-K123</f>
        <v>-13.275643257692579</v>
      </c>
      <c r="Q123" s="141">
        <f>N123/K123</f>
        <v>0.87830660347115141</v>
      </c>
      <c r="R123" s="291"/>
      <c r="S123" s="142">
        <v>0.70833333333333337</v>
      </c>
      <c r="T123" s="143">
        <v>0.82447916666666665</v>
      </c>
      <c r="U123" s="144"/>
      <c r="V123" s="166"/>
      <c r="W123" s="187"/>
      <c r="X123" s="188"/>
      <c r="Y123" s="179">
        <f t="shared" ref="Y123:Z123" si="41">SUM(Y107:Y122)</f>
        <v>0</v>
      </c>
      <c r="Z123" s="180">
        <f t="shared" si="41"/>
        <v>0</v>
      </c>
      <c r="AA123" s="277"/>
      <c r="AB123" s="278"/>
      <c r="AC123" s="179">
        <f t="shared" ref="AC123" si="42">SUM(AC107:AC122)</f>
        <v>4</v>
      </c>
      <c r="AD123" s="180">
        <f t="shared" ref="AD123" si="43">SUM(AD107:AD122)</f>
        <v>0</v>
      </c>
      <c r="AE123" s="168">
        <f>M123-J123</f>
        <v>-211.44837111329161</v>
      </c>
      <c r="AF123" s="141">
        <f>M123/J123</f>
        <v>0.89427581444335424</v>
      </c>
      <c r="AG123" s="363"/>
    </row>
    <row r="124" spans="1:33" ht="15.75" customHeight="1">
      <c r="A124" s="283" t="s">
        <v>225</v>
      </c>
      <c r="B124" s="146" t="s">
        <v>173</v>
      </c>
      <c r="C124" s="287" t="s">
        <v>189</v>
      </c>
      <c r="D124" s="288"/>
      <c r="E124" s="147">
        <v>47.6</v>
      </c>
      <c r="F124" s="97">
        <v>1416</v>
      </c>
      <c r="G124" s="148">
        <f t="shared" ref="G124:G126" si="44">E124*F124</f>
        <v>67401.600000000006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1787.3999999999996</v>
      </c>
      <c r="N124" s="152">
        <f>M124/L124</f>
        <v>77.713043478260857</v>
      </c>
      <c r="O124" s="154">
        <f>L124-I124</f>
        <v>0</v>
      </c>
      <c r="P124" s="155">
        <f>N124-K124</f>
        <v>-9.2434782608695798</v>
      </c>
      <c r="Q124" s="156">
        <f>N124/K124</f>
        <v>0.89369999999999983</v>
      </c>
      <c r="R124" s="289">
        <f>Q140</f>
        <v>0.89323333333333321</v>
      </c>
      <c r="S124" s="157">
        <v>0.70833333333333337</v>
      </c>
      <c r="T124" s="158">
        <v>0.74133101851851857</v>
      </c>
      <c r="U124" s="159"/>
      <c r="V124" s="160">
        <v>47.532729103726098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-212.60000000000036</v>
      </c>
      <c r="AF124" s="156">
        <f>M124/J124</f>
        <v>0.89369999999999983</v>
      </c>
      <c r="AG124" s="294">
        <f>AF140</f>
        <v>0.89323333333333321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02">
        <v>1232</v>
      </c>
      <c r="G125" s="103">
        <f t="shared" si="44"/>
        <v>70063.839999999997</v>
      </c>
      <c r="H125" s="26"/>
      <c r="I125" s="104">
        <v>23</v>
      </c>
      <c r="J125" s="105">
        <v>2000</v>
      </c>
      <c r="K125" s="106">
        <f t="shared" ref="K125:K126" si="45">J125/I125</f>
        <v>86.956521739130437</v>
      </c>
      <c r="L125" s="107">
        <v>23</v>
      </c>
      <c r="M125" s="105">
        <f>F125/V125*60</f>
        <v>1785.4000000000003</v>
      </c>
      <c r="N125" s="106">
        <f>M125/L125</f>
        <v>77.626086956521746</v>
      </c>
      <c r="O125" s="108">
        <f>L125-I125</f>
        <v>0</v>
      </c>
      <c r="P125" s="109">
        <f>N125-K125</f>
        <v>-9.3304347826086911</v>
      </c>
      <c r="Q125" s="110">
        <f>N125/K125</f>
        <v>0.89270000000000005</v>
      </c>
      <c r="R125" s="290"/>
      <c r="S125" s="47">
        <v>0.74513888888888891</v>
      </c>
      <c r="T125" s="48">
        <v>0.77388888888888896</v>
      </c>
      <c r="U125" s="111">
        <v>5.4833333333332845</v>
      </c>
      <c r="V125" s="112">
        <v>41.402486837683426</v>
      </c>
      <c r="W125" s="113"/>
      <c r="X125" s="116"/>
      <c r="Y125" s="12"/>
      <c r="Z125" s="198"/>
      <c r="AA125" s="281"/>
      <c r="AB125" s="282"/>
      <c r="AC125" s="12">
        <v>1</v>
      </c>
      <c r="AD125" s="198"/>
      <c r="AE125" s="117">
        <f>M125-J125</f>
        <v>-214.59999999999968</v>
      </c>
      <c r="AF125" s="110">
        <f>M125/J125</f>
        <v>0.89270000000000016</v>
      </c>
      <c r="AG125" s="295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02">
        <v>1662</v>
      </c>
      <c r="G126" s="103">
        <f t="shared" si="44"/>
        <v>94384.98</v>
      </c>
      <c r="H126" s="26"/>
      <c r="I126" s="104">
        <v>23</v>
      </c>
      <c r="J126" s="105">
        <v>2000</v>
      </c>
      <c r="K126" s="106">
        <f t="shared" si="45"/>
        <v>86.956521739130437</v>
      </c>
      <c r="L126" s="107">
        <v>23</v>
      </c>
      <c r="M126" s="105">
        <f>F126/V126*60</f>
        <v>1786.6</v>
      </c>
      <c r="N126" s="106">
        <f>M126/L126</f>
        <v>77.678260869565207</v>
      </c>
      <c r="O126" s="108">
        <f>L126-I126</f>
        <v>0</v>
      </c>
      <c r="P126" s="109">
        <f>N126-K126</f>
        <v>-9.27826086956523</v>
      </c>
      <c r="Q126" s="110">
        <f>N126/K126</f>
        <v>0.89329999999999987</v>
      </c>
      <c r="R126" s="290"/>
      <c r="S126" s="47">
        <v>0.77777777777777779</v>
      </c>
      <c r="T126" s="48">
        <v>0.81652777777777774</v>
      </c>
      <c r="U126" s="111">
        <v>5.5999999999999162</v>
      </c>
      <c r="V126" s="112">
        <v>55.815515504309865</v>
      </c>
      <c r="W126" s="113"/>
      <c r="X126" s="116"/>
      <c r="Y126" s="12"/>
      <c r="Z126" s="198"/>
      <c r="AA126" s="281"/>
      <c r="AB126" s="282"/>
      <c r="AC126" s="12">
        <v>1</v>
      </c>
      <c r="AD126" s="198"/>
      <c r="AE126" s="117">
        <f>M126-J126</f>
        <v>-213.40000000000009</v>
      </c>
      <c r="AF126" s="110">
        <f>M126/J126</f>
        <v>0.89329999999999998</v>
      </c>
      <c r="AG126" s="295"/>
    </row>
    <row r="127" spans="1:33" ht="15.75" customHeight="1">
      <c r="A127" s="284"/>
      <c r="B127" s="163"/>
      <c r="C127" s="279"/>
      <c r="D127" s="280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295"/>
    </row>
    <row r="128" spans="1:33" ht="15.75" customHeight="1">
      <c r="A128" s="285"/>
      <c r="B128" s="163"/>
      <c r="C128" s="279"/>
      <c r="D128" s="280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295"/>
    </row>
    <row r="129" spans="1:33" ht="15.75" customHeight="1">
      <c r="A129" s="285"/>
      <c r="B129" s="163"/>
      <c r="C129" s="279"/>
      <c r="D129" s="280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295"/>
    </row>
    <row r="130" spans="1:33" ht="15.75" customHeight="1">
      <c r="A130" s="285"/>
      <c r="B130" s="163"/>
      <c r="C130" s="279"/>
      <c r="D130" s="280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81"/>
      <c r="AB130" s="282"/>
      <c r="AC130" s="12"/>
      <c r="AD130" s="198"/>
      <c r="AE130" s="117"/>
      <c r="AF130" s="110"/>
      <c r="AG130" s="295"/>
    </row>
    <row r="131" spans="1:33" ht="15.75" customHeight="1">
      <c r="A131" s="285"/>
      <c r="B131" s="163"/>
      <c r="C131" s="279"/>
      <c r="D131" s="280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81"/>
      <c r="AB131" s="282"/>
      <c r="AC131" s="12"/>
      <c r="AD131" s="198"/>
      <c r="AE131" s="117"/>
      <c r="AF131" s="110"/>
      <c r="AG131" s="295"/>
    </row>
    <row r="132" spans="1:33" ht="15.75" customHeight="1">
      <c r="A132" s="285"/>
      <c r="B132" s="163"/>
      <c r="C132" s="279"/>
      <c r="D132" s="280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81"/>
      <c r="AB132" s="282"/>
      <c r="AC132" s="12"/>
      <c r="AD132" s="198"/>
      <c r="AE132" s="117"/>
      <c r="AF132" s="110"/>
      <c r="AG132" s="295"/>
    </row>
    <row r="133" spans="1:33" ht="15.75" customHeight="1">
      <c r="A133" s="285"/>
      <c r="B133" s="163"/>
      <c r="C133" s="279"/>
      <c r="D133" s="280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81"/>
      <c r="AB133" s="282"/>
      <c r="AC133" s="12"/>
      <c r="AD133" s="198"/>
      <c r="AE133" s="117"/>
      <c r="AF133" s="110"/>
      <c r="AG133" s="295"/>
    </row>
    <row r="134" spans="1:33" ht="15.75" customHeight="1">
      <c r="A134" s="285"/>
      <c r="B134" s="163"/>
      <c r="C134" s="279"/>
      <c r="D134" s="280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81"/>
      <c r="AB134" s="282"/>
      <c r="AC134" s="12"/>
      <c r="AD134" s="198"/>
      <c r="AE134" s="117"/>
      <c r="AF134" s="110"/>
      <c r="AG134" s="295"/>
    </row>
    <row r="135" spans="1:33" ht="15.75" customHeight="1">
      <c r="A135" s="285"/>
      <c r="B135" s="163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81"/>
      <c r="AB135" s="282"/>
      <c r="AC135" s="12"/>
      <c r="AD135" s="198"/>
      <c r="AE135" s="117"/>
      <c r="AF135" s="110"/>
      <c r="AG135" s="295"/>
    </row>
    <row r="136" spans="1:33" ht="15.75" customHeight="1">
      <c r="A136" s="285"/>
      <c r="B136" s="163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81"/>
      <c r="AB136" s="282"/>
      <c r="AC136" s="12"/>
      <c r="AD136" s="198"/>
      <c r="AE136" s="117"/>
      <c r="AF136" s="110"/>
      <c r="AG136" s="295"/>
    </row>
    <row r="137" spans="1:33" ht="15.75" customHeight="1">
      <c r="A137" s="285"/>
      <c r="B137" s="163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81"/>
      <c r="AB137" s="282"/>
      <c r="AC137" s="12"/>
      <c r="AD137" s="198"/>
      <c r="AE137" s="117"/>
      <c r="AF137" s="110"/>
      <c r="AG137" s="295"/>
    </row>
    <row r="138" spans="1:33" ht="15.75" customHeight="1">
      <c r="A138" s="285"/>
      <c r="B138" s="163"/>
      <c r="C138" s="279"/>
      <c r="D138" s="280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81"/>
      <c r="AB138" s="282"/>
      <c r="AC138" s="12"/>
      <c r="AD138" s="198"/>
      <c r="AE138" s="117"/>
      <c r="AF138" s="110"/>
      <c r="AG138" s="295"/>
    </row>
    <row r="139" spans="1:33" ht="15.75" customHeight="1">
      <c r="A139" s="285"/>
      <c r="B139" s="163"/>
      <c r="C139" s="279"/>
      <c r="D139" s="280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81"/>
      <c r="AB139" s="282"/>
      <c r="AC139" s="12"/>
      <c r="AD139" s="198"/>
      <c r="AE139" s="165"/>
      <c r="AF139" s="125"/>
      <c r="AG139" s="295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46">AVERAGE(I124:I139)</f>
        <v>23</v>
      </c>
      <c r="J140" s="137">
        <f t="shared" si="46"/>
        <v>2000</v>
      </c>
      <c r="K140" s="138">
        <f t="shared" ref="K140" si="47">J140/I140</f>
        <v>86.956521739130437</v>
      </c>
      <c r="L140" s="136">
        <f t="shared" ref="L140:M140" si="48">AVERAGE(L124:L139)</f>
        <v>23</v>
      </c>
      <c r="M140" s="137">
        <f t="shared" si="48"/>
        <v>1786.4666666666665</v>
      </c>
      <c r="N140" s="138">
        <f>M140/L140</f>
        <v>77.672463768115932</v>
      </c>
      <c r="O140" s="139">
        <f>L140-I140</f>
        <v>0</v>
      </c>
      <c r="P140" s="140">
        <f>N140-K140</f>
        <v>-9.284057971014505</v>
      </c>
      <c r="Q140" s="141">
        <f>N140/K140</f>
        <v>0.89323333333333321</v>
      </c>
      <c r="R140" s="291"/>
      <c r="S140" s="142">
        <v>0.70833333333333337</v>
      </c>
      <c r="T140" s="143">
        <v>0.81652777777777774</v>
      </c>
      <c r="U140" s="144"/>
      <c r="V140" s="166"/>
      <c r="W140" s="167"/>
      <c r="X140" s="138"/>
      <c r="Y140" s="179">
        <f t="shared" ref="Y140:Z140" si="49">SUM(Y124:Y139)</f>
        <v>0</v>
      </c>
      <c r="Z140" s="180">
        <f t="shared" si="49"/>
        <v>0</v>
      </c>
      <c r="AA140" s="277"/>
      <c r="AB140" s="278"/>
      <c r="AC140" s="179">
        <f t="shared" ref="AC140" si="50">SUM(AC124:AC139)</f>
        <v>3</v>
      </c>
      <c r="AD140" s="180">
        <f t="shared" ref="AD140" si="51">SUM(AD124:AD139)</f>
        <v>0</v>
      </c>
      <c r="AE140" s="168">
        <f>M140-J140</f>
        <v>-213.53333333333353</v>
      </c>
      <c r="AF140" s="141">
        <f>M140/J140</f>
        <v>0.89323333333333321</v>
      </c>
      <c r="AG140" s="296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dataConsolidate/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52" priority="3" operator="greaterThan">
      <formula>0</formula>
    </cfRule>
  </conditionalFormatting>
  <conditionalFormatting sqref="P5:P140 AE5:AE140">
    <cfRule type="cellIs" dxfId="151" priority="6" operator="lessThan">
      <formula>0</formula>
    </cfRule>
  </conditionalFormatting>
  <conditionalFormatting sqref="Q5:Q140 AF5:AF140">
    <cfRule type="cellIs" dxfId="150" priority="4" operator="greaterThan">
      <formula>1</formula>
    </cfRule>
    <cfRule type="cellIs" dxfId="149" priority="5" operator="lessThan">
      <formula>0.8</formula>
    </cfRule>
  </conditionalFormatting>
  <conditionalFormatting sqref="AG5 R5:R140 AG90:AG107">
    <cfRule type="cellIs" dxfId="148" priority="7" operator="lessThan">
      <formula>0.8</formula>
    </cfRule>
  </conditionalFormatting>
  <conditionalFormatting sqref="AG22">
    <cfRule type="cellIs" dxfId="147" priority="11" operator="lessThan">
      <formula>0.8</formula>
    </cfRule>
  </conditionalFormatting>
  <conditionalFormatting sqref="AG37">
    <cfRule type="cellIs" dxfId="146" priority="10" operator="lessThan">
      <formula>0.8</formula>
    </cfRule>
  </conditionalFormatting>
  <conditionalFormatting sqref="AG39:AG74">
    <cfRule type="cellIs" dxfId="145" priority="8" operator="lessThan">
      <formula>0.8</formula>
    </cfRule>
  </conditionalFormatting>
  <conditionalFormatting sqref="AG80:AG88">
    <cfRule type="cellIs" dxfId="144" priority="9" operator="lessThan">
      <formula>0.8</formula>
    </cfRule>
  </conditionalFormatting>
  <conditionalFormatting sqref="AG122">
    <cfRule type="cellIs" dxfId="143" priority="2" operator="lessThan">
      <formula>0.8</formula>
    </cfRule>
  </conditionalFormatting>
  <conditionalFormatting sqref="AG124:AG140">
    <cfRule type="cellIs" dxfId="142" priority="1" operator="lessThan">
      <formula>0.8</formula>
    </cfRule>
  </conditionalFormatting>
  <dataValidations count="1">
    <dataValidation type="list" allowBlank="1" showInputMessage="1" showErrorMessage="1" sqref="AA5:AB140" xr:uid="{62F9ED9A-A029-4688-92A7-BC90DCDF23E2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D78BC-D6EF-463E-9A20-9ED619795AB1}">
  <sheetPr>
    <tabColor theme="9" tint="0.59999389629810485"/>
  </sheetPr>
  <dimension ref="B1:AR42"/>
  <sheetViews>
    <sheetView zoomScale="70" zoomScaleNormal="70" workbookViewId="0">
      <selection activeCell="S27" sqref="S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228</v>
      </c>
      <c r="D3" s="265"/>
      <c r="E3" s="3" t="s">
        <v>2</v>
      </c>
      <c r="F3" s="266">
        <f>'0506(18度C)'!D1+'0506(4度C)'!D1</f>
        <v>188660</v>
      </c>
      <c r="G3" s="267"/>
      <c r="H3" s="3" t="s">
        <v>3</v>
      </c>
      <c r="I3" s="268">
        <f>'0506(18度C)'!F1+'0506(4度C)'!F1</f>
        <v>5601506.8700000001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452.30902059045673</v>
      </c>
      <c r="F6" s="241" t="e">
        <f>AVERAGE(#REF!,D14:K14)</f>
        <v>#REF!</v>
      </c>
      <c r="G6" s="242">
        <f>AVERAGE(D14:K14)</f>
        <v>182.74697768615033</v>
      </c>
      <c r="H6" s="243"/>
      <c r="I6" s="242">
        <f>AVERAGE(L14:O14)</f>
        <v>93.920572181441742</v>
      </c>
      <c r="J6" s="243"/>
      <c r="K6" s="242">
        <f>AVERAGE(D32:O32)</f>
        <v>718.21912448031298</v>
      </c>
      <c r="L6" s="243"/>
      <c r="M6" s="242">
        <f>AVERAGE(P32:X32)</f>
        <v>725.66528066528065</v>
      </c>
      <c r="N6" s="243"/>
      <c r="O6" s="231">
        <f>'0506(4度C)'!Y2</f>
        <v>0</v>
      </c>
      <c r="P6" s="231">
        <f>'0506(4度C)'!Z2</f>
        <v>0</v>
      </c>
      <c r="Q6" s="231">
        <f>'0506(4度C)'!AC2</f>
        <v>49</v>
      </c>
      <c r="R6" s="231">
        <f>'0506(4度C)'!AD2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403.85732909575103</v>
      </c>
      <c r="F7" s="237" t="e">
        <f>AVERAGE(#REF!,D15:K15)</f>
        <v>#REF!</v>
      </c>
      <c r="G7" s="238">
        <f>AVERAGE(D15:K15)</f>
        <v>164.12337472327394</v>
      </c>
      <c r="H7" s="239"/>
      <c r="I7" s="238">
        <f>AVERAGE(L15:O15)</f>
        <v>83.324668648043229</v>
      </c>
      <c r="J7" s="239"/>
      <c r="K7" s="238">
        <f>AVERAGE(D33:O33)</f>
        <v>641.29146054050511</v>
      </c>
      <c r="L7" s="239"/>
      <c r="M7" s="238">
        <f>AVERAGE(P33:X33)</f>
        <v>647.13160309118575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0.89212413827033921</v>
      </c>
      <c r="F8" s="245" t="e">
        <f>AVERAGE(D16:K16,#REF!)</f>
        <v>#REF!</v>
      </c>
      <c r="G8" s="224">
        <f>AVERAGE(D16:K16)</f>
        <v>0.89557350897823018</v>
      </c>
      <c r="H8" s="225"/>
      <c r="I8" s="224">
        <f>AVERAGE(L16:O16)</f>
        <v>0.88795664423848297</v>
      </c>
      <c r="J8" s="225"/>
      <c r="K8" s="224">
        <f>AVERAGE(D34:O34)</f>
        <v>0.89109309473868237</v>
      </c>
      <c r="L8" s="225"/>
      <c r="M8" s="224">
        <f>AVERAGE(P34:X34)</f>
        <v>0.89222684982393896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83.720930232558146</v>
      </c>
      <c r="H14" s="28">
        <v>174.70588235294119</v>
      </c>
      <c r="I14" s="28">
        <v>477.77777777777777</v>
      </c>
      <c r="J14" s="28" t="s">
        <v>42</v>
      </c>
      <c r="K14" s="29" t="s">
        <v>42</v>
      </c>
      <c r="L14" s="27" t="s">
        <v>42</v>
      </c>
      <c r="M14" s="30">
        <v>85.714285714285708</v>
      </c>
      <c r="N14" s="28">
        <v>109.09090909090909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75.618063221876056</v>
      </c>
      <c r="F15" s="35">
        <v>83.180101096894163</v>
      </c>
      <c r="G15" s="35">
        <v>74.98683360123735</v>
      </c>
      <c r="H15" s="35">
        <v>155.59271990721399</v>
      </c>
      <c r="I15" s="35">
        <v>431.23915578914813</v>
      </c>
      <c r="J15" s="35" t="s">
        <v>42</v>
      </c>
      <c r="K15" s="36" t="s">
        <v>42</v>
      </c>
      <c r="L15" s="34" t="s">
        <v>42</v>
      </c>
      <c r="M15" s="37">
        <v>76.476907812776545</v>
      </c>
      <c r="N15" s="35">
        <v>95.818837261787934</v>
      </c>
      <c r="O15" s="38">
        <v>77.678260869565207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I16" si="0">E15/E14</f>
        <v>0.89481374812553338</v>
      </c>
      <c r="F16" s="43">
        <f t="shared" si="0"/>
        <v>0.89418608679161227</v>
      </c>
      <c r="G16" s="43">
        <f t="shared" si="0"/>
        <v>0.89567606801477939</v>
      </c>
      <c r="H16" s="43">
        <f t="shared" si="0"/>
        <v>0.89059806007496212</v>
      </c>
      <c r="I16" s="43">
        <f t="shared" si="0"/>
        <v>0.90259358188426353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0.89223059114905978</v>
      </c>
      <c r="N16" s="43">
        <f t="shared" si="1"/>
        <v>0.87833934156638938</v>
      </c>
      <c r="O16" s="46">
        <f t="shared" si="1"/>
        <v>0.89329999999999987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0.25</v>
      </c>
      <c r="F17" s="48">
        <v>0.25</v>
      </c>
      <c r="G17" s="48">
        <v>0.25</v>
      </c>
      <c r="H17" s="48">
        <v>0.25</v>
      </c>
      <c r="I17" s="48">
        <v>0.25</v>
      </c>
      <c r="J17" s="48" t="s">
        <v>42</v>
      </c>
      <c r="K17" s="48" t="s">
        <v>42</v>
      </c>
      <c r="L17" s="47" t="s">
        <v>42</v>
      </c>
      <c r="M17" s="49">
        <v>21</v>
      </c>
      <c r="N17" s="48">
        <v>18.666666666666668</v>
      </c>
      <c r="O17" s="50">
        <v>23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0.54686342592592585</v>
      </c>
      <c r="F18" s="48">
        <v>0.5300231481481481</v>
      </c>
      <c r="G18" s="48">
        <v>0.61289351851851848</v>
      </c>
      <c r="H18" s="48">
        <v>0.54575231481481479</v>
      </c>
      <c r="I18" s="48">
        <v>0.47924768518518507</v>
      </c>
      <c r="J18" s="48" t="s">
        <v>42</v>
      </c>
      <c r="K18" s="48" t="s">
        <v>42</v>
      </c>
      <c r="L18" s="47" t="s">
        <v>42</v>
      </c>
      <c r="M18" s="49"/>
      <c r="N18" s="48"/>
      <c r="O18" s="50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10</v>
      </c>
      <c r="F21" s="52">
        <v>8</v>
      </c>
      <c r="G21" s="52">
        <v>10</v>
      </c>
      <c r="H21" s="52">
        <v>8</v>
      </c>
      <c r="I21" s="52">
        <v>3</v>
      </c>
      <c r="J21" s="52"/>
      <c r="K21" s="53"/>
      <c r="L21" s="54"/>
      <c r="M21" s="55">
        <v>1</v>
      </c>
      <c r="N21" s="52">
        <v>5</v>
      </c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23.666666666666668</v>
      </c>
      <c r="F23" s="58">
        <v>21.5</v>
      </c>
      <c r="G23" s="58">
        <v>21.5</v>
      </c>
      <c r="H23" s="58">
        <v>19.833333333333332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21</v>
      </c>
      <c r="N23" s="58">
        <v>18.666666666666668</v>
      </c>
      <c r="O23" s="61">
        <v>23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941.37931034482756</v>
      </c>
      <c r="O32" s="28">
        <v>810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1005</v>
      </c>
      <c r="X32" s="31">
        <v>830.76923076923083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268.50398993248632</v>
      </c>
      <c r="H33" s="35">
        <v>390.91415492286541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992.96617954496594</v>
      </c>
      <c r="N33" s="35">
        <v>837.60356178465668</v>
      </c>
      <c r="O33" s="35">
        <v>716.46941651755071</v>
      </c>
      <c r="P33" s="34">
        <v>260.91929245147787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696.20043597115125</v>
      </c>
      <c r="W33" s="35">
        <v>896.28728464664914</v>
      </c>
      <c r="X33" s="38">
        <v>735.11939929546452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0.87636718936297608</v>
      </c>
      <c r="H34" s="43">
        <f>H33/H32</f>
        <v>0.9021095882835356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0.90269652685905999</v>
      </c>
      <c r="N34" s="43">
        <f>N33/N32</f>
        <v>0.88976202533901261</v>
      </c>
      <c r="O34" s="43">
        <f>O33/O32</f>
        <v>0.884530143848828</v>
      </c>
      <c r="P34" s="42">
        <f>P33/P32</f>
        <v>0.8938901685837668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0.89832314318858231</v>
      </c>
      <c r="W34" s="43">
        <f>W33/W32</f>
        <v>0.89182814392701404</v>
      </c>
      <c r="X34" s="46">
        <f>X33/X32</f>
        <v>0.88486594359639237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0.47924768518518507</v>
      </c>
      <c r="H36" s="48">
        <v>0.32936342592592593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0.39881944444444445</v>
      </c>
      <c r="N36" s="48">
        <v>0.6331365740740742</v>
      </c>
      <c r="O36" s="48">
        <v>0.61304398148148143</v>
      </c>
      <c r="P36" s="47">
        <v>0.76462962962962966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0.80844907407407407</v>
      </c>
      <c r="W36" s="48">
        <v>1.1706134259259255</v>
      </c>
      <c r="X36" s="50">
        <v>1.1670486111111109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3.625</v>
      </c>
      <c r="O37" s="58">
        <v>4.4444444444444446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3.3333333333333335</v>
      </c>
      <c r="X37" s="61">
        <v>4.333333333333333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A616F-C26A-4111-80F7-C1DEE5FF9647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122700</v>
      </c>
      <c r="E1" s="88" t="s">
        <v>3</v>
      </c>
      <c r="F1" s="89">
        <f>SUM(G5:G157)</f>
        <v>2484627.6500000004</v>
      </c>
      <c r="G1" s="90" t="s">
        <v>84</v>
      </c>
      <c r="H1" s="91">
        <f>L21+L38+L55+L72+L89+L106+L123+L140+L157</f>
        <v>52.81944444444445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46148</v>
      </c>
      <c r="B2" s="335"/>
      <c r="C2" s="92" t="s">
        <v>40</v>
      </c>
      <c r="D2" s="93">
        <f>AVERAGE(N21,N38,N55,N72,N89,N106,N123,N140,N157)</f>
        <v>643.88707945191868</v>
      </c>
      <c r="E2" s="93" t="s">
        <v>91</v>
      </c>
      <c r="F2" s="94">
        <f>F1/D1</f>
        <v>20.249614099429508</v>
      </c>
      <c r="G2" s="95" t="s">
        <v>92</v>
      </c>
      <c r="H2" s="96">
        <f>COUNT(H5:H157)</f>
        <v>16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1603</v>
      </c>
      <c r="G5" s="148">
        <f t="shared" ref="G5:G8" si="0">E5*F5</f>
        <v>41100.92</v>
      </c>
      <c r="H5" s="149"/>
      <c r="I5" s="150">
        <v>11</v>
      </c>
      <c r="J5" s="151">
        <v>3600</v>
      </c>
      <c r="K5" s="152">
        <f>J5/I5</f>
        <v>327.27272727272725</v>
      </c>
      <c r="L5" s="153">
        <v>11</v>
      </c>
      <c r="M5" s="151">
        <f>F5/V5*60</f>
        <v>3184.1557450030955</v>
      </c>
      <c r="N5" s="152">
        <f>M5/L5</f>
        <v>289.46870409119049</v>
      </c>
      <c r="O5" s="154">
        <f>L5-I5</f>
        <v>0</v>
      </c>
      <c r="P5" s="155">
        <f>N5-K5</f>
        <v>-37.804023181536763</v>
      </c>
      <c r="Q5" s="156">
        <f>N5/K5</f>
        <v>0.88448770694530432</v>
      </c>
      <c r="R5" s="289">
        <f>Q21</f>
        <v>0.87636718936297608</v>
      </c>
      <c r="S5" s="157">
        <v>0.25</v>
      </c>
      <c r="T5" s="158">
        <v>0.27097222222222223</v>
      </c>
      <c r="U5" s="159"/>
      <c r="V5" s="160">
        <v>30.205808918403424</v>
      </c>
      <c r="W5" s="161"/>
      <c r="X5" s="162"/>
      <c r="Y5" s="292"/>
      <c r="Z5" s="293"/>
      <c r="AA5" s="115">
        <f>M5-J5</f>
        <v>-415.84425499690451</v>
      </c>
      <c r="AB5" s="156">
        <f>M5/J5</f>
        <v>0.88448770694530432</v>
      </c>
      <c r="AC5" s="294">
        <f>AB21</f>
        <v>0.8763671893629762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3461</v>
      </c>
      <c r="G6" s="103">
        <f t="shared" si="0"/>
        <v>102168.72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3158.3817309505794</v>
      </c>
      <c r="N6" s="106">
        <f>M6/L6</f>
        <v>263.19847757921497</v>
      </c>
      <c r="O6" s="108">
        <f>L6-I6</f>
        <v>0</v>
      </c>
      <c r="P6" s="109">
        <f>N6-K6</f>
        <v>-36.801522420785034</v>
      </c>
      <c r="Q6" s="110">
        <f>N6/K6</f>
        <v>0.87732825859738317</v>
      </c>
      <c r="R6" s="290"/>
      <c r="S6" s="47">
        <v>0.27499999999999997</v>
      </c>
      <c r="T6" s="48">
        <v>0.32064814814814813</v>
      </c>
      <c r="U6" s="111">
        <v>5.7999999999999474</v>
      </c>
      <c r="V6" s="112">
        <v>65.748860552552813</v>
      </c>
      <c r="W6" s="113"/>
      <c r="X6" s="116"/>
      <c r="Y6" s="281"/>
      <c r="Z6" s="282"/>
      <c r="AA6" s="117">
        <f>M6-J6</f>
        <v>-441.61826904942063</v>
      </c>
      <c r="AB6" s="110">
        <f>M6/J6</f>
        <v>0.87732825859738317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3788</v>
      </c>
      <c r="G7" s="103">
        <f t="shared" si="0"/>
        <v>113071.8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3156.1799602897759</v>
      </c>
      <c r="N7" s="106">
        <f>M7/L7</f>
        <v>263.01499669081466</v>
      </c>
      <c r="O7" s="108">
        <f>L7-I7</f>
        <v>0</v>
      </c>
      <c r="P7" s="109">
        <f>N7-K7</f>
        <v>-36.985003309185345</v>
      </c>
      <c r="Q7" s="110">
        <f>N7/K7</f>
        <v>0.87671665563604884</v>
      </c>
      <c r="R7" s="290"/>
      <c r="S7" s="47">
        <v>0.32361111111111107</v>
      </c>
      <c r="T7" s="48">
        <v>0.37361111111111106</v>
      </c>
      <c r="U7" s="111">
        <v>5</v>
      </c>
      <c r="V7" s="112">
        <v>72.01110293442612</v>
      </c>
      <c r="W7" s="113"/>
      <c r="X7" s="116"/>
      <c r="Y7" s="281"/>
      <c r="Z7" s="282"/>
      <c r="AA7" s="117">
        <f>M7-J7</f>
        <v>-443.82003971022414</v>
      </c>
      <c r="AB7" s="110">
        <f>M7/J7</f>
        <v>0.87671665563604884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2593</v>
      </c>
      <c r="G8" s="103">
        <f t="shared" si="0"/>
        <v>74082.009999999995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3120.9700905834065</v>
      </c>
      <c r="N8" s="106">
        <f>M8/L8</f>
        <v>260.08084088195056</v>
      </c>
      <c r="O8" s="108">
        <f>L8-I8</f>
        <v>0</v>
      </c>
      <c r="P8" s="109">
        <f>N8-K8</f>
        <v>-39.919159118049436</v>
      </c>
      <c r="Q8" s="110">
        <f>N8/K8</f>
        <v>0.86693613627316857</v>
      </c>
      <c r="R8" s="290"/>
      <c r="S8" s="47">
        <v>0.37708333333333327</v>
      </c>
      <c r="T8" s="48">
        <v>0.41168981481481476</v>
      </c>
      <c r="U8" s="111">
        <v>4.9999999999999822</v>
      </c>
      <c r="V8" s="112">
        <v>49.849884966669848</v>
      </c>
      <c r="W8" s="113"/>
      <c r="X8" s="116"/>
      <c r="Y8" s="281"/>
      <c r="Z8" s="282"/>
      <c r="AA8" s="117">
        <f>M8-J8</f>
        <v>-479.02990941659345</v>
      </c>
      <c r="AB8" s="110">
        <f>M8/J8</f>
        <v>0.86693613627316846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3154.9218817067144</v>
      </c>
      <c r="N21" s="138">
        <f>M21/L21</f>
        <v>268.50398993248632</v>
      </c>
      <c r="O21" s="139">
        <f>L21-I21</f>
        <v>0</v>
      </c>
      <c r="P21" s="140">
        <f>N21-K21</f>
        <v>-37.878988790917958</v>
      </c>
      <c r="Q21" s="141">
        <f>N21/K21</f>
        <v>0.87636718936297608</v>
      </c>
      <c r="R21" s="291"/>
      <c r="S21" s="142">
        <v>0.25</v>
      </c>
      <c r="T21" s="143">
        <v>0.47924768518518507</v>
      </c>
      <c r="U21" s="144"/>
      <c r="V21" s="166"/>
      <c r="W21" s="167"/>
      <c r="X21" s="138"/>
      <c r="Y21" s="277"/>
      <c r="Z21" s="278"/>
      <c r="AA21" s="168">
        <f>M21-J21</f>
        <v>-445.07811829328557</v>
      </c>
      <c r="AB21" s="141">
        <f>M21/J21</f>
        <v>0.8763671893629762</v>
      </c>
      <c r="AC21" s="296"/>
    </row>
    <row r="22" spans="1:29" ht="15.75" customHeight="1">
      <c r="A22" s="283" t="s">
        <v>120</v>
      </c>
      <c r="B22" s="114" t="s">
        <v>114</v>
      </c>
      <c r="C22" s="287" t="s">
        <v>121</v>
      </c>
      <c r="D22" s="288"/>
      <c r="E22" s="147">
        <v>14.03</v>
      </c>
      <c r="F22" s="97">
        <v>870</v>
      </c>
      <c r="G22" s="148">
        <f t="shared" ref="G22:G23" si="5">E22*F22</f>
        <v>12206.099999999999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2345.4149636287075</v>
      </c>
      <c r="N22" s="152">
        <f>M22/L22</f>
        <v>390.90249393811791</v>
      </c>
      <c r="O22" s="154">
        <f>L22-I22</f>
        <v>0</v>
      </c>
      <c r="P22" s="155">
        <f>N22-K22</f>
        <v>-42.430839395215401</v>
      </c>
      <c r="Q22" s="156">
        <f>N22/K22</f>
        <v>0.90208267831873368</v>
      </c>
      <c r="R22" s="289">
        <f>Q38</f>
        <v>0.9021095882835356</v>
      </c>
      <c r="S22" s="157">
        <v>0.29166666666666669</v>
      </c>
      <c r="T22" s="158">
        <v>0.3071180555555556</v>
      </c>
      <c r="U22" s="159"/>
      <c r="V22" s="160">
        <v>22.256189548325725</v>
      </c>
      <c r="W22" s="158"/>
      <c r="X22" s="169"/>
      <c r="Y22" s="292"/>
      <c r="Z22" s="293"/>
      <c r="AA22" s="115">
        <f>M22-J22</f>
        <v>-254.58503637129252</v>
      </c>
      <c r="AB22" s="156">
        <f>M22/J22</f>
        <v>0.90208267831873368</v>
      </c>
      <c r="AC22" s="294">
        <f>AB38</f>
        <v>0.90210958828353549</v>
      </c>
    </row>
    <row r="23" spans="1:29" ht="15.75" customHeight="1">
      <c r="A23" s="284"/>
      <c r="B23" s="100" t="s">
        <v>114</v>
      </c>
      <c r="C23" s="279" t="s">
        <v>122</v>
      </c>
      <c r="D23" s="280"/>
      <c r="E23" s="101">
        <v>14.49</v>
      </c>
      <c r="F23" s="102">
        <v>1028</v>
      </c>
      <c r="G23" s="103">
        <f t="shared" si="5"/>
        <v>14895.72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2345.5548954456767</v>
      </c>
      <c r="N23" s="106">
        <f>M23/L23</f>
        <v>390.92581590761279</v>
      </c>
      <c r="O23" s="108">
        <f>L23-I23</f>
        <v>0</v>
      </c>
      <c r="P23" s="109">
        <f>N23-K23</f>
        <v>-42.407517425720528</v>
      </c>
      <c r="Q23" s="110">
        <f>N23/K23</f>
        <v>0.90213649824833719</v>
      </c>
      <c r="R23" s="290"/>
      <c r="S23" s="47">
        <v>0.31111111111111112</v>
      </c>
      <c r="T23" s="48">
        <v>0.32936342592592593</v>
      </c>
      <c r="U23" s="111">
        <v>5.7499999999999396</v>
      </c>
      <c r="V23" s="112">
        <v>26.296549323899001</v>
      </c>
      <c r="W23" s="113"/>
      <c r="X23" s="13"/>
      <c r="Y23" s="281"/>
      <c r="Z23" s="282"/>
      <c r="AA23" s="117">
        <f>M23-J23</f>
        <v>-254.44510455432328</v>
      </c>
      <c r="AB23" s="110">
        <f>M23/J23</f>
        <v>0.90213649824833719</v>
      </c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50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2345.4849295371923</v>
      </c>
      <c r="N38" s="138">
        <f>M38/L38</f>
        <v>390.91415492286541</v>
      </c>
      <c r="O38" s="139">
        <f>L38-I38</f>
        <v>0</v>
      </c>
      <c r="P38" s="140">
        <f>N38-K38</f>
        <v>-42.419178410467907</v>
      </c>
      <c r="Q38" s="141">
        <f>N38/K38</f>
        <v>0.9021095882835356</v>
      </c>
      <c r="R38" s="291"/>
      <c r="S38" s="142">
        <v>0.29166666666666669</v>
      </c>
      <c r="T38" s="143">
        <v>0.32936342592592593</v>
      </c>
      <c r="U38" s="144"/>
      <c r="V38" s="166"/>
      <c r="W38" s="167"/>
      <c r="X38" s="138"/>
      <c r="Y38" s="277"/>
      <c r="Z38" s="278"/>
      <c r="AA38" s="168">
        <f>M38-J38</f>
        <v>-254.51507046280767</v>
      </c>
      <c r="AB38" s="141">
        <f>M38/J38</f>
        <v>0.90210958828353549</v>
      </c>
      <c r="AC38" s="296"/>
    </row>
    <row r="39" spans="1:29" ht="15.75" customHeight="1">
      <c r="A39" s="297" t="s">
        <v>123</v>
      </c>
      <c r="B39" s="114" t="s">
        <v>118</v>
      </c>
      <c r="C39" s="287" t="s">
        <v>191</v>
      </c>
      <c r="D39" s="288"/>
      <c r="E39" s="147">
        <v>18.53</v>
      </c>
      <c r="F39" s="97">
        <v>3193</v>
      </c>
      <c r="G39" s="148">
        <f t="shared" ref="G39" si="9">E39*F39</f>
        <v>59166.29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2978.8985386348977</v>
      </c>
      <c r="N39" s="152">
        <f>M39/L39</f>
        <v>992.96617954496594</v>
      </c>
      <c r="O39" s="154">
        <f>L39-I39</f>
        <v>0</v>
      </c>
      <c r="P39" s="155">
        <f>N39-K39</f>
        <v>-107.03382045503406</v>
      </c>
      <c r="Q39" s="156">
        <f>N39/K39</f>
        <v>0.90269652685905999</v>
      </c>
      <c r="R39" s="289">
        <f>Q55</f>
        <v>0.90269652685905999</v>
      </c>
      <c r="S39" s="157">
        <v>0.35416666666666669</v>
      </c>
      <c r="T39" s="158">
        <v>0.39881944444444445</v>
      </c>
      <c r="U39" s="159"/>
      <c r="V39" s="112">
        <v>64.312361604565737</v>
      </c>
      <c r="W39" s="161"/>
      <c r="X39" s="162"/>
      <c r="Y39" s="292"/>
      <c r="Z39" s="293"/>
      <c r="AA39" s="115">
        <f>M39-J39</f>
        <v>-321.1014613651023</v>
      </c>
      <c r="AB39" s="156">
        <f>M39/J39</f>
        <v>0.90269652685905988</v>
      </c>
      <c r="AC39" s="294">
        <f>AB55</f>
        <v>0.90269652685905988</v>
      </c>
    </row>
    <row r="40" spans="1:29" ht="15.75" customHeight="1">
      <c r="A40" s="298"/>
      <c r="B40" s="100"/>
      <c r="C40" s="279"/>
      <c r="D40" s="280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0"/>
      <c r="S40" s="47"/>
      <c r="T40" s="48"/>
      <c r="U40" s="111"/>
      <c r="V40" s="112"/>
      <c r="W40" s="113"/>
      <c r="X40" s="116"/>
      <c r="Y40" s="281"/>
      <c r="Z40" s="282"/>
      <c r="AA40" s="117"/>
      <c r="AB40" s="110"/>
      <c r="AC40" s="295"/>
    </row>
    <row r="41" spans="1:29" ht="15.75" customHeight="1">
      <c r="A41" s="298"/>
      <c r="B41" s="100"/>
      <c r="C41" s="279"/>
      <c r="D41" s="280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0"/>
      <c r="S41" s="47"/>
      <c r="T41" s="48"/>
      <c r="U41" s="111"/>
      <c r="V41" s="112"/>
      <c r="W41" s="113"/>
      <c r="X41" s="116"/>
      <c r="Y41" s="281"/>
      <c r="Z41" s="282"/>
      <c r="AA41" s="117"/>
      <c r="AB41" s="110"/>
      <c r="AC41" s="295"/>
    </row>
    <row r="42" spans="1:29" ht="15.75" customHeight="1">
      <c r="A42" s="298"/>
      <c r="B42" s="100"/>
      <c r="C42" s="279"/>
      <c r="D42" s="280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81"/>
      <c r="Z42" s="282"/>
      <c r="AA42" s="117"/>
      <c r="AB42" s="110"/>
      <c r="AC42" s="295"/>
    </row>
    <row r="43" spans="1:29" ht="15.75" customHeight="1">
      <c r="A43" s="298"/>
      <c r="B43" s="100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81"/>
      <c r="Z43" s="282"/>
      <c r="AA43" s="117"/>
      <c r="AB43" s="110"/>
      <c r="AC43" s="295"/>
    </row>
    <row r="44" spans="1:29" ht="15.75" customHeight="1">
      <c r="A44" s="298"/>
      <c r="B44" s="100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281"/>
      <c r="Z44" s="282"/>
      <c r="AA44" s="117"/>
      <c r="AB44" s="110"/>
      <c r="AC44" s="295"/>
    </row>
    <row r="45" spans="1:29" ht="15.75" customHeight="1">
      <c r="A45" s="298"/>
      <c r="B45" s="100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120"/>
      <c r="U45" s="111"/>
      <c r="V45" s="112"/>
      <c r="W45" s="113"/>
      <c r="X45" s="116"/>
      <c r="Y45" s="281"/>
      <c r="Z45" s="282"/>
      <c r="AA45" s="117"/>
      <c r="AB45" s="110"/>
      <c r="AC45" s="295"/>
    </row>
    <row r="46" spans="1:29" ht="15.75" customHeight="1">
      <c r="A46" s="298"/>
      <c r="B46" s="100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120"/>
      <c r="U46" s="111"/>
      <c r="V46" s="112"/>
      <c r="W46" s="113"/>
      <c r="X46" s="116"/>
      <c r="Y46" s="281"/>
      <c r="Z46" s="282"/>
      <c r="AA46" s="117"/>
      <c r="AB46" s="110"/>
      <c r="AC46" s="295"/>
    </row>
    <row r="47" spans="1:29" ht="15.75" customHeight="1">
      <c r="A47" s="298"/>
      <c r="B47" s="100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120"/>
      <c r="U47" s="111"/>
      <c r="V47" s="112"/>
      <c r="W47" s="113"/>
      <c r="X47" s="116"/>
      <c r="Y47" s="281"/>
      <c r="Z47" s="282"/>
      <c r="AA47" s="117"/>
      <c r="AB47" s="110"/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13"/>
      <c r="X49" s="116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13"/>
      <c r="X50" s="116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13"/>
      <c r="X51" s="116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13"/>
      <c r="X52" s="116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13"/>
      <c r="X53" s="116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2978.8985386348977</v>
      </c>
      <c r="N55" s="138">
        <f t="shared" ref="N55:N63" si="13">M55/L55</f>
        <v>992.96617954496594</v>
      </c>
      <c r="O55" s="139">
        <f t="shared" ref="O55:O63" si="14">L55-I55</f>
        <v>0</v>
      </c>
      <c r="P55" s="140">
        <f t="shared" ref="P55:P63" si="15">N55-K55</f>
        <v>-107.03382045503406</v>
      </c>
      <c r="Q55" s="141">
        <f t="shared" ref="Q55:Q63" si="16">N55/K55</f>
        <v>0.90269652685905999</v>
      </c>
      <c r="R55" s="291"/>
      <c r="S55" s="142">
        <v>0.35416666666666669</v>
      </c>
      <c r="T55" s="143">
        <v>0.39881944444444445</v>
      </c>
      <c r="U55" s="144"/>
      <c r="V55" s="166"/>
      <c r="W55" s="99"/>
      <c r="X55" s="69"/>
      <c r="Y55" s="277"/>
      <c r="Z55" s="278"/>
      <c r="AA55" s="168">
        <f t="shared" ref="AA55:AA63" si="17">M55-J55</f>
        <v>-321.1014613651023</v>
      </c>
      <c r="AB55" s="141">
        <f t="shared" ref="AB55:AB63" si="18">M55/J55</f>
        <v>0.90269652685905988</v>
      </c>
      <c r="AC55" s="296"/>
    </row>
    <row r="56" spans="1:29" ht="15.75" customHeight="1">
      <c r="A56" s="283" t="s">
        <v>71</v>
      </c>
      <c r="B56" s="114" t="s">
        <v>118</v>
      </c>
      <c r="C56" s="287" t="s">
        <v>128</v>
      </c>
      <c r="D56" s="288"/>
      <c r="E56" s="147">
        <v>14.03</v>
      </c>
      <c r="F56" s="97">
        <v>1516</v>
      </c>
      <c r="G56" s="148">
        <f t="shared" ref="G56:G63" si="19">E56*F56</f>
        <v>21269.48</v>
      </c>
      <c r="H56" s="149">
        <v>2</v>
      </c>
      <c r="I56" s="150">
        <v>3</v>
      </c>
      <c r="J56" s="151">
        <v>3000</v>
      </c>
      <c r="K56" s="152">
        <f>J56/I56</f>
        <v>1000</v>
      </c>
      <c r="L56" s="153">
        <v>3</v>
      </c>
      <c r="M56" s="151">
        <f t="shared" ref="M56:M63" si="20">F56/V56*60</f>
        <v>2706.0987012986984</v>
      </c>
      <c r="N56" s="152">
        <f t="shared" si="13"/>
        <v>902.03290043289951</v>
      </c>
      <c r="O56" s="154">
        <f t="shared" si="14"/>
        <v>0</v>
      </c>
      <c r="P56" s="155">
        <f t="shared" si="15"/>
        <v>-97.96709956710049</v>
      </c>
      <c r="Q56" s="156">
        <f t="shared" si="16"/>
        <v>0.90203290043289952</v>
      </c>
      <c r="R56" s="289">
        <f>Q72</f>
        <v>0.88976202533901261</v>
      </c>
      <c r="S56" s="157">
        <v>0.25</v>
      </c>
      <c r="T56" s="158">
        <v>0.27333333333333332</v>
      </c>
      <c r="U56" s="159"/>
      <c r="V56" s="160">
        <v>33.612964655112869</v>
      </c>
      <c r="W56" s="161"/>
      <c r="X56" s="162"/>
      <c r="Y56" s="292"/>
      <c r="Z56" s="293"/>
      <c r="AA56" s="115">
        <f t="shared" si="17"/>
        <v>-293.90129870130158</v>
      </c>
      <c r="AB56" s="156">
        <f t="shared" si="18"/>
        <v>0.90203290043289952</v>
      </c>
      <c r="AC56" s="294">
        <f>AB72</f>
        <v>0.88976202533901261</v>
      </c>
    </row>
    <row r="57" spans="1:29" ht="15.75" customHeight="1">
      <c r="A57" s="284"/>
      <c r="B57" s="100" t="s">
        <v>118</v>
      </c>
      <c r="C57" s="279" t="s">
        <v>130</v>
      </c>
      <c r="D57" s="280"/>
      <c r="E57" s="101">
        <v>14.28</v>
      </c>
      <c r="F57" s="102">
        <v>2156</v>
      </c>
      <c r="G57" s="103">
        <f t="shared" si="19"/>
        <v>30787.68</v>
      </c>
      <c r="H57" s="26">
        <v>2</v>
      </c>
      <c r="I57" s="104">
        <v>3</v>
      </c>
      <c r="J57" s="105">
        <v>3600</v>
      </c>
      <c r="K57" s="106">
        <f t="shared" ref="K57:K92" si="21">J57/I57</f>
        <v>1200</v>
      </c>
      <c r="L57" s="107">
        <v>3</v>
      </c>
      <c r="M57" s="105">
        <f t="shared" si="20"/>
        <v>3182.2853333603516</v>
      </c>
      <c r="N57" s="106">
        <f t="shared" si="13"/>
        <v>1060.7617777867838</v>
      </c>
      <c r="O57" s="108">
        <f t="shared" si="14"/>
        <v>0</v>
      </c>
      <c r="P57" s="109">
        <f t="shared" si="15"/>
        <v>-139.2382222132162</v>
      </c>
      <c r="Q57" s="110">
        <f t="shared" si="16"/>
        <v>0.88396814815565317</v>
      </c>
      <c r="R57" s="290"/>
      <c r="S57" s="47">
        <v>0.28333333333333333</v>
      </c>
      <c r="T57" s="48">
        <v>0.31156249999999996</v>
      </c>
      <c r="U57" s="111">
        <v>15</v>
      </c>
      <c r="V57" s="112">
        <v>40.650031800700162</v>
      </c>
      <c r="W57" s="113"/>
      <c r="X57" s="116"/>
      <c r="Y57" s="281"/>
      <c r="Z57" s="282"/>
      <c r="AA57" s="117">
        <f t="shared" si="17"/>
        <v>-417.71466663964839</v>
      </c>
      <c r="AB57" s="110">
        <f t="shared" si="18"/>
        <v>0.88396814815565328</v>
      </c>
      <c r="AC57" s="295"/>
    </row>
    <row r="58" spans="1:29" ht="15.75" customHeight="1">
      <c r="A58" s="284"/>
      <c r="B58" s="100" t="s">
        <v>118</v>
      </c>
      <c r="C58" s="279" t="s">
        <v>125</v>
      </c>
      <c r="D58" s="280"/>
      <c r="E58" s="101">
        <v>17.89</v>
      </c>
      <c r="F58" s="102">
        <v>3286</v>
      </c>
      <c r="G58" s="103">
        <f t="shared" si="19"/>
        <v>58786.54</v>
      </c>
      <c r="H58" s="26"/>
      <c r="I58" s="104">
        <v>4</v>
      </c>
      <c r="J58" s="105">
        <v>3600</v>
      </c>
      <c r="K58" s="106">
        <f t="shared" si="21"/>
        <v>900</v>
      </c>
      <c r="L58" s="107">
        <v>4</v>
      </c>
      <c r="M58" s="105">
        <f t="shared" si="20"/>
        <v>3186.4141608717873</v>
      </c>
      <c r="N58" s="106">
        <f t="shared" si="13"/>
        <v>796.60354021794683</v>
      </c>
      <c r="O58" s="108">
        <f t="shared" si="14"/>
        <v>0</v>
      </c>
      <c r="P58" s="109">
        <f t="shared" si="15"/>
        <v>-103.39645978205317</v>
      </c>
      <c r="Q58" s="110">
        <f t="shared" si="16"/>
        <v>0.88511504468660762</v>
      </c>
      <c r="R58" s="290"/>
      <c r="S58" s="47">
        <v>0.3215277777777778</v>
      </c>
      <c r="T58" s="48">
        <v>0.36449074074074078</v>
      </c>
      <c r="U58" s="111">
        <v>15</v>
      </c>
      <c r="V58" s="112">
        <v>61.875195767413359</v>
      </c>
      <c r="W58" s="113"/>
      <c r="X58" s="116"/>
      <c r="Y58" s="281"/>
      <c r="Z58" s="282"/>
      <c r="AA58" s="117">
        <f t="shared" si="17"/>
        <v>-413.58583912821268</v>
      </c>
      <c r="AB58" s="110">
        <f t="shared" si="18"/>
        <v>0.88511504468660762</v>
      </c>
      <c r="AC58" s="295"/>
    </row>
    <row r="59" spans="1:29" ht="15.75" customHeight="1">
      <c r="A59" s="284"/>
      <c r="B59" s="100" t="s">
        <v>118</v>
      </c>
      <c r="C59" s="279" t="s">
        <v>124</v>
      </c>
      <c r="D59" s="280"/>
      <c r="E59" s="101">
        <v>22.28</v>
      </c>
      <c r="F59" s="102">
        <v>1173</v>
      </c>
      <c r="G59" s="103">
        <f t="shared" si="19"/>
        <v>26134.440000000002</v>
      </c>
      <c r="H59" s="26"/>
      <c r="I59" s="104">
        <v>5</v>
      </c>
      <c r="J59" s="105">
        <v>3300</v>
      </c>
      <c r="K59" s="106">
        <f t="shared" si="21"/>
        <v>660</v>
      </c>
      <c r="L59" s="107">
        <v>5</v>
      </c>
      <c r="M59" s="105">
        <f t="shared" si="20"/>
        <v>2956.4267217299584</v>
      </c>
      <c r="N59" s="106">
        <f t="shared" si="13"/>
        <v>591.28534434599169</v>
      </c>
      <c r="O59" s="108">
        <f t="shared" si="14"/>
        <v>0</v>
      </c>
      <c r="P59" s="109">
        <f t="shared" si="15"/>
        <v>-68.714655654008311</v>
      </c>
      <c r="Q59" s="110">
        <f t="shared" si="16"/>
        <v>0.89588688537271466</v>
      </c>
      <c r="R59" s="290"/>
      <c r="S59" s="47">
        <v>0.37430555555555561</v>
      </c>
      <c r="T59" s="48">
        <v>0.39083333333333337</v>
      </c>
      <c r="U59" s="111">
        <v>15</v>
      </c>
      <c r="V59" s="112">
        <v>23.8057650753532</v>
      </c>
      <c r="W59" s="113"/>
      <c r="X59" s="116"/>
      <c r="Y59" s="281"/>
      <c r="Z59" s="282"/>
      <c r="AA59" s="117">
        <f t="shared" si="17"/>
        <v>-343.57327827004156</v>
      </c>
      <c r="AB59" s="110">
        <f t="shared" si="18"/>
        <v>0.89588688537271466</v>
      </c>
      <c r="AC59" s="295"/>
    </row>
    <row r="60" spans="1:29" ht="15.75" customHeight="1">
      <c r="A60" s="285"/>
      <c r="B60" s="100" t="s">
        <v>118</v>
      </c>
      <c r="C60" s="279" t="s">
        <v>129</v>
      </c>
      <c r="D60" s="280"/>
      <c r="E60" s="101">
        <v>18.18</v>
      </c>
      <c r="F60" s="102">
        <v>2399</v>
      </c>
      <c r="G60" s="103">
        <f t="shared" si="19"/>
        <v>43613.82</v>
      </c>
      <c r="H60" s="13"/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 t="shared" si="20"/>
        <v>3182.9982864459994</v>
      </c>
      <c r="N60" s="106">
        <f t="shared" si="13"/>
        <v>1060.9994288153332</v>
      </c>
      <c r="O60" s="108">
        <f t="shared" si="14"/>
        <v>0</v>
      </c>
      <c r="P60" s="109">
        <f t="shared" si="15"/>
        <v>-139.0005711846668</v>
      </c>
      <c r="Q60" s="110">
        <f t="shared" si="16"/>
        <v>0.88416619067944435</v>
      </c>
      <c r="R60" s="290"/>
      <c r="S60" s="47">
        <v>0.40069444444444452</v>
      </c>
      <c r="T60" s="48">
        <v>0.43209490740740747</v>
      </c>
      <c r="U60" s="111">
        <v>15</v>
      </c>
      <c r="V60" s="112">
        <v>45.221513505970904</v>
      </c>
      <c r="W60" s="113"/>
      <c r="X60" s="116"/>
      <c r="Y60" s="281"/>
      <c r="Z60" s="282"/>
      <c r="AA60" s="117">
        <f t="shared" si="17"/>
        <v>-417.00171355400062</v>
      </c>
      <c r="AB60" s="110">
        <f t="shared" si="18"/>
        <v>0.88416619067944424</v>
      </c>
      <c r="AC60" s="295"/>
    </row>
    <row r="61" spans="1:29" ht="15.75" customHeight="1">
      <c r="A61" s="285"/>
      <c r="B61" s="100" t="s">
        <v>118</v>
      </c>
      <c r="C61" s="279" t="s">
        <v>210</v>
      </c>
      <c r="D61" s="280"/>
      <c r="E61" s="101">
        <v>27.48</v>
      </c>
      <c r="F61" s="102">
        <v>4417</v>
      </c>
      <c r="G61" s="121">
        <f t="shared" si="19"/>
        <v>121379.16</v>
      </c>
      <c r="H61" s="122"/>
      <c r="I61" s="104">
        <v>5</v>
      </c>
      <c r="J61" s="105">
        <v>3600</v>
      </c>
      <c r="K61" s="106">
        <f t="shared" si="21"/>
        <v>720</v>
      </c>
      <c r="L61" s="107">
        <v>5</v>
      </c>
      <c r="M61" s="105">
        <f t="shared" si="20"/>
        <v>3187.8960533891973</v>
      </c>
      <c r="N61" s="106">
        <f t="shared" si="13"/>
        <v>637.57921067783946</v>
      </c>
      <c r="O61" s="108">
        <f t="shared" si="14"/>
        <v>0</v>
      </c>
      <c r="P61" s="109">
        <f t="shared" si="15"/>
        <v>-82.420789322160545</v>
      </c>
      <c r="Q61" s="110">
        <f t="shared" si="16"/>
        <v>0.8855266814969992</v>
      </c>
      <c r="R61" s="290"/>
      <c r="S61" s="47">
        <v>0.4423611111111112</v>
      </c>
      <c r="T61" s="120">
        <v>0.50008101851851861</v>
      </c>
      <c r="U61" s="111">
        <v>14.783333333333379</v>
      </c>
      <c r="V61" s="112">
        <v>83.133199941775132</v>
      </c>
      <c r="W61" s="113"/>
      <c r="X61" s="116"/>
      <c r="Y61" s="281"/>
      <c r="Z61" s="282"/>
      <c r="AA61" s="117">
        <f t="shared" si="17"/>
        <v>-412.10394661080272</v>
      </c>
      <c r="AB61" s="110">
        <f t="shared" si="18"/>
        <v>0.8855266814969992</v>
      </c>
      <c r="AC61" s="295"/>
    </row>
    <row r="62" spans="1:29" ht="15.75" customHeight="1">
      <c r="A62" s="285"/>
      <c r="B62" s="100" t="s">
        <v>118</v>
      </c>
      <c r="C62" s="279" t="s">
        <v>128</v>
      </c>
      <c r="D62" s="280"/>
      <c r="E62" s="101">
        <v>14.03</v>
      </c>
      <c r="F62" s="102">
        <v>3258</v>
      </c>
      <c r="G62" s="121">
        <f t="shared" si="19"/>
        <v>45709.74</v>
      </c>
      <c r="H62" s="62"/>
      <c r="I62" s="104">
        <v>3</v>
      </c>
      <c r="J62" s="105">
        <v>3000</v>
      </c>
      <c r="K62" s="106">
        <f t="shared" si="21"/>
        <v>1000</v>
      </c>
      <c r="L62" s="107">
        <v>3</v>
      </c>
      <c r="M62" s="105">
        <f t="shared" si="20"/>
        <v>2706.098701298698</v>
      </c>
      <c r="N62" s="106">
        <f t="shared" si="13"/>
        <v>902.03290043289928</v>
      </c>
      <c r="O62" s="123">
        <f t="shared" si="14"/>
        <v>0</v>
      </c>
      <c r="P62" s="124">
        <f t="shared" si="15"/>
        <v>-97.967099567100718</v>
      </c>
      <c r="Q62" s="125">
        <f t="shared" si="16"/>
        <v>0.9020329004328993</v>
      </c>
      <c r="R62" s="290"/>
      <c r="S62" s="47">
        <v>0.51041666666666674</v>
      </c>
      <c r="T62" s="120">
        <v>0.56057870370370377</v>
      </c>
      <c r="U62" s="111">
        <v>14.883333333333315</v>
      </c>
      <c r="V62" s="112">
        <v>72.236833012109329</v>
      </c>
      <c r="W62" s="113"/>
      <c r="X62" s="116"/>
      <c r="Y62" s="281"/>
      <c r="Z62" s="282"/>
      <c r="AA62" s="117">
        <f t="shared" si="17"/>
        <v>-293.90129870130204</v>
      </c>
      <c r="AB62" s="110">
        <f t="shared" si="18"/>
        <v>0.9020329004328993</v>
      </c>
      <c r="AC62" s="295"/>
    </row>
    <row r="63" spans="1:29" ht="15.75" customHeight="1">
      <c r="A63" s="285"/>
      <c r="B63" s="100" t="s">
        <v>118</v>
      </c>
      <c r="C63" s="279" t="s">
        <v>130</v>
      </c>
      <c r="D63" s="280"/>
      <c r="E63" s="101">
        <v>14.28</v>
      </c>
      <c r="F63" s="102">
        <v>4759</v>
      </c>
      <c r="G63" s="121">
        <f t="shared" si="19"/>
        <v>67958.52</v>
      </c>
      <c r="H63" s="62"/>
      <c r="I63" s="104">
        <v>3</v>
      </c>
      <c r="J63" s="105">
        <v>3600</v>
      </c>
      <c r="K63" s="106">
        <f t="shared" si="21"/>
        <v>1200</v>
      </c>
      <c r="L63" s="118">
        <v>3</v>
      </c>
      <c r="M63" s="105">
        <f t="shared" si="20"/>
        <v>3182.2853333603512</v>
      </c>
      <c r="N63" s="106">
        <f t="shared" si="13"/>
        <v>1060.7617777867838</v>
      </c>
      <c r="O63" s="123">
        <f t="shared" si="14"/>
        <v>0</v>
      </c>
      <c r="P63" s="124">
        <f t="shared" si="15"/>
        <v>-139.2382222132162</v>
      </c>
      <c r="Q63" s="125">
        <f t="shared" si="16"/>
        <v>0.88396814815565317</v>
      </c>
      <c r="R63" s="290"/>
      <c r="S63" s="47">
        <v>0.57083333333333341</v>
      </c>
      <c r="T63" s="120">
        <v>0.6331365740740742</v>
      </c>
      <c r="U63" s="111">
        <v>14.766666666666683</v>
      </c>
      <c r="V63" s="112">
        <v>89.727969081415623</v>
      </c>
      <c r="W63" s="113"/>
      <c r="X63" s="116"/>
      <c r="Y63" s="281"/>
      <c r="Z63" s="282"/>
      <c r="AA63" s="117">
        <f t="shared" si="17"/>
        <v>-417.71466663964884</v>
      </c>
      <c r="AB63" s="110">
        <f t="shared" si="18"/>
        <v>0.88396814815565306</v>
      </c>
      <c r="AC63" s="295"/>
    </row>
    <row r="64" spans="1:29" ht="15.75" customHeight="1">
      <c r="A64" s="285"/>
      <c r="B64" s="100"/>
      <c r="C64" s="279"/>
      <c r="D64" s="280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281"/>
      <c r="Z64" s="282"/>
      <c r="AA64" s="117"/>
      <c r="AB64" s="110"/>
      <c r="AC64" s="295"/>
    </row>
    <row r="65" spans="1:29" ht="15.75" customHeight="1">
      <c r="A65" s="285"/>
      <c r="B65" s="100"/>
      <c r="C65" s="279"/>
      <c r="D65" s="280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281"/>
      <c r="Z65" s="282"/>
      <c r="AA65" s="117"/>
      <c r="AB65" s="110"/>
      <c r="AC65" s="295"/>
    </row>
    <row r="66" spans="1:29" ht="15.75" customHeight="1">
      <c r="A66" s="285"/>
      <c r="B66" s="100"/>
      <c r="C66" s="279"/>
      <c r="D66" s="280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26"/>
      <c r="X66" s="127"/>
      <c r="Y66" s="281"/>
      <c r="Z66" s="282"/>
      <c r="AA66" s="117"/>
      <c r="AB66" s="110"/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99"/>
      <c r="G72" s="135"/>
      <c r="H72" s="69"/>
      <c r="I72" s="136">
        <f t="shared" ref="I72:J72" si="22">AVERAGE(I56:I71)</f>
        <v>3.625</v>
      </c>
      <c r="J72" s="137">
        <f t="shared" si="22"/>
        <v>3412.5</v>
      </c>
      <c r="K72" s="138">
        <f t="shared" ref="K72" si="23">J72/I72</f>
        <v>941.37931034482756</v>
      </c>
      <c r="L72" s="136">
        <f t="shared" ref="L72:M72" si="24">AVERAGE(L56:L71)</f>
        <v>3.625</v>
      </c>
      <c r="M72" s="137">
        <f t="shared" si="24"/>
        <v>3036.3129114693807</v>
      </c>
      <c r="N72" s="138">
        <f t="shared" ref="N72:N81" si="25">M72/L72</f>
        <v>837.60356178465668</v>
      </c>
      <c r="O72" s="139">
        <f t="shared" ref="O72:O81" si="26">L72-I72</f>
        <v>0</v>
      </c>
      <c r="P72" s="140">
        <f t="shared" ref="P72:P81" si="27">N72-K72</f>
        <v>-103.77574856017088</v>
      </c>
      <c r="Q72" s="141">
        <f t="shared" ref="Q72:Q81" si="28">N72/K72</f>
        <v>0.88976202533901261</v>
      </c>
      <c r="R72" s="291"/>
      <c r="S72" s="142">
        <v>0.25</v>
      </c>
      <c r="T72" s="143">
        <v>0.6331365740740742</v>
      </c>
      <c r="U72" s="144"/>
      <c r="V72" s="166"/>
      <c r="W72" s="99"/>
      <c r="X72" s="69"/>
      <c r="Y72" s="277"/>
      <c r="Z72" s="278"/>
      <c r="AA72" s="168">
        <f t="shared" ref="AA72:AA81" si="29">M72-J72</f>
        <v>-376.18708853061935</v>
      </c>
      <c r="AB72" s="141">
        <f t="shared" ref="AB72:AB81" si="30">M72/J72</f>
        <v>0.88976202533901261</v>
      </c>
      <c r="AC72" s="296"/>
    </row>
    <row r="73" spans="1:29" ht="15.75" customHeight="1">
      <c r="A73" s="297" t="s">
        <v>78</v>
      </c>
      <c r="B73" s="114" t="s">
        <v>118</v>
      </c>
      <c r="C73" s="287" t="s">
        <v>211</v>
      </c>
      <c r="D73" s="288"/>
      <c r="E73" s="147">
        <v>23.72</v>
      </c>
      <c r="F73" s="97">
        <v>1079</v>
      </c>
      <c r="G73" s="148">
        <f t="shared" ref="G73:G81" si="31">E73*F73</f>
        <v>25593.879999999997</v>
      </c>
      <c r="H73" s="149">
        <v>2</v>
      </c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81" si="32">F73/V73*60</f>
        <v>3182.0175423838132</v>
      </c>
      <c r="N73" s="152">
        <f t="shared" si="25"/>
        <v>636.40350847676268</v>
      </c>
      <c r="O73" s="154">
        <f t="shared" si="26"/>
        <v>0</v>
      </c>
      <c r="P73" s="155">
        <f t="shared" si="27"/>
        <v>-83.596491523237319</v>
      </c>
      <c r="Q73" s="156">
        <f t="shared" si="28"/>
        <v>0.88389376177328149</v>
      </c>
      <c r="R73" s="289">
        <f>Q89</f>
        <v>0.884530143848828</v>
      </c>
      <c r="S73" s="157">
        <v>0.25</v>
      </c>
      <c r="T73" s="158">
        <v>0.26412037037037039</v>
      </c>
      <c r="U73" s="159"/>
      <c r="V73" s="160">
        <v>20.345582366431561</v>
      </c>
      <c r="W73" s="158"/>
      <c r="X73" s="169"/>
      <c r="Y73" s="292"/>
      <c r="Z73" s="293"/>
      <c r="AA73" s="115">
        <f t="shared" si="29"/>
        <v>-417.98245761618682</v>
      </c>
      <c r="AB73" s="156">
        <f t="shared" si="30"/>
        <v>0.88389376177328138</v>
      </c>
      <c r="AC73" s="294">
        <f>AB89</f>
        <v>0.88453014384882811</v>
      </c>
    </row>
    <row r="74" spans="1:29" ht="15.75" customHeight="1">
      <c r="A74" s="298"/>
      <c r="B74" s="100" t="s">
        <v>118</v>
      </c>
      <c r="C74" s="279" t="s">
        <v>126</v>
      </c>
      <c r="D74" s="280"/>
      <c r="E74" s="101">
        <v>16.66</v>
      </c>
      <c r="F74" s="102">
        <v>1835</v>
      </c>
      <c r="G74" s="103">
        <f t="shared" si="31"/>
        <v>30571.1</v>
      </c>
      <c r="H74" s="26">
        <v>2</v>
      </c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3186.8558276693384</v>
      </c>
      <c r="N74" s="106">
        <f t="shared" si="25"/>
        <v>637.37116553386772</v>
      </c>
      <c r="O74" s="108">
        <f t="shared" si="26"/>
        <v>0</v>
      </c>
      <c r="P74" s="109">
        <f t="shared" si="27"/>
        <v>-82.628834466132275</v>
      </c>
      <c r="Q74" s="110">
        <f t="shared" si="28"/>
        <v>0.88523772990814964</v>
      </c>
      <c r="R74" s="290"/>
      <c r="S74" s="47">
        <v>0.27430555555555558</v>
      </c>
      <c r="T74" s="48">
        <v>0.29828703703703707</v>
      </c>
      <c r="U74" s="111">
        <v>14.666666666666668</v>
      </c>
      <c r="V74" s="112">
        <v>34.548158421248715</v>
      </c>
      <c r="W74" s="113"/>
      <c r="X74" s="13"/>
      <c r="Y74" s="281"/>
      <c r="Z74" s="282"/>
      <c r="AA74" s="117">
        <f t="shared" si="29"/>
        <v>-413.1441723306616</v>
      </c>
      <c r="AB74" s="110">
        <f t="shared" si="30"/>
        <v>0.88523772990814953</v>
      </c>
      <c r="AC74" s="295"/>
    </row>
    <row r="75" spans="1:29" ht="15.75" customHeight="1">
      <c r="A75" s="298"/>
      <c r="B75" s="100" t="s">
        <v>118</v>
      </c>
      <c r="C75" s="279" t="s">
        <v>127</v>
      </c>
      <c r="D75" s="280"/>
      <c r="E75" s="101">
        <v>18.18</v>
      </c>
      <c r="F75" s="102">
        <v>1218</v>
      </c>
      <c r="G75" s="103">
        <f t="shared" si="31"/>
        <v>22143.239999999998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3184.8259073571762</v>
      </c>
      <c r="N75" s="106">
        <f t="shared" si="25"/>
        <v>1061.6086357857255</v>
      </c>
      <c r="O75" s="108">
        <f t="shared" si="26"/>
        <v>0</v>
      </c>
      <c r="P75" s="109">
        <f t="shared" si="27"/>
        <v>-138.39136421427452</v>
      </c>
      <c r="Q75" s="110">
        <f t="shared" si="28"/>
        <v>0.88467386315477126</v>
      </c>
      <c r="R75" s="290"/>
      <c r="S75" s="47">
        <v>0.3083333333333334</v>
      </c>
      <c r="T75" s="48">
        <v>0.32425925925925936</v>
      </c>
      <c r="U75" s="111">
        <v>15</v>
      </c>
      <c r="V75" s="112">
        <v>22.94630919422627</v>
      </c>
      <c r="W75" s="113"/>
      <c r="X75" s="13"/>
      <c r="Y75" s="281"/>
      <c r="Z75" s="282"/>
      <c r="AA75" s="117">
        <f t="shared" si="29"/>
        <v>-415.17409264282378</v>
      </c>
      <c r="AB75" s="110">
        <f t="shared" si="30"/>
        <v>0.88467386315477115</v>
      </c>
      <c r="AC75" s="295"/>
    </row>
    <row r="76" spans="1:29" ht="15.75" customHeight="1">
      <c r="A76" s="298"/>
      <c r="B76" s="100" t="s">
        <v>118</v>
      </c>
      <c r="C76" s="279" t="s">
        <v>131</v>
      </c>
      <c r="D76" s="280"/>
      <c r="E76" s="101">
        <v>25.03</v>
      </c>
      <c r="F76" s="102">
        <v>1754</v>
      </c>
      <c r="G76" s="103">
        <f t="shared" si="31"/>
        <v>43902.62</v>
      </c>
      <c r="H76" s="26"/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3185.2620141427155</v>
      </c>
      <c r="N76" s="106">
        <f t="shared" si="25"/>
        <v>637.05240282854311</v>
      </c>
      <c r="O76" s="108">
        <f t="shared" si="26"/>
        <v>0</v>
      </c>
      <c r="P76" s="109">
        <f t="shared" si="27"/>
        <v>-82.947597171456891</v>
      </c>
      <c r="Q76" s="110">
        <f t="shared" si="28"/>
        <v>0.88479500392853205</v>
      </c>
      <c r="R76" s="290"/>
      <c r="S76" s="47">
        <v>0.33402777777777787</v>
      </c>
      <c r="T76" s="48">
        <v>0.3569675925925927</v>
      </c>
      <c r="U76" s="111">
        <v>15</v>
      </c>
      <c r="V76" s="112">
        <v>33.039668175719726</v>
      </c>
      <c r="W76" s="113"/>
      <c r="X76" s="116"/>
      <c r="Y76" s="281"/>
      <c r="Z76" s="282"/>
      <c r="AA76" s="117">
        <f t="shared" si="29"/>
        <v>-414.73798585728446</v>
      </c>
      <c r="AB76" s="110">
        <f t="shared" si="30"/>
        <v>0.88479500392853205</v>
      </c>
      <c r="AC76" s="295"/>
    </row>
    <row r="77" spans="1:29" ht="15.75" customHeight="1">
      <c r="A77" s="298"/>
      <c r="B77" s="100" t="s">
        <v>118</v>
      </c>
      <c r="C77" s="279" t="s">
        <v>132</v>
      </c>
      <c r="D77" s="280"/>
      <c r="E77" s="101">
        <v>24.82</v>
      </c>
      <c r="F77" s="102">
        <v>2139</v>
      </c>
      <c r="G77" s="103">
        <f t="shared" si="31"/>
        <v>53089.98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3188.5118373929467</v>
      </c>
      <c r="N77" s="106">
        <f t="shared" si="25"/>
        <v>637.70236747858939</v>
      </c>
      <c r="O77" s="108">
        <f t="shared" si="26"/>
        <v>0</v>
      </c>
      <c r="P77" s="109">
        <f t="shared" si="27"/>
        <v>-82.297632521410605</v>
      </c>
      <c r="Q77" s="110">
        <f t="shared" si="28"/>
        <v>0.88569773260915197</v>
      </c>
      <c r="R77" s="290"/>
      <c r="S77" s="47">
        <v>0.36736111111111119</v>
      </c>
      <c r="T77" s="48">
        <v>0.39531250000000007</v>
      </c>
      <c r="U77" s="111">
        <v>14.966666666666635</v>
      </c>
      <c r="V77" s="112">
        <v>40.250752245892826</v>
      </c>
      <c r="W77" s="113"/>
      <c r="X77" s="116"/>
      <c r="Y77" s="281"/>
      <c r="Z77" s="282"/>
      <c r="AA77" s="117">
        <f t="shared" si="29"/>
        <v>-411.48816260705325</v>
      </c>
      <c r="AB77" s="110">
        <f t="shared" si="30"/>
        <v>0.88569773260915186</v>
      </c>
      <c r="AC77" s="295"/>
    </row>
    <row r="78" spans="1:29" ht="15.75" customHeight="1">
      <c r="A78" s="298"/>
      <c r="B78" s="100" t="s">
        <v>118</v>
      </c>
      <c r="C78" s="279" t="s">
        <v>133</v>
      </c>
      <c r="D78" s="280"/>
      <c r="E78" s="101">
        <v>30</v>
      </c>
      <c r="F78" s="102">
        <v>2944</v>
      </c>
      <c r="G78" s="121">
        <f t="shared" si="31"/>
        <v>88320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3183.4800000000032</v>
      </c>
      <c r="N78" s="106">
        <f t="shared" si="25"/>
        <v>795.8700000000008</v>
      </c>
      <c r="O78" s="108">
        <f t="shared" si="26"/>
        <v>0</v>
      </c>
      <c r="P78" s="109">
        <f t="shared" si="27"/>
        <v>-104.1299999999992</v>
      </c>
      <c r="Q78" s="110">
        <f t="shared" si="28"/>
        <v>0.88430000000000086</v>
      </c>
      <c r="R78" s="290"/>
      <c r="S78" s="47">
        <v>0.40555555555555567</v>
      </c>
      <c r="T78" s="120">
        <v>0.44408564814814827</v>
      </c>
      <c r="U78" s="111">
        <v>14.750000000000068</v>
      </c>
      <c r="V78" s="112">
        <v>55.486448791888066</v>
      </c>
      <c r="W78" s="113"/>
      <c r="X78" s="50"/>
      <c r="Y78" s="281"/>
      <c r="Z78" s="282"/>
      <c r="AA78" s="117">
        <f t="shared" si="29"/>
        <v>-416.5199999999968</v>
      </c>
      <c r="AB78" s="110">
        <f t="shared" si="30"/>
        <v>0.88430000000000086</v>
      </c>
      <c r="AC78" s="295"/>
    </row>
    <row r="79" spans="1:29" ht="15.75" customHeight="1">
      <c r="A79" s="298"/>
      <c r="B79" s="100" t="s">
        <v>118</v>
      </c>
      <c r="C79" s="279" t="s">
        <v>218</v>
      </c>
      <c r="D79" s="280"/>
      <c r="E79" s="101">
        <v>25.2</v>
      </c>
      <c r="F79" s="102">
        <v>4154</v>
      </c>
      <c r="G79" s="121">
        <f t="shared" si="31"/>
        <v>104680.8</v>
      </c>
      <c r="H79" s="62"/>
      <c r="I79" s="104">
        <v>3</v>
      </c>
      <c r="J79" s="105">
        <v>3600</v>
      </c>
      <c r="K79" s="106">
        <f t="shared" si="21"/>
        <v>1200</v>
      </c>
      <c r="L79" s="107">
        <v>3</v>
      </c>
      <c r="M79" s="105">
        <f t="shared" si="32"/>
        <v>3178.9501617028859</v>
      </c>
      <c r="N79" s="106">
        <f t="shared" si="25"/>
        <v>1059.6500539009619</v>
      </c>
      <c r="O79" s="123">
        <f t="shared" si="26"/>
        <v>0</v>
      </c>
      <c r="P79" s="124">
        <f t="shared" si="27"/>
        <v>-140.34994609903811</v>
      </c>
      <c r="Q79" s="125">
        <f t="shared" si="28"/>
        <v>0.88304171158413491</v>
      </c>
      <c r="R79" s="290"/>
      <c r="S79" s="47">
        <v>0.45416666666666677</v>
      </c>
      <c r="T79" s="120">
        <v>0.50861111111111124</v>
      </c>
      <c r="U79" s="111">
        <v>14.516666666666644</v>
      </c>
      <c r="V79" s="112">
        <v>78.403242366809621</v>
      </c>
      <c r="W79" s="113"/>
      <c r="X79" s="116"/>
      <c r="Y79" s="281"/>
      <c r="Z79" s="282"/>
      <c r="AA79" s="117">
        <f t="shared" si="29"/>
        <v>-421.04983829711409</v>
      </c>
      <c r="AB79" s="110">
        <f t="shared" si="30"/>
        <v>0.88304171158413503</v>
      </c>
      <c r="AC79" s="295"/>
    </row>
    <row r="80" spans="1:29" ht="15.75" customHeight="1">
      <c r="A80" s="298"/>
      <c r="B80" s="100" t="s">
        <v>118</v>
      </c>
      <c r="C80" s="279" t="s">
        <v>211</v>
      </c>
      <c r="D80" s="280"/>
      <c r="E80" s="101">
        <v>23.72</v>
      </c>
      <c r="F80" s="102">
        <v>2562</v>
      </c>
      <c r="G80" s="121">
        <f t="shared" si="31"/>
        <v>60770.64</v>
      </c>
      <c r="H80" s="62"/>
      <c r="I80" s="104">
        <v>5</v>
      </c>
      <c r="J80" s="105">
        <v>3600</v>
      </c>
      <c r="K80" s="106">
        <f t="shared" si="21"/>
        <v>720</v>
      </c>
      <c r="L80" s="118">
        <v>5</v>
      </c>
      <c r="M80" s="105">
        <f t="shared" si="32"/>
        <v>3182.0175423838136</v>
      </c>
      <c r="N80" s="106">
        <f t="shared" si="25"/>
        <v>636.40350847676268</v>
      </c>
      <c r="O80" s="123">
        <f t="shared" si="26"/>
        <v>0</v>
      </c>
      <c r="P80" s="124">
        <f t="shared" si="27"/>
        <v>-83.596491523237319</v>
      </c>
      <c r="Q80" s="125">
        <f t="shared" si="28"/>
        <v>0.88389376177328149</v>
      </c>
      <c r="R80" s="290"/>
      <c r="S80" s="47">
        <v>0.51875000000000004</v>
      </c>
      <c r="T80" s="120">
        <v>0.55229166666666674</v>
      </c>
      <c r="U80" s="111">
        <v>14.599999999999884</v>
      </c>
      <c r="V80" s="112">
        <v>48.308973144390784</v>
      </c>
      <c r="W80" s="113"/>
      <c r="X80" s="116"/>
      <c r="Y80" s="281"/>
      <c r="Z80" s="282"/>
      <c r="AA80" s="117">
        <f t="shared" si="29"/>
        <v>-417.98245761618637</v>
      </c>
      <c r="AB80" s="110">
        <f t="shared" si="30"/>
        <v>0.88389376177328161</v>
      </c>
      <c r="AC80" s="295"/>
    </row>
    <row r="81" spans="1:29" ht="15.75" customHeight="1">
      <c r="A81" s="298"/>
      <c r="B81" s="100" t="s">
        <v>118</v>
      </c>
      <c r="C81" s="279" t="s">
        <v>126</v>
      </c>
      <c r="D81" s="280"/>
      <c r="E81" s="101">
        <v>16.66</v>
      </c>
      <c r="F81" s="102">
        <v>3866</v>
      </c>
      <c r="G81" s="121">
        <f t="shared" si="31"/>
        <v>64407.56</v>
      </c>
      <c r="H81" s="62"/>
      <c r="I81" s="104">
        <v>5</v>
      </c>
      <c r="J81" s="105">
        <v>3600</v>
      </c>
      <c r="K81" s="106">
        <f t="shared" si="21"/>
        <v>720</v>
      </c>
      <c r="L81" s="118">
        <v>5</v>
      </c>
      <c r="M81" s="105">
        <f t="shared" si="32"/>
        <v>3186.8558276693384</v>
      </c>
      <c r="N81" s="106">
        <f t="shared" si="25"/>
        <v>637.37116553386772</v>
      </c>
      <c r="O81" s="123">
        <f t="shared" si="26"/>
        <v>0</v>
      </c>
      <c r="P81" s="124">
        <f t="shared" si="27"/>
        <v>-82.628834466132275</v>
      </c>
      <c r="Q81" s="125">
        <f t="shared" si="28"/>
        <v>0.88523772990814964</v>
      </c>
      <c r="R81" s="290"/>
      <c r="S81" s="47">
        <v>0.5625</v>
      </c>
      <c r="T81" s="120">
        <v>0.61304398148148143</v>
      </c>
      <c r="U81" s="111">
        <v>14.6999999999999</v>
      </c>
      <c r="V81" s="112">
        <v>72.786474363241155</v>
      </c>
      <c r="W81" s="126"/>
      <c r="X81" s="127"/>
      <c r="Y81" s="281"/>
      <c r="Z81" s="282"/>
      <c r="AA81" s="117">
        <f t="shared" si="29"/>
        <v>-413.1441723306616</v>
      </c>
      <c r="AB81" s="110">
        <f t="shared" si="30"/>
        <v>0.88523772990814953</v>
      </c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4.4444444444444446</v>
      </c>
      <c r="J89" s="137">
        <f t="shared" si="33"/>
        <v>3600</v>
      </c>
      <c r="K89" s="138">
        <f t="shared" ref="K89" si="34">J89/I89</f>
        <v>810</v>
      </c>
      <c r="L89" s="136">
        <f t="shared" ref="L89:M89" si="35">AVERAGE(L73:L88)</f>
        <v>4.4444444444444446</v>
      </c>
      <c r="M89" s="137">
        <f t="shared" si="35"/>
        <v>3184.3085178557812</v>
      </c>
      <c r="N89" s="138">
        <f>M89/L89</f>
        <v>716.46941651755071</v>
      </c>
      <c r="O89" s="139">
        <f>L89-I89</f>
        <v>0</v>
      </c>
      <c r="P89" s="140">
        <f>N89-K89</f>
        <v>-93.530583482449288</v>
      </c>
      <c r="Q89" s="141">
        <f>N89/K89</f>
        <v>0.884530143848828</v>
      </c>
      <c r="R89" s="291"/>
      <c r="S89" s="142">
        <v>0.25</v>
      </c>
      <c r="T89" s="143">
        <v>0.61304398148148143</v>
      </c>
      <c r="U89" s="144"/>
      <c r="V89" s="166"/>
      <c r="W89" s="167"/>
      <c r="X89" s="138"/>
      <c r="Y89" s="277"/>
      <c r="Z89" s="278"/>
      <c r="AA89" s="168">
        <f>M89-J89</f>
        <v>-415.69148214421875</v>
      </c>
      <c r="AB89" s="141">
        <f>M89/J89</f>
        <v>0.88453014384882811</v>
      </c>
      <c r="AC89" s="296"/>
    </row>
    <row r="90" spans="1:29" ht="15.75" customHeight="1">
      <c r="A90" s="283" t="s">
        <v>134</v>
      </c>
      <c r="B90" s="114" t="s">
        <v>118</v>
      </c>
      <c r="C90" s="287" t="s">
        <v>135</v>
      </c>
      <c r="D90" s="288"/>
      <c r="E90" s="147">
        <v>28.57</v>
      </c>
      <c r="F90" s="97">
        <v>2288</v>
      </c>
      <c r="G90" s="148">
        <f t="shared" ref="G90:G92" si="36">E90*F90</f>
        <v>65368.160000000003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3122.6421438224497</v>
      </c>
      <c r="N90" s="152">
        <f>M90/L90</f>
        <v>260.22017865187081</v>
      </c>
      <c r="O90" s="154">
        <f>L90-I90</f>
        <v>0</v>
      </c>
      <c r="P90" s="155">
        <f>N90-K90</f>
        <v>-39.77982134812919</v>
      </c>
      <c r="Q90" s="156">
        <f>N90/K90</f>
        <v>0.86740059550623605</v>
      </c>
      <c r="R90" s="289">
        <f>Q106</f>
        <v>0.8938901685837668</v>
      </c>
      <c r="S90" s="157">
        <v>0.70833333333333337</v>
      </c>
      <c r="T90" s="158">
        <v>0.7388541666666667</v>
      </c>
      <c r="U90" s="159"/>
      <c r="V90" s="160">
        <v>43.962770524820534</v>
      </c>
      <c r="W90" s="158"/>
      <c r="X90" s="169"/>
      <c r="Y90" s="292"/>
      <c r="Z90" s="293"/>
      <c r="AA90" s="115">
        <f>M90-J90</f>
        <v>-477.35785617755027</v>
      </c>
      <c r="AB90" s="156">
        <f>M90/J90</f>
        <v>0.86740059550623605</v>
      </c>
      <c r="AC90" s="294">
        <f>AB106</f>
        <v>0.89389016858376669</v>
      </c>
    </row>
    <row r="91" spans="1:29" ht="15.75" customHeight="1">
      <c r="A91" s="284"/>
      <c r="B91" s="100" t="s">
        <v>118</v>
      </c>
      <c r="C91" s="279" t="s">
        <v>202</v>
      </c>
      <c r="D91" s="280"/>
      <c r="E91" s="101">
        <v>20.170000000000002</v>
      </c>
      <c r="F91" s="102">
        <v>165</v>
      </c>
      <c r="G91" s="103">
        <f t="shared" si="36"/>
        <v>3328.05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3266.5528589773144</v>
      </c>
      <c r="N91" s="106">
        <f>M91/L91</f>
        <v>272.21273824810953</v>
      </c>
      <c r="O91" s="108">
        <f>L91-I91</f>
        <v>0</v>
      </c>
      <c r="P91" s="109">
        <f>N91-K91</f>
        <v>-27.787261751890469</v>
      </c>
      <c r="Q91" s="110">
        <f>N91/K91</f>
        <v>0.90737579416036507</v>
      </c>
      <c r="R91" s="290"/>
      <c r="S91" s="47">
        <v>0.7416666666666667</v>
      </c>
      <c r="T91" s="48">
        <v>0.74376157407407406</v>
      </c>
      <c r="U91" s="111">
        <v>5</v>
      </c>
      <c r="V91" s="112">
        <v>3.0307178323449726</v>
      </c>
      <c r="W91" s="113"/>
      <c r="X91" s="13"/>
      <c r="Y91" s="281"/>
      <c r="Z91" s="282"/>
      <c r="AA91" s="117">
        <f>M91-J91</f>
        <v>-333.44714102268563</v>
      </c>
      <c r="AB91" s="110">
        <f>M91/J91</f>
        <v>0.90737579416036507</v>
      </c>
      <c r="AC91" s="295"/>
    </row>
    <row r="92" spans="1:29" ht="15.75" customHeight="1">
      <c r="A92" s="284"/>
      <c r="B92" s="100" t="s">
        <v>118</v>
      </c>
      <c r="C92" s="279" t="s">
        <v>203</v>
      </c>
      <c r="D92" s="280"/>
      <c r="E92" s="101">
        <v>20.420000000000002</v>
      </c>
      <c r="F92" s="102">
        <v>1364</v>
      </c>
      <c r="G92" s="103">
        <f t="shared" si="36"/>
        <v>27852.880000000001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3264.8188179049148</v>
      </c>
      <c r="N92" s="106">
        <f>M92/L92</f>
        <v>251.13990906960882</v>
      </c>
      <c r="O92" s="108">
        <f>L92-I92</f>
        <v>0</v>
      </c>
      <c r="P92" s="109">
        <f>N92-K92</f>
        <v>-25.783167853468086</v>
      </c>
      <c r="Q92" s="110">
        <f>N92/K92</f>
        <v>0.90689411608469861</v>
      </c>
      <c r="R92" s="290"/>
      <c r="S92" s="47">
        <v>0.74722222222222223</v>
      </c>
      <c r="T92" s="48">
        <v>0.76462962962962966</v>
      </c>
      <c r="U92" s="111">
        <v>4.9833333333333663</v>
      </c>
      <c r="V92" s="112">
        <v>25.067240960255798</v>
      </c>
      <c r="W92" s="113"/>
      <c r="X92" s="13"/>
      <c r="Y92" s="281"/>
      <c r="Z92" s="282"/>
      <c r="AA92" s="117">
        <f>M92-J92</f>
        <v>-335.18118209508521</v>
      </c>
      <c r="AB92" s="110">
        <f>M92/J92</f>
        <v>0.90689411608469861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26"/>
      <c r="X98" s="127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26"/>
      <c r="X99" s="127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3218.0046069015602</v>
      </c>
      <c r="N106" s="138">
        <f>M106/L106</f>
        <v>260.91929245147787</v>
      </c>
      <c r="O106" s="139">
        <f>L106-I106</f>
        <v>0</v>
      </c>
      <c r="P106" s="140">
        <f>N106-K106</f>
        <v>-30.972599440414001</v>
      </c>
      <c r="Q106" s="141">
        <f>N106/K106</f>
        <v>0.8938901685837668</v>
      </c>
      <c r="R106" s="291"/>
      <c r="S106" s="142">
        <v>0.70833333333333337</v>
      </c>
      <c r="T106" s="143">
        <v>0.76462962962962966</v>
      </c>
      <c r="U106" s="144"/>
      <c r="V106" s="166"/>
      <c r="W106" s="167"/>
      <c r="X106" s="138"/>
      <c r="Y106" s="277"/>
      <c r="Z106" s="278"/>
      <c r="AA106" s="168">
        <f>M106-J106</f>
        <v>-381.99539309843976</v>
      </c>
      <c r="AB106" s="141">
        <f>M106/J106</f>
        <v>0.89389016858376669</v>
      </c>
      <c r="AC106" s="296"/>
    </row>
    <row r="107" spans="1:29" ht="15.75" customHeight="1">
      <c r="A107" s="297" t="s">
        <v>139</v>
      </c>
      <c r="B107" s="114" t="s">
        <v>118</v>
      </c>
      <c r="C107" s="287" t="s">
        <v>208</v>
      </c>
      <c r="D107" s="288"/>
      <c r="E107" s="147">
        <v>17.22</v>
      </c>
      <c r="F107" s="97">
        <v>2217</v>
      </c>
      <c r="G107" s="148">
        <f t="shared" ref="G107:G109" si="40">E107*F107</f>
        <v>38176.74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2979.1529618065729</v>
      </c>
      <c r="N107" s="152">
        <f>M107/L107</f>
        <v>993.05098726885763</v>
      </c>
      <c r="O107" s="154">
        <f>L107-I107</f>
        <v>0</v>
      </c>
      <c r="P107" s="155">
        <f>N107-K107</f>
        <v>-106.94901273114237</v>
      </c>
      <c r="Q107" s="156">
        <f>N107/K107</f>
        <v>0.90277362478987055</v>
      </c>
      <c r="R107" s="289">
        <f>Q123</f>
        <v>0.89832314318858231</v>
      </c>
      <c r="S107" s="157">
        <v>0.70833333333333337</v>
      </c>
      <c r="T107" s="158">
        <v>0.73934027777777778</v>
      </c>
      <c r="U107" s="159"/>
      <c r="V107" s="160">
        <v>44.650275331729198</v>
      </c>
      <c r="W107" s="161"/>
      <c r="X107" s="162"/>
      <c r="Y107" s="292"/>
      <c r="Z107" s="293"/>
      <c r="AA107" s="115">
        <f>M107-J107</f>
        <v>-320.84703819342712</v>
      </c>
      <c r="AB107" s="156">
        <f>M107/J107</f>
        <v>0.90277362478987055</v>
      </c>
      <c r="AC107" s="294">
        <f>AB123</f>
        <v>0.89832314318858231</v>
      </c>
    </row>
    <row r="108" spans="1:29" ht="15.75" customHeight="1">
      <c r="A108" s="298"/>
      <c r="B108" s="100" t="s">
        <v>118</v>
      </c>
      <c r="C108" s="279" t="s">
        <v>138</v>
      </c>
      <c r="D108" s="280"/>
      <c r="E108" s="101">
        <v>24.54</v>
      </c>
      <c r="F108" s="102">
        <v>1814</v>
      </c>
      <c r="G108" s="103">
        <f t="shared" si="40"/>
        <v>44515.56</v>
      </c>
      <c r="H108" s="26"/>
      <c r="I108" s="104">
        <v>4</v>
      </c>
      <c r="J108" s="105">
        <v>3000</v>
      </c>
      <c r="K108" s="106">
        <f t="shared" ref="K108:K152" si="41">J108/I108</f>
        <v>750</v>
      </c>
      <c r="L108" s="107">
        <v>4</v>
      </c>
      <c r="M108" s="105">
        <f>F108/V108*60</f>
        <v>2688.5572552203021</v>
      </c>
      <c r="N108" s="106">
        <f>M108/L108</f>
        <v>672.13931380507552</v>
      </c>
      <c r="O108" s="108">
        <f>L108-I108</f>
        <v>0</v>
      </c>
      <c r="P108" s="109">
        <f>N108-K108</f>
        <v>-77.860686194924483</v>
      </c>
      <c r="Q108" s="110">
        <f>N108/K108</f>
        <v>0.89618575174010073</v>
      </c>
      <c r="R108" s="290"/>
      <c r="S108" s="47">
        <v>0.74236111111111114</v>
      </c>
      <c r="T108" s="48">
        <v>0.77046296296296302</v>
      </c>
      <c r="U108" s="111">
        <v>5</v>
      </c>
      <c r="V108" s="112">
        <v>40.482678874949819</v>
      </c>
      <c r="W108" s="113"/>
      <c r="X108" s="116"/>
      <c r="Y108" s="281"/>
      <c r="Z108" s="282"/>
      <c r="AA108" s="117">
        <f>M108-J108</f>
        <v>-311.44274477969793</v>
      </c>
      <c r="AB108" s="110">
        <f>M108/J108</f>
        <v>0.89618575174010073</v>
      </c>
      <c r="AC108" s="295"/>
    </row>
    <row r="109" spans="1:29" ht="15.75" customHeight="1">
      <c r="A109" s="298"/>
      <c r="B109" s="100" t="s">
        <v>118</v>
      </c>
      <c r="C109" s="279" t="s">
        <v>205</v>
      </c>
      <c r="D109" s="280"/>
      <c r="E109" s="101">
        <v>23.27</v>
      </c>
      <c r="F109" s="102">
        <v>2202</v>
      </c>
      <c r="G109" s="103">
        <f t="shared" si="40"/>
        <v>51240.54</v>
      </c>
      <c r="H109" s="26"/>
      <c r="I109" s="104">
        <v>5</v>
      </c>
      <c r="J109" s="105">
        <v>3000</v>
      </c>
      <c r="K109" s="106">
        <f t="shared" si="41"/>
        <v>600</v>
      </c>
      <c r="L109" s="107">
        <v>5</v>
      </c>
      <c r="M109" s="105">
        <f>F109/V109*60</f>
        <v>2686.6950146269396</v>
      </c>
      <c r="N109" s="106">
        <f>M109/L109</f>
        <v>537.33900292538794</v>
      </c>
      <c r="O109" s="108">
        <f>L109-I109</f>
        <v>0</v>
      </c>
      <c r="P109" s="109">
        <f>N109-K109</f>
        <v>-62.660997074612055</v>
      </c>
      <c r="Q109" s="110">
        <f>N109/K109</f>
        <v>0.89556500487564661</v>
      </c>
      <c r="R109" s="290"/>
      <c r="S109" s="47">
        <v>0.77430555555555558</v>
      </c>
      <c r="T109" s="48">
        <v>0.80844907407407407</v>
      </c>
      <c r="U109" s="111">
        <v>5.5333333333332924</v>
      </c>
      <c r="V109" s="112">
        <v>49.175659790452805</v>
      </c>
      <c r="W109" s="113"/>
      <c r="X109" s="116"/>
      <c r="Y109" s="281"/>
      <c r="Z109" s="282"/>
      <c r="AA109" s="117">
        <f>M109-J109</f>
        <v>-313.30498537306039</v>
      </c>
      <c r="AB109" s="110">
        <f>M109/J109</f>
        <v>0.8955650048756465</v>
      </c>
      <c r="AC109" s="295"/>
    </row>
    <row r="110" spans="1:29" ht="15.75" customHeight="1">
      <c r="A110" s="298"/>
      <c r="B110" s="100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281"/>
      <c r="Z110" s="282"/>
      <c r="AA110" s="117"/>
      <c r="AB110" s="110"/>
      <c r="AC110" s="295"/>
    </row>
    <row r="111" spans="1:29" ht="15.75" customHeight="1">
      <c r="A111" s="298"/>
      <c r="B111" s="100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81"/>
      <c r="Z111" s="282"/>
      <c r="AA111" s="117"/>
      <c r="AB111" s="110"/>
      <c r="AC111" s="295"/>
    </row>
    <row r="112" spans="1:29" ht="15.75" customHeight="1">
      <c r="A112" s="298"/>
      <c r="B112" s="100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281"/>
      <c r="Z112" s="282"/>
      <c r="AA112" s="117"/>
      <c r="AB112" s="110"/>
      <c r="AC112" s="295"/>
    </row>
    <row r="113" spans="1:29" ht="15.75" customHeight="1">
      <c r="A113" s="298"/>
      <c r="B113" s="100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120"/>
      <c r="U113" s="111"/>
      <c r="V113" s="112"/>
      <c r="W113" s="113"/>
      <c r="X113" s="116"/>
      <c r="Y113" s="281"/>
      <c r="Z113" s="282"/>
      <c r="AA113" s="117"/>
      <c r="AB113" s="110"/>
      <c r="AC113" s="295"/>
    </row>
    <row r="114" spans="1:29" ht="15.75" customHeight="1">
      <c r="A114" s="298"/>
      <c r="B114" s="100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120"/>
      <c r="U114" s="111"/>
      <c r="V114" s="112"/>
      <c r="W114" s="113"/>
      <c r="X114" s="116"/>
      <c r="Y114" s="281"/>
      <c r="Z114" s="282"/>
      <c r="AA114" s="117"/>
      <c r="AB114" s="110"/>
      <c r="AC114" s="295"/>
    </row>
    <row r="115" spans="1:29" ht="15.75" customHeight="1">
      <c r="A115" s="298"/>
      <c r="B115" s="100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120"/>
      <c r="U115" s="111"/>
      <c r="V115" s="112"/>
      <c r="W115" s="113"/>
      <c r="X115" s="116"/>
      <c r="Y115" s="281"/>
      <c r="Z115" s="282"/>
      <c r="AA115" s="117"/>
      <c r="AB115" s="110"/>
      <c r="AC115" s="295"/>
    </row>
    <row r="116" spans="1:29" ht="15.75" customHeight="1">
      <c r="A116" s="298"/>
      <c r="B116" s="100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120"/>
      <c r="U116" s="111"/>
      <c r="V116" s="112"/>
      <c r="W116" s="113"/>
      <c r="X116" s="116"/>
      <c r="Y116" s="281"/>
      <c r="Z116" s="282"/>
      <c r="AA116" s="117"/>
      <c r="AB116" s="110"/>
      <c r="AC116" s="295"/>
    </row>
    <row r="117" spans="1:29" ht="15.75" customHeight="1">
      <c r="A117" s="298"/>
      <c r="B117" s="100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120"/>
      <c r="U117" s="111"/>
      <c r="V117" s="112"/>
      <c r="W117" s="126"/>
      <c r="X117" s="127"/>
      <c r="Y117" s="281"/>
      <c r="Z117" s="282"/>
      <c r="AA117" s="117"/>
      <c r="AB117" s="110"/>
      <c r="AC117" s="295"/>
    </row>
    <row r="118" spans="1:29" ht="15.75" customHeight="1">
      <c r="A118" s="298"/>
      <c r="B118" s="100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120"/>
      <c r="U118" s="111"/>
      <c r="V118" s="112"/>
      <c r="W118" s="126"/>
      <c r="X118" s="127"/>
      <c r="Y118" s="281"/>
      <c r="Z118" s="282"/>
      <c r="AA118" s="117"/>
      <c r="AB118" s="110"/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2">AVERAGE(I107:I122)</f>
        <v>4</v>
      </c>
      <c r="J123" s="137">
        <f t="shared" si="42"/>
        <v>3100</v>
      </c>
      <c r="K123" s="138">
        <f t="shared" ref="K123" si="43">J123/I123</f>
        <v>775</v>
      </c>
      <c r="L123" s="136">
        <f t="shared" ref="L123:M123" si="44">AVERAGE(L107:L122)</f>
        <v>4</v>
      </c>
      <c r="M123" s="137">
        <f t="shared" si="44"/>
        <v>2784.801743884605</v>
      </c>
      <c r="N123" s="138">
        <f t="shared" ref="N123:N135" si="45">M123/L123</f>
        <v>696.20043597115125</v>
      </c>
      <c r="O123" s="139">
        <f t="shared" ref="O123:O135" si="46">L123-I123</f>
        <v>0</v>
      </c>
      <c r="P123" s="140">
        <f t="shared" ref="P123:P135" si="47">N123-K123</f>
        <v>-78.799564028848749</v>
      </c>
      <c r="Q123" s="141">
        <f t="shared" ref="Q123:Q135" si="48">N123/K123</f>
        <v>0.89832314318858231</v>
      </c>
      <c r="R123" s="291"/>
      <c r="S123" s="142">
        <v>0.70833333333333337</v>
      </c>
      <c r="T123" s="143">
        <v>0.80844907407407407</v>
      </c>
      <c r="U123" s="144"/>
      <c r="V123" s="166"/>
      <c r="W123" s="99"/>
      <c r="X123" s="69"/>
      <c r="Y123" s="277"/>
      <c r="Z123" s="278"/>
      <c r="AA123" s="168">
        <f t="shared" ref="AA123:AA135" si="49">M123-J123</f>
        <v>-315.198256115395</v>
      </c>
      <c r="AB123" s="141">
        <f t="shared" ref="AB123:AB135" si="50">M123/J123</f>
        <v>0.89832314318858231</v>
      </c>
      <c r="AC123" s="296"/>
    </row>
    <row r="124" spans="1:29" ht="15.75" customHeight="1">
      <c r="A124" s="283" t="s">
        <v>142</v>
      </c>
      <c r="B124" s="114" t="s">
        <v>118</v>
      </c>
      <c r="C124" s="287" t="s">
        <v>137</v>
      </c>
      <c r="D124" s="288"/>
      <c r="E124" s="147">
        <v>22.28</v>
      </c>
      <c r="F124" s="97">
        <v>459</v>
      </c>
      <c r="G124" s="148">
        <f t="shared" ref="G124:G135" si="51">E124*F124</f>
        <v>10226.52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5" si="52">F124/V124*60</f>
        <v>2955.5506321961511</v>
      </c>
      <c r="N124" s="152">
        <f t="shared" si="45"/>
        <v>591.11012643923027</v>
      </c>
      <c r="O124" s="154">
        <f t="shared" si="46"/>
        <v>0</v>
      </c>
      <c r="P124" s="155">
        <f t="shared" si="47"/>
        <v>-68.889873560769729</v>
      </c>
      <c r="Q124" s="156">
        <f t="shared" si="48"/>
        <v>0.89562140369580345</v>
      </c>
      <c r="R124" s="289">
        <f>Q140</f>
        <v>0.89182814392701404</v>
      </c>
      <c r="S124" s="157">
        <v>0.70833333333333337</v>
      </c>
      <c r="T124" s="158">
        <v>0.71480324074074075</v>
      </c>
      <c r="U124" s="159"/>
      <c r="V124" s="160">
        <v>9.3180606347914701</v>
      </c>
      <c r="W124" s="161"/>
      <c r="X124" s="162"/>
      <c r="Y124" s="292"/>
      <c r="Z124" s="293"/>
      <c r="AA124" s="115">
        <f t="shared" si="49"/>
        <v>-344.44936780384887</v>
      </c>
      <c r="AB124" s="156">
        <f t="shared" si="50"/>
        <v>0.89562140369580334</v>
      </c>
      <c r="AC124" s="294">
        <f>AB140</f>
        <v>0.89182814392701415</v>
      </c>
    </row>
    <row r="125" spans="1:29" ht="15.75" customHeight="1">
      <c r="A125" s="284"/>
      <c r="B125" s="100" t="s">
        <v>118</v>
      </c>
      <c r="C125" s="279" t="s">
        <v>136</v>
      </c>
      <c r="D125" s="280"/>
      <c r="E125" s="101">
        <v>16.7</v>
      </c>
      <c r="F125" s="102">
        <v>418</v>
      </c>
      <c r="G125" s="103">
        <f t="shared" si="51"/>
        <v>6980.5999999999995</v>
      </c>
      <c r="H125" s="26">
        <v>2</v>
      </c>
      <c r="I125" s="104">
        <v>3</v>
      </c>
      <c r="J125" s="105">
        <v>3600</v>
      </c>
      <c r="K125" s="106">
        <f t="shared" si="41"/>
        <v>1200</v>
      </c>
      <c r="L125" s="107">
        <v>3</v>
      </c>
      <c r="M125" s="105">
        <f t="shared" si="52"/>
        <v>3196.4847556532404</v>
      </c>
      <c r="N125" s="106">
        <f t="shared" si="45"/>
        <v>1065.4949185510802</v>
      </c>
      <c r="O125" s="108">
        <f t="shared" si="46"/>
        <v>0</v>
      </c>
      <c r="P125" s="109">
        <f t="shared" si="47"/>
        <v>-134.50508144891978</v>
      </c>
      <c r="Q125" s="110">
        <f t="shared" si="48"/>
        <v>0.88791243212590021</v>
      </c>
      <c r="R125" s="290"/>
      <c r="S125" s="47">
        <v>0.72499999999999998</v>
      </c>
      <c r="T125" s="48">
        <v>0.73043981481481479</v>
      </c>
      <c r="U125" s="111">
        <v>14.683333333333284</v>
      </c>
      <c r="V125" s="112">
        <v>7.8461190705333417</v>
      </c>
      <c r="W125" s="113"/>
      <c r="X125" s="116"/>
      <c r="Y125" s="281"/>
      <c r="Z125" s="282"/>
      <c r="AA125" s="117">
        <f t="shared" si="49"/>
        <v>-403.51524434675957</v>
      </c>
      <c r="AB125" s="110">
        <f t="shared" si="50"/>
        <v>0.8879124321259001</v>
      </c>
      <c r="AC125" s="295"/>
    </row>
    <row r="126" spans="1:29" ht="15.75" customHeight="1">
      <c r="A126" s="284"/>
      <c r="B126" s="100" t="s">
        <v>118</v>
      </c>
      <c r="C126" s="279" t="s">
        <v>148</v>
      </c>
      <c r="D126" s="280"/>
      <c r="E126" s="101">
        <v>18.18</v>
      </c>
      <c r="F126" s="102">
        <v>404</v>
      </c>
      <c r="G126" s="103">
        <f t="shared" si="51"/>
        <v>7344.72</v>
      </c>
      <c r="H126" s="26">
        <v>2</v>
      </c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3175.8831732776734</v>
      </c>
      <c r="N126" s="106">
        <f t="shared" si="45"/>
        <v>1058.6277244258911</v>
      </c>
      <c r="O126" s="108">
        <f t="shared" si="46"/>
        <v>0</v>
      </c>
      <c r="P126" s="109">
        <f t="shared" si="47"/>
        <v>-141.37227557410893</v>
      </c>
      <c r="Q126" s="110">
        <f t="shared" si="48"/>
        <v>0.8821897703549092</v>
      </c>
      <c r="R126" s="290"/>
      <c r="S126" s="47">
        <v>0.7402777777777777</v>
      </c>
      <c r="T126" s="48">
        <v>0.74556712962962957</v>
      </c>
      <c r="U126" s="111">
        <v>15</v>
      </c>
      <c r="V126" s="112">
        <v>7.6325225700865698</v>
      </c>
      <c r="W126" s="113"/>
      <c r="X126" s="116"/>
      <c r="Y126" s="281"/>
      <c r="Z126" s="282"/>
      <c r="AA126" s="117">
        <f t="shared" si="49"/>
        <v>-424.11682672232655</v>
      </c>
      <c r="AB126" s="110">
        <f t="shared" si="50"/>
        <v>0.88218977035490931</v>
      </c>
      <c r="AC126" s="295"/>
    </row>
    <row r="127" spans="1:29" ht="15.75" customHeight="1">
      <c r="A127" s="284"/>
      <c r="B127" s="100" t="s">
        <v>118</v>
      </c>
      <c r="C127" s="279" t="s">
        <v>145</v>
      </c>
      <c r="D127" s="280"/>
      <c r="E127" s="101">
        <v>14.28</v>
      </c>
      <c r="F127" s="102">
        <v>2953</v>
      </c>
      <c r="G127" s="103">
        <f t="shared" si="51"/>
        <v>42168.84</v>
      </c>
      <c r="H127" s="26">
        <v>2</v>
      </c>
      <c r="I127" s="104">
        <v>3</v>
      </c>
      <c r="J127" s="105">
        <v>3600</v>
      </c>
      <c r="K127" s="106">
        <f t="shared" si="41"/>
        <v>1200</v>
      </c>
      <c r="L127" s="107">
        <v>3</v>
      </c>
      <c r="M127" s="105">
        <f t="shared" si="52"/>
        <v>3185.484484645167</v>
      </c>
      <c r="N127" s="106">
        <f t="shared" si="45"/>
        <v>1061.8281615483891</v>
      </c>
      <c r="O127" s="108">
        <f t="shared" si="46"/>
        <v>0</v>
      </c>
      <c r="P127" s="109">
        <f t="shared" si="47"/>
        <v>-138.17183845161094</v>
      </c>
      <c r="Q127" s="110">
        <f t="shared" si="48"/>
        <v>0.88485680129032418</v>
      </c>
      <c r="R127" s="290"/>
      <c r="S127" s="47">
        <v>0.75555555555555542</v>
      </c>
      <c r="T127" s="48">
        <v>0.79417824074074062</v>
      </c>
      <c r="U127" s="111">
        <v>15</v>
      </c>
      <c r="V127" s="112">
        <v>55.621052575848971</v>
      </c>
      <c r="W127" s="113"/>
      <c r="X127" s="116"/>
      <c r="Y127" s="281"/>
      <c r="Z127" s="282"/>
      <c r="AA127" s="117">
        <f t="shared" si="49"/>
        <v>-414.51551535483304</v>
      </c>
      <c r="AB127" s="110">
        <f t="shared" si="50"/>
        <v>0.88485680129032418</v>
      </c>
      <c r="AC127" s="295"/>
    </row>
    <row r="128" spans="1:29" ht="15.75" customHeight="1">
      <c r="A128" s="285"/>
      <c r="B128" s="100" t="s">
        <v>118</v>
      </c>
      <c r="C128" s="279" t="s">
        <v>144</v>
      </c>
      <c r="D128" s="280"/>
      <c r="E128" s="101">
        <v>18.18</v>
      </c>
      <c r="F128" s="102">
        <v>621</v>
      </c>
      <c r="G128" s="103">
        <f t="shared" si="51"/>
        <v>11289.78</v>
      </c>
      <c r="H128" s="13">
        <v>2</v>
      </c>
      <c r="I128" s="104">
        <v>3</v>
      </c>
      <c r="J128" s="105">
        <v>3000</v>
      </c>
      <c r="K128" s="106">
        <f t="shared" si="41"/>
        <v>1000</v>
      </c>
      <c r="L128" s="107">
        <v>3</v>
      </c>
      <c r="M128" s="105">
        <f t="shared" si="52"/>
        <v>2705.6387160066488</v>
      </c>
      <c r="N128" s="106">
        <f t="shared" si="45"/>
        <v>901.87957200221626</v>
      </c>
      <c r="O128" s="108">
        <f t="shared" si="46"/>
        <v>0</v>
      </c>
      <c r="P128" s="109">
        <f t="shared" si="47"/>
        <v>-98.120427997783736</v>
      </c>
      <c r="Q128" s="110">
        <f t="shared" si="48"/>
        <v>0.90187957200221625</v>
      </c>
      <c r="R128" s="290"/>
      <c r="S128" s="47">
        <v>0.80416666666666647</v>
      </c>
      <c r="T128" s="48">
        <v>0.81372685185185167</v>
      </c>
      <c r="U128" s="111">
        <v>15</v>
      </c>
      <c r="V128" s="112">
        <v>13.771239958819555</v>
      </c>
      <c r="W128" s="113"/>
      <c r="X128" s="116"/>
      <c r="Y128" s="281"/>
      <c r="Z128" s="282"/>
      <c r="AA128" s="117">
        <f t="shared" si="49"/>
        <v>-294.36128399335121</v>
      </c>
      <c r="AB128" s="110">
        <f t="shared" si="50"/>
        <v>0.90187957200221625</v>
      </c>
      <c r="AC128" s="295"/>
    </row>
    <row r="129" spans="1:29" ht="15.75" customHeight="1">
      <c r="A129" s="285"/>
      <c r="B129" s="100" t="s">
        <v>118</v>
      </c>
      <c r="C129" s="279" t="s">
        <v>143</v>
      </c>
      <c r="D129" s="280"/>
      <c r="E129" s="101">
        <v>14.03</v>
      </c>
      <c r="F129" s="102">
        <v>2277</v>
      </c>
      <c r="G129" s="121">
        <f t="shared" si="51"/>
        <v>31946.309999999998</v>
      </c>
      <c r="H129" s="122">
        <v>2</v>
      </c>
      <c r="I129" s="104">
        <v>3</v>
      </c>
      <c r="J129" s="105">
        <v>3000</v>
      </c>
      <c r="K129" s="106">
        <f t="shared" si="41"/>
        <v>1000</v>
      </c>
      <c r="L129" s="107">
        <v>3</v>
      </c>
      <c r="M129" s="105">
        <f t="shared" si="52"/>
        <v>2706.0151742993858</v>
      </c>
      <c r="N129" s="106">
        <f t="shared" si="45"/>
        <v>902.00505809979529</v>
      </c>
      <c r="O129" s="108">
        <f t="shared" si="46"/>
        <v>0</v>
      </c>
      <c r="P129" s="109">
        <f t="shared" si="47"/>
        <v>-97.994941900204708</v>
      </c>
      <c r="Q129" s="110">
        <f t="shared" si="48"/>
        <v>0.90200505809979525</v>
      </c>
      <c r="R129" s="290"/>
      <c r="S129" s="47">
        <v>0.82361111111111085</v>
      </c>
      <c r="T129" s="120">
        <v>0.85866898148148119</v>
      </c>
      <c r="U129" s="111">
        <v>15</v>
      </c>
      <c r="V129" s="112">
        <v>50.487521761725624</v>
      </c>
      <c r="W129" s="113"/>
      <c r="X129" s="116"/>
      <c r="Y129" s="281"/>
      <c r="Z129" s="282"/>
      <c r="AA129" s="117">
        <f t="shared" si="49"/>
        <v>-293.98482570061424</v>
      </c>
      <c r="AB129" s="110">
        <f t="shared" si="50"/>
        <v>0.90200505809979525</v>
      </c>
      <c r="AC129" s="295"/>
    </row>
    <row r="130" spans="1:29" ht="15.75" customHeight="1">
      <c r="A130" s="285"/>
      <c r="B130" s="100" t="s">
        <v>118</v>
      </c>
      <c r="C130" s="279" t="s">
        <v>137</v>
      </c>
      <c r="D130" s="280"/>
      <c r="E130" s="101">
        <v>22.28</v>
      </c>
      <c r="F130" s="102">
        <v>1320</v>
      </c>
      <c r="G130" s="121">
        <f t="shared" si="51"/>
        <v>29409.600000000002</v>
      </c>
      <c r="H130" s="62"/>
      <c r="I130" s="104">
        <v>5</v>
      </c>
      <c r="J130" s="105">
        <v>3300</v>
      </c>
      <c r="K130" s="106">
        <f t="shared" si="41"/>
        <v>660</v>
      </c>
      <c r="L130" s="107">
        <v>5</v>
      </c>
      <c r="M130" s="105">
        <f t="shared" si="52"/>
        <v>2956.9281459055842</v>
      </c>
      <c r="N130" s="106">
        <f t="shared" si="45"/>
        <v>591.38562918111688</v>
      </c>
      <c r="O130" s="123">
        <f t="shared" si="46"/>
        <v>0</v>
      </c>
      <c r="P130" s="124">
        <f t="shared" si="47"/>
        <v>-68.614370818883117</v>
      </c>
      <c r="Q130" s="125">
        <f t="shared" si="48"/>
        <v>0.89603883209260138</v>
      </c>
      <c r="R130" s="290"/>
      <c r="S130" s="47">
        <v>0.86874999999999969</v>
      </c>
      <c r="T130" s="120">
        <v>0.88734953703703667</v>
      </c>
      <c r="U130" s="111">
        <v>14.516666666666644</v>
      </c>
      <c r="V130" s="112">
        <v>26.784553459531001</v>
      </c>
      <c r="W130" s="113"/>
      <c r="X130" s="116"/>
      <c r="Y130" s="281"/>
      <c r="Z130" s="282"/>
      <c r="AA130" s="117">
        <f t="shared" si="49"/>
        <v>-343.07185409441581</v>
      </c>
      <c r="AB130" s="110">
        <f t="shared" si="50"/>
        <v>0.89603883209260127</v>
      </c>
      <c r="AC130" s="295"/>
    </row>
    <row r="131" spans="1:29" ht="15.75" customHeight="1">
      <c r="A131" s="285"/>
      <c r="B131" s="100" t="s">
        <v>118</v>
      </c>
      <c r="C131" s="279" t="s">
        <v>136</v>
      </c>
      <c r="D131" s="280"/>
      <c r="E131" s="101">
        <v>16.7</v>
      </c>
      <c r="F131" s="102">
        <v>951</v>
      </c>
      <c r="G131" s="121">
        <f t="shared" si="51"/>
        <v>15881.699999999999</v>
      </c>
      <c r="H131" s="62"/>
      <c r="I131" s="104">
        <v>3</v>
      </c>
      <c r="J131" s="105">
        <v>3600</v>
      </c>
      <c r="K131" s="106">
        <f t="shared" si="41"/>
        <v>1200</v>
      </c>
      <c r="L131" s="118">
        <v>3</v>
      </c>
      <c r="M131" s="105">
        <f t="shared" si="52"/>
        <v>3196.48475565324</v>
      </c>
      <c r="N131" s="106">
        <f t="shared" si="45"/>
        <v>1065.49491855108</v>
      </c>
      <c r="O131" s="123">
        <f t="shared" si="46"/>
        <v>0</v>
      </c>
      <c r="P131" s="124">
        <f t="shared" si="47"/>
        <v>-134.50508144892001</v>
      </c>
      <c r="Q131" s="125">
        <f t="shared" si="48"/>
        <v>0.88791243212589999</v>
      </c>
      <c r="R131" s="290"/>
      <c r="S131" s="47">
        <v>0.89722222222222192</v>
      </c>
      <c r="T131" s="120">
        <v>0.9096180555555553</v>
      </c>
      <c r="U131" s="111">
        <v>15</v>
      </c>
      <c r="V131" s="112">
        <v>17.850859416452654</v>
      </c>
      <c r="W131" s="113"/>
      <c r="X131" s="116"/>
      <c r="Y131" s="281"/>
      <c r="Z131" s="282"/>
      <c r="AA131" s="117">
        <f t="shared" si="49"/>
        <v>-403.51524434676003</v>
      </c>
      <c r="AB131" s="110">
        <f t="shared" si="50"/>
        <v>0.88791243212589999</v>
      </c>
      <c r="AC131" s="295"/>
    </row>
    <row r="132" spans="1:29" ht="15.75" customHeight="1">
      <c r="A132" s="285"/>
      <c r="B132" s="100" t="s">
        <v>118</v>
      </c>
      <c r="C132" s="279" t="s">
        <v>148</v>
      </c>
      <c r="D132" s="280"/>
      <c r="E132" s="101">
        <v>18.18</v>
      </c>
      <c r="F132" s="102">
        <v>852</v>
      </c>
      <c r="G132" s="121">
        <f t="shared" si="51"/>
        <v>15489.36</v>
      </c>
      <c r="H132" s="62"/>
      <c r="I132" s="104">
        <v>3</v>
      </c>
      <c r="J132" s="105">
        <v>3600</v>
      </c>
      <c r="K132" s="106">
        <f t="shared" si="41"/>
        <v>1200</v>
      </c>
      <c r="L132" s="118">
        <v>3</v>
      </c>
      <c r="M132" s="105">
        <f t="shared" si="52"/>
        <v>3175.8831732776725</v>
      </c>
      <c r="N132" s="106">
        <f t="shared" si="45"/>
        <v>1058.6277244258908</v>
      </c>
      <c r="O132" s="123">
        <f t="shared" si="46"/>
        <v>0</v>
      </c>
      <c r="P132" s="124">
        <f t="shared" si="47"/>
        <v>-141.37227557410915</v>
      </c>
      <c r="Q132" s="125">
        <f t="shared" si="48"/>
        <v>0.88218977035490909</v>
      </c>
      <c r="R132" s="290"/>
      <c r="S132" s="47">
        <v>0.91944444444444406</v>
      </c>
      <c r="T132" s="120">
        <v>0.93061342592592555</v>
      </c>
      <c r="U132" s="111">
        <v>15</v>
      </c>
      <c r="V132" s="112">
        <v>16.096309974539007</v>
      </c>
      <c r="W132" s="113"/>
      <c r="X132" s="116"/>
      <c r="Y132" s="281"/>
      <c r="Z132" s="282"/>
      <c r="AA132" s="117">
        <f t="shared" si="49"/>
        <v>-424.11682672232746</v>
      </c>
      <c r="AB132" s="110">
        <f t="shared" si="50"/>
        <v>0.88218977035490909</v>
      </c>
      <c r="AC132" s="295"/>
    </row>
    <row r="133" spans="1:29" ht="15.75" customHeight="1">
      <c r="A133" s="285"/>
      <c r="B133" s="100" t="s">
        <v>118</v>
      </c>
      <c r="C133" s="279" t="s">
        <v>145</v>
      </c>
      <c r="D133" s="280"/>
      <c r="E133" s="101">
        <v>14.28</v>
      </c>
      <c r="F133" s="102">
        <v>7712</v>
      </c>
      <c r="G133" s="121">
        <f t="shared" si="51"/>
        <v>110127.36</v>
      </c>
      <c r="H133" s="62"/>
      <c r="I133" s="104">
        <v>3</v>
      </c>
      <c r="J133" s="105">
        <v>3600</v>
      </c>
      <c r="K133" s="106">
        <f t="shared" si="41"/>
        <v>1200</v>
      </c>
      <c r="L133" s="118">
        <v>3</v>
      </c>
      <c r="M133" s="105">
        <f t="shared" si="52"/>
        <v>3185.484484645167</v>
      </c>
      <c r="N133" s="106">
        <f t="shared" si="45"/>
        <v>1061.8281615483891</v>
      </c>
      <c r="O133" s="123">
        <f t="shared" si="46"/>
        <v>0</v>
      </c>
      <c r="P133" s="124">
        <f t="shared" si="47"/>
        <v>-138.17183845161094</v>
      </c>
      <c r="Q133" s="125">
        <f t="shared" si="48"/>
        <v>0.88485680129032418</v>
      </c>
      <c r="R133" s="290"/>
      <c r="S133" s="47">
        <v>0.94097222222222177</v>
      </c>
      <c r="T133" s="120">
        <v>1.0418402777777773</v>
      </c>
      <c r="U133" s="111">
        <v>14.916666666666547</v>
      </c>
      <c r="V133" s="112">
        <v>145.25890872500753</v>
      </c>
      <c r="W133" s="113"/>
      <c r="X133" s="116"/>
      <c r="Y133" s="281"/>
      <c r="Z133" s="282"/>
      <c r="AA133" s="117">
        <f t="shared" si="49"/>
        <v>-414.51551535483304</v>
      </c>
      <c r="AB133" s="110">
        <f t="shared" si="50"/>
        <v>0.88485680129032418</v>
      </c>
      <c r="AC133" s="295"/>
    </row>
    <row r="134" spans="1:29" ht="15.75" customHeight="1">
      <c r="A134" s="285"/>
      <c r="B134" s="100" t="s">
        <v>118</v>
      </c>
      <c r="C134" s="279" t="s">
        <v>144</v>
      </c>
      <c r="D134" s="280"/>
      <c r="E134" s="101">
        <v>18.18</v>
      </c>
      <c r="F134" s="102">
        <v>1270</v>
      </c>
      <c r="G134" s="121">
        <f t="shared" si="51"/>
        <v>23088.6</v>
      </c>
      <c r="H134" s="62"/>
      <c r="I134" s="104">
        <v>3</v>
      </c>
      <c r="J134" s="105">
        <v>3000</v>
      </c>
      <c r="K134" s="106">
        <f t="shared" si="41"/>
        <v>1000</v>
      </c>
      <c r="L134" s="118">
        <v>3</v>
      </c>
      <c r="M134" s="105">
        <f t="shared" si="52"/>
        <v>2705.6387160066488</v>
      </c>
      <c r="N134" s="106">
        <f t="shared" si="45"/>
        <v>901.87957200221626</v>
      </c>
      <c r="O134" s="123">
        <f t="shared" si="46"/>
        <v>0</v>
      </c>
      <c r="P134" s="124">
        <f t="shared" si="47"/>
        <v>-98.120427997783736</v>
      </c>
      <c r="Q134" s="125">
        <f t="shared" si="48"/>
        <v>0.90187957200221625</v>
      </c>
      <c r="R134" s="290"/>
      <c r="S134" s="47">
        <v>1.052083333333333</v>
      </c>
      <c r="T134" s="120">
        <v>1.0716319444444442</v>
      </c>
      <c r="U134" s="111">
        <v>14.750000000000227</v>
      </c>
      <c r="V134" s="112">
        <v>28.1634053908226</v>
      </c>
      <c r="W134" s="126"/>
      <c r="X134" s="127"/>
      <c r="Y134" s="281"/>
      <c r="Z134" s="282"/>
      <c r="AA134" s="117">
        <f t="shared" si="49"/>
        <v>-294.36128399335121</v>
      </c>
      <c r="AB134" s="110">
        <f t="shared" si="50"/>
        <v>0.90187957200221625</v>
      </c>
      <c r="AC134" s="295"/>
    </row>
    <row r="135" spans="1:29" ht="15.75" customHeight="1">
      <c r="A135" s="285"/>
      <c r="B135" s="100" t="s">
        <v>118</v>
      </c>
      <c r="C135" s="279" t="s">
        <v>143</v>
      </c>
      <c r="D135" s="280"/>
      <c r="E135" s="101">
        <v>14.03</v>
      </c>
      <c r="F135" s="102">
        <v>5759</v>
      </c>
      <c r="G135" s="121">
        <f t="shared" si="51"/>
        <v>80798.76999999999</v>
      </c>
      <c r="H135" s="62"/>
      <c r="I135" s="104">
        <v>3</v>
      </c>
      <c r="J135" s="105">
        <v>3000</v>
      </c>
      <c r="K135" s="106">
        <f t="shared" si="41"/>
        <v>1000</v>
      </c>
      <c r="L135" s="118">
        <v>3</v>
      </c>
      <c r="M135" s="105">
        <f t="shared" si="52"/>
        <v>2706.0151742993858</v>
      </c>
      <c r="N135" s="106">
        <f t="shared" si="45"/>
        <v>902.00505809979529</v>
      </c>
      <c r="O135" s="123">
        <f t="shared" si="46"/>
        <v>0</v>
      </c>
      <c r="P135" s="124">
        <f t="shared" si="47"/>
        <v>-97.994941900204708</v>
      </c>
      <c r="Q135" s="125">
        <f t="shared" si="48"/>
        <v>0.90200505809979525</v>
      </c>
      <c r="R135" s="290"/>
      <c r="S135" s="47">
        <v>1.0819444444444442</v>
      </c>
      <c r="T135" s="120">
        <v>1.1706134259259255</v>
      </c>
      <c r="U135" s="111">
        <v>14.849999999999923</v>
      </c>
      <c r="V135" s="112">
        <v>127.69329724452255</v>
      </c>
      <c r="W135" s="126"/>
      <c r="X135" s="127"/>
      <c r="Y135" s="281"/>
      <c r="Z135" s="282"/>
      <c r="AA135" s="117">
        <f t="shared" si="49"/>
        <v>-293.98482570061424</v>
      </c>
      <c r="AB135" s="110">
        <f t="shared" si="50"/>
        <v>0.90200505809979525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17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26"/>
      <c r="X137" s="127"/>
      <c r="Y137" s="281"/>
      <c r="Z137" s="282"/>
      <c r="AA137" s="117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17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65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99"/>
      <c r="G140" s="135"/>
      <c r="H140" s="69"/>
      <c r="I140" s="136">
        <f t="shared" ref="I140:J140" si="53">AVERAGE(I124:I139)</f>
        <v>3.3333333333333335</v>
      </c>
      <c r="J140" s="137">
        <f t="shared" si="53"/>
        <v>3350</v>
      </c>
      <c r="K140" s="138">
        <f t="shared" ref="K140" si="54">J140/I140</f>
        <v>1005</v>
      </c>
      <c r="L140" s="136">
        <f t="shared" ref="L140:M140" si="55">AVERAGE(L124:L139)</f>
        <v>3.3333333333333335</v>
      </c>
      <c r="M140" s="137">
        <f t="shared" si="55"/>
        <v>2987.6242821554974</v>
      </c>
      <c r="N140" s="138">
        <f t="shared" ref="N140:N152" si="56">M140/L140</f>
        <v>896.28728464664914</v>
      </c>
      <c r="O140" s="139">
        <f t="shared" ref="O140:O152" si="57">L140-I140</f>
        <v>0</v>
      </c>
      <c r="P140" s="140">
        <f t="shared" ref="P140:P152" si="58">N140-K140</f>
        <v>-108.71271535335086</v>
      </c>
      <c r="Q140" s="141">
        <f t="shared" ref="Q140:Q152" si="59">N140/K140</f>
        <v>0.89182814392701404</v>
      </c>
      <c r="R140" s="291"/>
      <c r="S140" s="142">
        <v>0.70833333333333337</v>
      </c>
      <c r="T140" s="143">
        <v>1.1706134259259255</v>
      </c>
      <c r="U140" s="144"/>
      <c r="V140" s="166"/>
      <c r="W140" s="99"/>
      <c r="X140" s="69"/>
      <c r="Y140" s="277"/>
      <c r="Z140" s="278"/>
      <c r="AA140" s="168">
        <f t="shared" ref="AA140:AA152" si="60">M140-J140</f>
        <v>-362.37571784450256</v>
      </c>
      <c r="AB140" s="141">
        <f t="shared" ref="AB140:AB152" si="61">M140/J140</f>
        <v>0.89182814392701415</v>
      </c>
      <c r="AC140" s="296"/>
    </row>
    <row r="141" spans="1:29" ht="15.75" customHeight="1">
      <c r="A141" s="297" t="s">
        <v>146</v>
      </c>
      <c r="B141" s="114" t="s">
        <v>118</v>
      </c>
      <c r="C141" s="287" t="s">
        <v>209</v>
      </c>
      <c r="D141" s="288"/>
      <c r="E141" s="147">
        <v>30</v>
      </c>
      <c r="F141" s="97">
        <v>974</v>
      </c>
      <c r="G141" s="148">
        <f t="shared" ref="G141:G152" si="62">E141*F141</f>
        <v>29220</v>
      </c>
      <c r="H141" s="149">
        <v>2</v>
      </c>
      <c r="I141" s="150">
        <v>4</v>
      </c>
      <c r="J141" s="151">
        <v>3600</v>
      </c>
      <c r="K141" s="152">
        <f>J141/I141</f>
        <v>900</v>
      </c>
      <c r="L141" s="153">
        <v>4</v>
      </c>
      <c r="M141" s="151">
        <f t="shared" ref="M141:M152" si="63">F141/V141*60</f>
        <v>3188.8799999999987</v>
      </c>
      <c r="N141" s="152">
        <f t="shared" si="56"/>
        <v>797.21999999999969</v>
      </c>
      <c r="O141" s="154">
        <f t="shared" si="57"/>
        <v>0</v>
      </c>
      <c r="P141" s="155">
        <f t="shared" si="58"/>
        <v>-102.78000000000031</v>
      </c>
      <c r="Q141" s="156">
        <f t="shared" si="59"/>
        <v>0.8857999999999997</v>
      </c>
      <c r="R141" s="289">
        <f>Q157</f>
        <v>0.88486594359639237</v>
      </c>
      <c r="S141" s="157">
        <v>0.70833333333333337</v>
      </c>
      <c r="T141" s="158">
        <v>0.72105324074074073</v>
      </c>
      <c r="U141" s="159"/>
      <c r="V141" s="160">
        <v>18.326183487619485</v>
      </c>
      <c r="W141" s="158"/>
      <c r="X141" s="169"/>
      <c r="Y141" s="292"/>
      <c r="Z141" s="293"/>
      <c r="AA141" s="171">
        <f t="shared" si="60"/>
        <v>-411.12000000000126</v>
      </c>
      <c r="AB141" s="156">
        <f t="shared" si="61"/>
        <v>0.8857999999999997</v>
      </c>
      <c r="AC141" s="294">
        <f>AB157</f>
        <v>0.88486594359639237</v>
      </c>
    </row>
    <row r="142" spans="1:29" ht="15.75" customHeight="1">
      <c r="A142" s="298"/>
      <c r="B142" s="100" t="s">
        <v>118</v>
      </c>
      <c r="C142" s="279" t="s">
        <v>147</v>
      </c>
      <c r="D142" s="280"/>
      <c r="E142" s="101">
        <v>18.18</v>
      </c>
      <c r="F142" s="102">
        <v>1037</v>
      </c>
      <c r="G142" s="103">
        <f t="shared" si="62"/>
        <v>18852.66</v>
      </c>
      <c r="H142" s="26">
        <v>2</v>
      </c>
      <c r="I142" s="104">
        <v>3</v>
      </c>
      <c r="J142" s="105">
        <v>3600</v>
      </c>
      <c r="K142" s="106">
        <f t="shared" si="41"/>
        <v>1200</v>
      </c>
      <c r="L142" s="107">
        <v>3</v>
      </c>
      <c r="M142" s="105">
        <f t="shared" si="63"/>
        <v>3173.5707185122578</v>
      </c>
      <c r="N142" s="106">
        <f t="shared" si="56"/>
        <v>1057.8569061707526</v>
      </c>
      <c r="O142" s="108">
        <f t="shared" si="57"/>
        <v>0</v>
      </c>
      <c r="P142" s="109">
        <f t="shared" si="58"/>
        <v>-142.14309382924739</v>
      </c>
      <c r="Q142" s="110">
        <f t="shared" si="59"/>
        <v>0.88154742180896051</v>
      </c>
      <c r="R142" s="290"/>
      <c r="S142" s="47">
        <v>0.73124999999999996</v>
      </c>
      <c r="T142" s="48">
        <v>0.74486111111111108</v>
      </c>
      <c r="U142" s="111">
        <v>14.683333333333284</v>
      </c>
      <c r="V142" s="112">
        <v>19.605676229949648</v>
      </c>
      <c r="W142" s="113"/>
      <c r="X142" s="13"/>
      <c r="Y142" s="281"/>
      <c r="Z142" s="282"/>
      <c r="AA142" s="172">
        <f t="shared" si="60"/>
        <v>-426.42928148774217</v>
      </c>
      <c r="AB142" s="110">
        <f t="shared" si="61"/>
        <v>0.88154742180896051</v>
      </c>
      <c r="AC142" s="295"/>
    </row>
    <row r="143" spans="1:29" ht="15.75" customHeight="1">
      <c r="A143" s="298"/>
      <c r="B143" s="100" t="s">
        <v>118</v>
      </c>
      <c r="C143" s="279" t="s">
        <v>150</v>
      </c>
      <c r="D143" s="280"/>
      <c r="E143" s="101">
        <v>25.03</v>
      </c>
      <c r="F143" s="102">
        <v>725</v>
      </c>
      <c r="G143" s="103">
        <f t="shared" si="62"/>
        <v>18146.75</v>
      </c>
      <c r="H143" s="26">
        <v>2</v>
      </c>
      <c r="I143" s="104">
        <v>5</v>
      </c>
      <c r="J143" s="105">
        <v>3600</v>
      </c>
      <c r="K143" s="106">
        <f t="shared" si="41"/>
        <v>720</v>
      </c>
      <c r="L143" s="107">
        <v>5</v>
      </c>
      <c r="M143" s="105">
        <f t="shared" si="63"/>
        <v>3186.1774918322217</v>
      </c>
      <c r="N143" s="106">
        <f t="shared" si="56"/>
        <v>637.23549836644429</v>
      </c>
      <c r="O143" s="108">
        <f t="shared" si="57"/>
        <v>0</v>
      </c>
      <c r="P143" s="109">
        <f t="shared" si="58"/>
        <v>-82.76450163355571</v>
      </c>
      <c r="Q143" s="110">
        <f t="shared" si="59"/>
        <v>0.88504930328672815</v>
      </c>
      <c r="R143" s="290"/>
      <c r="S143" s="47">
        <v>0.75486111111111098</v>
      </c>
      <c r="T143" s="48">
        <v>0.76434027777777769</v>
      </c>
      <c r="U143" s="111">
        <v>15</v>
      </c>
      <c r="V143" s="112">
        <v>13.652723400222499</v>
      </c>
      <c r="W143" s="113"/>
      <c r="X143" s="13"/>
      <c r="Y143" s="281"/>
      <c r="Z143" s="282"/>
      <c r="AA143" s="172">
        <f t="shared" si="60"/>
        <v>-413.82250816777832</v>
      </c>
      <c r="AB143" s="110">
        <f t="shared" si="61"/>
        <v>0.88504930328672826</v>
      </c>
      <c r="AC143" s="295"/>
    </row>
    <row r="144" spans="1:29" ht="15.75" customHeight="1">
      <c r="A144" s="298"/>
      <c r="B144" s="100" t="s">
        <v>118</v>
      </c>
      <c r="C144" s="279" t="s">
        <v>149</v>
      </c>
      <c r="D144" s="280"/>
      <c r="E144" s="101">
        <v>24.82</v>
      </c>
      <c r="F144" s="102">
        <v>927</v>
      </c>
      <c r="G144" s="103">
        <f t="shared" si="62"/>
        <v>23008.14</v>
      </c>
      <c r="H144" s="26">
        <v>2</v>
      </c>
      <c r="I144" s="104">
        <v>5</v>
      </c>
      <c r="J144" s="105">
        <v>3600</v>
      </c>
      <c r="K144" s="106">
        <f t="shared" si="41"/>
        <v>720</v>
      </c>
      <c r="L144" s="107">
        <v>5</v>
      </c>
      <c r="M144" s="105">
        <f t="shared" si="63"/>
        <v>3186.8717796373821</v>
      </c>
      <c r="N144" s="106">
        <f t="shared" si="56"/>
        <v>637.37435592747647</v>
      </c>
      <c r="O144" s="108">
        <f t="shared" si="57"/>
        <v>0</v>
      </c>
      <c r="P144" s="109">
        <f t="shared" si="58"/>
        <v>-82.625644072523528</v>
      </c>
      <c r="Q144" s="110">
        <f t="shared" si="59"/>
        <v>0.885242161010384</v>
      </c>
      <c r="R144" s="290"/>
      <c r="S144" s="47">
        <v>0.77430555555555536</v>
      </c>
      <c r="T144" s="48">
        <v>0.78642361111111092</v>
      </c>
      <c r="U144" s="111">
        <v>15</v>
      </c>
      <c r="V144" s="112">
        <v>17.452851525243577</v>
      </c>
      <c r="W144" s="113"/>
      <c r="X144" s="13"/>
      <c r="Y144" s="281"/>
      <c r="Z144" s="282"/>
      <c r="AA144" s="172">
        <f t="shared" si="60"/>
        <v>-413.12822036261787</v>
      </c>
      <c r="AB144" s="110">
        <f t="shared" si="61"/>
        <v>0.88524216101038389</v>
      </c>
      <c r="AC144" s="295"/>
    </row>
    <row r="145" spans="1:29" ht="15.75" customHeight="1">
      <c r="A145" s="298"/>
      <c r="B145" s="100" t="s">
        <v>118</v>
      </c>
      <c r="C145" s="279" t="s">
        <v>140</v>
      </c>
      <c r="D145" s="280"/>
      <c r="E145" s="101">
        <v>17.89</v>
      </c>
      <c r="F145" s="102">
        <v>1570</v>
      </c>
      <c r="G145" s="103">
        <f t="shared" si="62"/>
        <v>28087.3</v>
      </c>
      <c r="H145" s="13">
        <v>2</v>
      </c>
      <c r="I145" s="104">
        <v>4</v>
      </c>
      <c r="J145" s="105">
        <v>3600</v>
      </c>
      <c r="K145" s="106">
        <f t="shared" si="41"/>
        <v>900</v>
      </c>
      <c r="L145" s="107">
        <v>4</v>
      </c>
      <c r="M145" s="105">
        <f t="shared" si="63"/>
        <v>3186.9764943287578</v>
      </c>
      <c r="N145" s="106">
        <f t="shared" si="56"/>
        <v>796.74412358218945</v>
      </c>
      <c r="O145" s="108">
        <f t="shared" si="57"/>
        <v>0</v>
      </c>
      <c r="P145" s="109">
        <f t="shared" si="58"/>
        <v>-103.25587641781055</v>
      </c>
      <c r="Q145" s="110">
        <f t="shared" si="59"/>
        <v>0.88527124842465499</v>
      </c>
      <c r="R145" s="290"/>
      <c r="S145" s="47">
        <v>0.7965277777777775</v>
      </c>
      <c r="T145" s="48">
        <v>0.81704861111111082</v>
      </c>
      <c r="U145" s="111">
        <v>14.549999999999876</v>
      </c>
      <c r="V145" s="112">
        <v>29.557795662324281</v>
      </c>
      <c r="W145" s="113"/>
      <c r="X145" s="116"/>
      <c r="Y145" s="281"/>
      <c r="Z145" s="282"/>
      <c r="AA145" s="172">
        <f t="shared" si="60"/>
        <v>-413.02350567124222</v>
      </c>
      <c r="AB145" s="110">
        <f t="shared" si="61"/>
        <v>0.88527124842465499</v>
      </c>
      <c r="AC145" s="295"/>
    </row>
    <row r="146" spans="1:29" ht="15.75" customHeight="1">
      <c r="A146" s="298"/>
      <c r="B146" s="100" t="s">
        <v>118</v>
      </c>
      <c r="C146" s="279" t="s">
        <v>141</v>
      </c>
      <c r="D146" s="280"/>
      <c r="E146" s="101">
        <v>16.66</v>
      </c>
      <c r="F146" s="102">
        <v>2475</v>
      </c>
      <c r="G146" s="121">
        <f t="shared" si="62"/>
        <v>41233.5</v>
      </c>
      <c r="H146" s="122">
        <v>2</v>
      </c>
      <c r="I146" s="104">
        <v>5</v>
      </c>
      <c r="J146" s="105">
        <v>3600</v>
      </c>
      <c r="K146" s="106">
        <f t="shared" si="41"/>
        <v>720</v>
      </c>
      <c r="L146" s="107">
        <v>5</v>
      </c>
      <c r="M146" s="105">
        <f t="shared" si="63"/>
        <v>3190.6278973714561</v>
      </c>
      <c r="N146" s="106">
        <f t="shared" si="56"/>
        <v>638.12557947429127</v>
      </c>
      <c r="O146" s="108">
        <f t="shared" si="57"/>
        <v>0</v>
      </c>
      <c r="P146" s="109">
        <f t="shared" si="58"/>
        <v>-81.874420525708729</v>
      </c>
      <c r="Q146" s="110">
        <f t="shared" si="59"/>
        <v>0.88628552704762675</v>
      </c>
      <c r="R146" s="290"/>
      <c r="S146" s="47">
        <v>0.82708333333333306</v>
      </c>
      <c r="T146" s="120">
        <v>0.85939814814814786</v>
      </c>
      <c r="U146" s="111">
        <v>15</v>
      </c>
      <c r="V146" s="112">
        <v>46.542563024143043</v>
      </c>
      <c r="W146" s="113"/>
      <c r="X146" s="50"/>
      <c r="Y146" s="281"/>
      <c r="Z146" s="282"/>
      <c r="AA146" s="172">
        <f t="shared" si="60"/>
        <v>-409.37210262854387</v>
      </c>
      <c r="AB146" s="110">
        <f t="shared" si="61"/>
        <v>0.88628552704762675</v>
      </c>
      <c r="AC146" s="295"/>
    </row>
    <row r="147" spans="1:29" ht="15.75" customHeight="1">
      <c r="A147" s="298"/>
      <c r="B147" s="100" t="s">
        <v>118</v>
      </c>
      <c r="C147" s="279" t="s">
        <v>209</v>
      </c>
      <c r="D147" s="280"/>
      <c r="E147" s="101">
        <v>30</v>
      </c>
      <c r="F147" s="102">
        <v>2363</v>
      </c>
      <c r="G147" s="121">
        <f t="shared" si="62"/>
        <v>70890</v>
      </c>
      <c r="H147" s="62"/>
      <c r="I147" s="104">
        <v>4</v>
      </c>
      <c r="J147" s="105">
        <v>3600</v>
      </c>
      <c r="K147" s="106">
        <f t="shared" si="41"/>
        <v>900</v>
      </c>
      <c r="L147" s="107">
        <v>4</v>
      </c>
      <c r="M147" s="105">
        <f t="shared" si="63"/>
        <v>3188.8799999999983</v>
      </c>
      <c r="N147" s="106">
        <f t="shared" si="56"/>
        <v>797.21999999999957</v>
      </c>
      <c r="O147" s="123">
        <f t="shared" si="57"/>
        <v>0</v>
      </c>
      <c r="P147" s="124">
        <f t="shared" si="58"/>
        <v>-102.78000000000043</v>
      </c>
      <c r="Q147" s="125">
        <f t="shared" si="59"/>
        <v>0.88579999999999948</v>
      </c>
      <c r="R147" s="290"/>
      <c r="S147" s="47">
        <v>0.86944444444444413</v>
      </c>
      <c r="T147" s="120">
        <v>0.90031249999999974</v>
      </c>
      <c r="U147" s="111">
        <v>15</v>
      </c>
      <c r="V147" s="112">
        <v>44.460751110107644</v>
      </c>
      <c r="W147" s="113"/>
      <c r="X147" s="116"/>
      <c r="Y147" s="281"/>
      <c r="Z147" s="282"/>
      <c r="AA147" s="172">
        <f t="shared" si="60"/>
        <v>-411.12000000000171</v>
      </c>
      <c r="AB147" s="110">
        <f t="shared" si="61"/>
        <v>0.88579999999999948</v>
      </c>
      <c r="AC147" s="295"/>
    </row>
    <row r="148" spans="1:29" ht="15.75" customHeight="1">
      <c r="A148" s="298"/>
      <c r="B148" s="100" t="s">
        <v>118</v>
      </c>
      <c r="C148" s="279" t="s">
        <v>147</v>
      </c>
      <c r="D148" s="280"/>
      <c r="E148" s="101">
        <v>18.18</v>
      </c>
      <c r="F148" s="102">
        <v>2595</v>
      </c>
      <c r="G148" s="121">
        <f t="shared" si="62"/>
        <v>47177.1</v>
      </c>
      <c r="H148" s="62"/>
      <c r="I148" s="104">
        <v>3</v>
      </c>
      <c r="J148" s="105">
        <v>3600</v>
      </c>
      <c r="K148" s="106">
        <f t="shared" si="41"/>
        <v>1200</v>
      </c>
      <c r="L148" s="118">
        <v>3</v>
      </c>
      <c r="M148" s="105">
        <f t="shared" si="63"/>
        <v>3173.5707185122578</v>
      </c>
      <c r="N148" s="106">
        <f t="shared" si="56"/>
        <v>1057.8569061707526</v>
      </c>
      <c r="O148" s="123">
        <f t="shared" si="57"/>
        <v>0</v>
      </c>
      <c r="P148" s="124">
        <f t="shared" si="58"/>
        <v>-142.14309382924739</v>
      </c>
      <c r="Q148" s="125">
        <f t="shared" si="59"/>
        <v>0.88154742180896051</v>
      </c>
      <c r="R148" s="290"/>
      <c r="S148" s="47">
        <v>0.91041666666666632</v>
      </c>
      <c r="T148" s="120">
        <v>0.94447916666666631</v>
      </c>
      <c r="U148" s="111">
        <v>14.549999999999876</v>
      </c>
      <c r="V148" s="112">
        <v>49.061455946691744</v>
      </c>
      <c r="W148" s="113"/>
      <c r="X148" s="116"/>
      <c r="Y148" s="281"/>
      <c r="Z148" s="282"/>
      <c r="AA148" s="172">
        <f t="shared" si="60"/>
        <v>-426.42928148774217</v>
      </c>
      <c r="AB148" s="110">
        <f t="shared" si="61"/>
        <v>0.88154742180896051</v>
      </c>
      <c r="AC148" s="295"/>
    </row>
    <row r="149" spans="1:29" ht="15.75" customHeight="1">
      <c r="A149" s="298"/>
      <c r="B149" s="100" t="s">
        <v>118</v>
      </c>
      <c r="C149" s="279" t="s">
        <v>150</v>
      </c>
      <c r="D149" s="280"/>
      <c r="E149" s="101">
        <v>25.03</v>
      </c>
      <c r="F149" s="102">
        <v>1542</v>
      </c>
      <c r="G149" s="121">
        <f t="shared" si="62"/>
        <v>38596.26</v>
      </c>
      <c r="H149" s="62"/>
      <c r="I149" s="104">
        <v>5</v>
      </c>
      <c r="J149" s="105">
        <v>3600</v>
      </c>
      <c r="K149" s="106">
        <f t="shared" si="41"/>
        <v>720</v>
      </c>
      <c r="L149" s="118">
        <v>5</v>
      </c>
      <c r="M149" s="105">
        <f t="shared" si="63"/>
        <v>3186.1774918322217</v>
      </c>
      <c r="N149" s="106">
        <f t="shared" si="56"/>
        <v>637.23549836644429</v>
      </c>
      <c r="O149" s="123">
        <f t="shared" si="57"/>
        <v>0</v>
      </c>
      <c r="P149" s="124">
        <f t="shared" si="58"/>
        <v>-82.76450163355571</v>
      </c>
      <c r="Q149" s="125">
        <f t="shared" si="59"/>
        <v>0.88504930328672815</v>
      </c>
      <c r="R149" s="290"/>
      <c r="S149" s="47">
        <v>0.95486111111111072</v>
      </c>
      <c r="T149" s="120">
        <v>0.97502314814814772</v>
      </c>
      <c r="U149" s="111">
        <v>14.949999999999939</v>
      </c>
      <c r="V149" s="112">
        <v>29.037930321576678</v>
      </c>
      <c r="W149" s="126"/>
      <c r="X149" s="127"/>
      <c r="Y149" s="281"/>
      <c r="Z149" s="282"/>
      <c r="AA149" s="172">
        <f t="shared" si="60"/>
        <v>-413.82250816777832</v>
      </c>
      <c r="AB149" s="110">
        <f t="shared" si="61"/>
        <v>0.88504930328672826</v>
      </c>
      <c r="AC149" s="295"/>
    </row>
    <row r="150" spans="1:29" ht="15.75" customHeight="1">
      <c r="A150" s="298"/>
      <c r="B150" s="100" t="s">
        <v>118</v>
      </c>
      <c r="C150" s="279" t="s">
        <v>149</v>
      </c>
      <c r="D150" s="280"/>
      <c r="E150" s="101">
        <v>24.82</v>
      </c>
      <c r="F150" s="102">
        <v>2056</v>
      </c>
      <c r="G150" s="121">
        <f t="shared" si="62"/>
        <v>51029.919999999998</v>
      </c>
      <c r="H150" s="62"/>
      <c r="I150" s="104">
        <v>5</v>
      </c>
      <c r="J150" s="105">
        <v>3600</v>
      </c>
      <c r="K150" s="106">
        <f t="shared" si="41"/>
        <v>720</v>
      </c>
      <c r="L150" s="118">
        <v>5</v>
      </c>
      <c r="M150" s="105">
        <f t="shared" si="63"/>
        <v>3186.8717796373817</v>
      </c>
      <c r="N150" s="106">
        <f t="shared" si="56"/>
        <v>637.37435592747636</v>
      </c>
      <c r="O150" s="123">
        <f t="shared" si="57"/>
        <v>0</v>
      </c>
      <c r="P150" s="124">
        <f t="shared" si="58"/>
        <v>-82.625644072523642</v>
      </c>
      <c r="Q150" s="125">
        <f t="shared" si="59"/>
        <v>0.88524216101038378</v>
      </c>
      <c r="R150" s="290"/>
      <c r="S150" s="47">
        <v>0.98541666666666627</v>
      </c>
      <c r="T150" s="120">
        <v>1.0122916666666664</v>
      </c>
      <c r="U150" s="111">
        <v>14.966666666666715</v>
      </c>
      <c r="V150" s="112">
        <v>38.708805540346063</v>
      </c>
      <c r="W150" s="126"/>
      <c r="X150" s="127"/>
      <c r="Y150" s="281"/>
      <c r="Z150" s="282"/>
      <c r="AA150" s="172">
        <f t="shared" si="60"/>
        <v>-413.12822036261832</v>
      </c>
      <c r="AB150" s="110">
        <f t="shared" si="61"/>
        <v>0.88524216101038378</v>
      </c>
      <c r="AC150" s="295"/>
    </row>
    <row r="151" spans="1:29" ht="15.75" customHeight="1">
      <c r="A151" s="298"/>
      <c r="B151" s="100" t="s">
        <v>118</v>
      </c>
      <c r="C151" s="279" t="s">
        <v>140</v>
      </c>
      <c r="D151" s="280"/>
      <c r="E151" s="101">
        <v>17.89</v>
      </c>
      <c r="F151" s="102">
        <v>4141</v>
      </c>
      <c r="G151" s="121">
        <f t="shared" si="62"/>
        <v>74082.490000000005</v>
      </c>
      <c r="H151" s="62"/>
      <c r="I151" s="104">
        <v>4</v>
      </c>
      <c r="J151" s="105">
        <v>3600</v>
      </c>
      <c r="K151" s="106">
        <f t="shared" si="41"/>
        <v>900</v>
      </c>
      <c r="L151" s="118">
        <v>4</v>
      </c>
      <c r="M151" s="105">
        <f t="shared" si="63"/>
        <v>3186.9764943287582</v>
      </c>
      <c r="N151" s="106">
        <f t="shared" si="56"/>
        <v>796.74412358218956</v>
      </c>
      <c r="O151" s="123">
        <f t="shared" si="57"/>
        <v>0</v>
      </c>
      <c r="P151" s="124">
        <f t="shared" si="58"/>
        <v>-103.25587641781044</v>
      </c>
      <c r="Q151" s="125">
        <f t="shared" si="59"/>
        <v>0.8852712484246551</v>
      </c>
      <c r="R151" s="290"/>
      <c r="S151" s="47">
        <v>1.0222222222222219</v>
      </c>
      <c r="T151" s="120">
        <v>1.0763541666666663</v>
      </c>
      <c r="U151" s="111">
        <v>15</v>
      </c>
      <c r="V151" s="112">
        <v>77.96103938706041</v>
      </c>
      <c r="W151" s="126"/>
      <c r="X151" s="127"/>
      <c r="Y151" s="281"/>
      <c r="Z151" s="282"/>
      <c r="AA151" s="172">
        <f t="shared" si="60"/>
        <v>-413.02350567124176</v>
      </c>
      <c r="AB151" s="110">
        <f t="shared" si="61"/>
        <v>0.8852712484246551</v>
      </c>
      <c r="AC151" s="295"/>
    </row>
    <row r="152" spans="1:29" ht="15.75" customHeight="1">
      <c r="A152" s="298"/>
      <c r="B152" s="100" t="s">
        <v>118</v>
      </c>
      <c r="C152" s="279" t="s">
        <v>141</v>
      </c>
      <c r="D152" s="280"/>
      <c r="E152" s="101">
        <v>16.66</v>
      </c>
      <c r="F152" s="102">
        <v>6198</v>
      </c>
      <c r="G152" s="121">
        <f t="shared" si="62"/>
        <v>103258.68000000001</v>
      </c>
      <c r="H152" s="62"/>
      <c r="I152" s="104">
        <v>5</v>
      </c>
      <c r="J152" s="105">
        <v>3600</v>
      </c>
      <c r="K152" s="106">
        <f t="shared" si="41"/>
        <v>720</v>
      </c>
      <c r="L152" s="118">
        <v>5</v>
      </c>
      <c r="M152" s="105">
        <f t="shared" si="63"/>
        <v>3190.6278973714561</v>
      </c>
      <c r="N152" s="106">
        <f t="shared" si="56"/>
        <v>638.12557947429127</v>
      </c>
      <c r="O152" s="123">
        <f t="shared" si="57"/>
        <v>0</v>
      </c>
      <c r="P152" s="124">
        <f t="shared" si="58"/>
        <v>-81.874420525708729</v>
      </c>
      <c r="Q152" s="125">
        <f t="shared" si="59"/>
        <v>0.88628552704762675</v>
      </c>
      <c r="R152" s="290"/>
      <c r="S152" s="47">
        <v>1.0861111111111108</v>
      </c>
      <c r="T152" s="120">
        <v>1.1670486111111109</v>
      </c>
      <c r="U152" s="111">
        <v>15</v>
      </c>
      <c r="V152" s="112">
        <v>116.55386085803579</v>
      </c>
      <c r="W152" s="126"/>
      <c r="X152" s="127"/>
      <c r="Y152" s="281"/>
      <c r="Z152" s="282"/>
      <c r="AA152" s="172">
        <f t="shared" si="60"/>
        <v>-409.37210262854387</v>
      </c>
      <c r="AB152" s="110">
        <f t="shared" si="61"/>
        <v>0.88628552704762675</v>
      </c>
      <c r="AC152" s="295"/>
    </row>
    <row r="153" spans="1:29" ht="15.75" customHeight="1">
      <c r="A153" s="298"/>
      <c r="B153" s="100"/>
      <c r="C153" s="279"/>
      <c r="D153" s="280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120"/>
      <c r="U153" s="111"/>
      <c r="V153" s="112"/>
      <c r="W153" s="126"/>
      <c r="X153" s="127"/>
      <c r="Y153" s="281"/>
      <c r="Z153" s="282"/>
      <c r="AA153" s="172"/>
      <c r="AB153" s="110"/>
      <c r="AC153" s="295"/>
    </row>
    <row r="154" spans="1:29" ht="15.75" customHeight="1">
      <c r="A154" s="298"/>
      <c r="B154" s="100"/>
      <c r="C154" s="279"/>
      <c r="D154" s="280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120"/>
      <c r="U154" s="111"/>
      <c r="V154" s="112"/>
      <c r="W154" s="113"/>
      <c r="X154" s="116"/>
      <c r="Y154" s="281"/>
      <c r="Z154" s="282"/>
      <c r="AA154" s="172"/>
      <c r="AB154" s="110"/>
      <c r="AC154" s="295"/>
    </row>
    <row r="155" spans="1:29" ht="15.75" customHeight="1">
      <c r="A155" s="298"/>
      <c r="B155" s="100"/>
      <c r="C155" s="279"/>
      <c r="D155" s="280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120"/>
      <c r="U155" s="111"/>
      <c r="V155" s="112"/>
      <c r="W155" s="126"/>
      <c r="X155" s="127"/>
      <c r="Y155" s="281"/>
      <c r="Z155" s="282"/>
      <c r="AA155" s="172"/>
      <c r="AB155" s="110"/>
      <c r="AC155" s="295"/>
    </row>
    <row r="156" spans="1:29" ht="15.75" customHeight="1">
      <c r="A156" s="298"/>
      <c r="B156" s="100"/>
      <c r="C156" s="279"/>
      <c r="D156" s="280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81"/>
      <c r="Z156" s="282"/>
      <c r="AA156" s="173"/>
      <c r="AB156" s="125"/>
      <c r="AC156" s="295"/>
    </row>
    <row r="157" spans="1:29" ht="15.75" customHeight="1" thickBot="1">
      <c r="A157" s="299"/>
      <c r="B157" s="133" t="s">
        <v>115</v>
      </c>
      <c r="C157" s="276"/>
      <c r="D157" s="276"/>
      <c r="E157" s="134"/>
      <c r="F157" s="167"/>
      <c r="G157" s="135"/>
      <c r="H157" s="69"/>
      <c r="I157" s="136">
        <f t="shared" ref="I157:J157" si="64">AVERAGE(I141:I156)</f>
        <v>4.333333333333333</v>
      </c>
      <c r="J157" s="137">
        <f t="shared" si="64"/>
        <v>3600</v>
      </c>
      <c r="K157" s="138">
        <f t="shared" ref="K157" si="65">J157/I157</f>
        <v>830.76923076923083</v>
      </c>
      <c r="L157" s="136">
        <f t="shared" ref="L157:M157" si="66">AVERAGE(L141:L156)</f>
        <v>4.333333333333333</v>
      </c>
      <c r="M157" s="137">
        <f t="shared" si="66"/>
        <v>3185.5173969470125</v>
      </c>
      <c r="N157" s="138">
        <f>M157/L157</f>
        <v>735.11939929546452</v>
      </c>
      <c r="O157" s="139">
        <f>L157-I157</f>
        <v>0</v>
      </c>
      <c r="P157" s="140">
        <f>N157-K157</f>
        <v>-95.649831473766312</v>
      </c>
      <c r="Q157" s="141">
        <f>N157/K157</f>
        <v>0.88486594359639237</v>
      </c>
      <c r="R157" s="291"/>
      <c r="S157" s="142">
        <v>0.70833333333333337</v>
      </c>
      <c r="T157" s="143">
        <v>1.1670486111111109</v>
      </c>
      <c r="U157" s="144"/>
      <c r="V157" s="166"/>
      <c r="W157" s="167"/>
      <c r="X157" s="138"/>
      <c r="Y157" s="277"/>
      <c r="Z157" s="278"/>
      <c r="AA157" s="174">
        <f>M157-J157</f>
        <v>-414.48260305298754</v>
      </c>
      <c r="AB157" s="141">
        <f>M157/J157</f>
        <v>0.88486594359639237</v>
      </c>
      <c r="AC157" s="296"/>
    </row>
    <row r="159" spans="1:29">
      <c r="Y159" s="275" t="s">
        <v>151</v>
      </c>
      <c r="Z159" s="275"/>
    </row>
    <row r="160" spans="1:29">
      <c r="Y160" s="275" t="s">
        <v>152</v>
      </c>
      <c r="Z160" s="275"/>
    </row>
    <row r="161" spans="25:26">
      <c r="Y161" s="275" t="s">
        <v>153</v>
      </c>
      <c r="Z161" s="275"/>
    </row>
    <row r="162" spans="25:26">
      <c r="Y162" s="275" t="s">
        <v>154</v>
      </c>
      <c r="Z162" s="275"/>
    </row>
    <row r="163" spans="25:26">
      <c r="Y163" s="275" t="s">
        <v>155</v>
      </c>
      <c r="Z163" s="275"/>
    </row>
    <row r="164" spans="25:26">
      <c r="Y164" s="275" t="s">
        <v>156</v>
      </c>
      <c r="Z164" s="275"/>
    </row>
    <row r="165" spans="25:26">
      <c r="Y165" s="275" t="s">
        <v>157</v>
      </c>
      <c r="Z165" s="275"/>
    </row>
    <row r="166" spans="25:26">
      <c r="Y166" s="275" t="s">
        <v>158</v>
      </c>
      <c r="Z166" s="275"/>
    </row>
    <row r="167" spans="25:26">
      <c r="Y167" s="275" t="s">
        <v>159</v>
      </c>
      <c r="Z167" s="275"/>
    </row>
    <row r="168" spans="25:26">
      <c r="Y168" s="275" t="s">
        <v>160</v>
      </c>
      <c r="Z168" s="275"/>
    </row>
    <row r="169" spans="25:26">
      <c r="Y169" s="275" t="s">
        <v>161</v>
      </c>
      <c r="Z169" s="275"/>
    </row>
    <row r="170" spans="25:26">
      <c r="Y170" s="275" t="s">
        <v>162</v>
      </c>
      <c r="Z170" s="275"/>
    </row>
    <row r="171" spans="25:26">
      <c r="Y171" s="275" t="s">
        <v>163</v>
      </c>
      <c r="Z171" s="275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141" priority="1" operator="greaterThan">
      <formula>0</formula>
    </cfRule>
  </conditionalFormatting>
  <conditionalFormatting sqref="P5:P157 AA5:AA157">
    <cfRule type="cellIs" dxfId="140" priority="4" operator="lessThan">
      <formula>0</formula>
    </cfRule>
  </conditionalFormatting>
  <conditionalFormatting sqref="Q5:Q157 AB5:AB157">
    <cfRule type="cellIs" dxfId="139" priority="2" operator="greaterThan">
      <formula>1</formula>
    </cfRule>
    <cfRule type="cellIs" dxfId="138" priority="3" operator="lessThan">
      <formula>0.8</formula>
    </cfRule>
  </conditionalFormatting>
  <conditionalFormatting sqref="AC5:AC6 R5:R157 AC90:AC95">
    <cfRule type="cellIs" dxfId="137" priority="5" operator="lessThan">
      <formula>0.8</formula>
    </cfRule>
  </conditionalFormatting>
  <conditionalFormatting sqref="AC12:AC20">
    <cfRule type="cellIs" dxfId="136" priority="13" operator="lessThan">
      <formula>0.8</formula>
    </cfRule>
  </conditionalFormatting>
  <conditionalFormatting sqref="AC22:AC27">
    <cfRule type="cellIs" dxfId="135" priority="12" operator="lessThan">
      <formula>0.8</formula>
    </cfRule>
  </conditionalFormatting>
  <conditionalFormatting sqref="AC39">
    <cfRule type="cellIs" dxfId="134" priority="11" operator="lessThan">
      <formula>0.8</formula>
    </cfRule>
  </conditionalFormatting>
  <conditionalFormatting sqref="AC56">
    <cfRule type="cellIs" dxfId="133" priority="7" operator="lessThan">
      <formula>0.8</formula>
    </cfRule>
  </conditionalFormatting>
  <conditionalFormatting sqref="AC73:AC78">
    <cfRule type="cellIs" dxfId="132" priority="6" operator="lessThan">
      <formula>0.8</formula>
    </cfRule>
  </conditionalFormatting>
  <conditionalFormatting sqref="AC107">
    <cfRule type="cellIs" dxfId="131" priority="10" operator="lessThan">
      <formula>0.8</formula>
    </cfRule>
  </conditionalFormatting>
  <conditionalFormatting sqref="AC124">
    <cfRule type="cellIs" dxfId="130" priority="9" operator="lessThan">
      <formula>0.8</formula>
    </cfRule>
  </conditionalFormatting>
  <conditionalFormatting sqref="AC141:AC146">
    <cfRule type="cellIs" dxfId="129" priority="8" operator="lessThan">
      <formula>0.8</formula>
    </cfRule>
  </conditionalFormatting>
  <dataValidations count="1">
    <dataValidation type="list" allowBlank="1" showInputMessage="1" showErrorMessage="1" sqref="Y5:Z157" xr:uid="{12662AA9-F8AE-4028-BEE6-76CC8DCE9464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4D21-9F9C-47F5-913E-E4FD47E70D86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65960</v>
      </c>
      <c r="E1" s="88" t="s">
        <v>3</v>
      </c>
      <c r="F1" s="89">
        <f>SUM(G5:G140)</f>
        <v>3116879.2199999997</v>
      </c>
      <c r="G1" s="90" t="s">
        <v>84</v>
      </c>
      <c r="H1" s="91">
        <f>L21+L38+L55+L72+L89+L106+L123+L140</f>
        <v>155.16666666666666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46148</v>
      </c>
      <c r="B2" s="335"/>
      <c r="C2" s="92" t="s">
        <v>40</v>
      </c>
      <c r="D2" s="93">
        <f>AVERAGE(N21,N38,N55,N72,N89,N106,N123,N140)</f>
        <v>133.82385994506242</v>
      </c>
      <c r="E2" s="93" t="s">
        <v>91</v>
      </c>
      <c r="F2" s="94">
        <f>F1/D1</f>
        <v>47.254081564584595</v>
      </c>
      <c r="G2" s="95" t="s">
        <v>92</v>
      </c>
      <c r="H2" s="96">
        <f>COUNT(H5:H140)</f>
        <v>0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49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173</v>
      </c>
      <c r="C5" s="365" t="s">
        <v>174</v>
      </c>
      <c r="D5" s="365"/>
      <c r="E5" s="147">
        <v>56.77</v>
      </c>
      <c r="F5" s="151">
        <v>3437</v>
      </c>
      <c r="G5" s="148">
        <f t="shared" ref="G5:G7" si="0">E5*F5</f>
        <v>195118.49000000002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1788.0185531321165</v>
      </c>
      <c r="N5" s="152">
        <f>M5/L5</f>
        <v>74.500773047171521</v>
      </c>
      <c r="O5" s="154">
        <f>L5-I5</f>
        <v>0</v>
      </c>
      <c r="P5" s="155">
        <f>N5-K5</f>
        <v>-8.832560286161808</v>
      </c>
      <c r="Q5" s="156">
        <f>N5/K5</f>
        <v>0.89400927656605833</v>
      </c>
      <c r="R5" s="289">
        <f>Q21</f>
        <v>0.89481374812553338</v>
      </c>
      <c r="S5" s="157">
        <v>0.25</v>
      </c>
      <c r="T5" s="158">
        <v>0.3300925925925926</v>
      </c>
      <c r="U5" s="159"/>
      <c r="V5" s="160">
        <v>115.33437370588761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-211.98144686788351</v>
      </c>
      <c r="AF5" s="132">
        <f>M5/J5</f>
        <v>0.89400927656605822</v>
      </c>
      <c r="AG5" s="368">
        <f>AF21</f>
        <v>0.89481374812553338</v>
      </c>
    </row>
    <row r="6" spans="1:33" ht="15.75" customHeight="1">
      <c r="A6" s="298"/>
      <c r="B6" s="100" t="s">
        <v>175</v>
      </c>
      <c r="C6" s="364" t="s">
        <v>178</v>
      </c>
      <c r="D6" s="364"/>
      <c r="E6" s="101">
        <v>59.52</v>
      </c>
      <c r="F6" s="102">
        <v>5156</v>
      </c>
      <c r="G6" s="103">
        <f t="shared" si="0"/>
        <v>306885.12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1792.7997644980883</v>
      </c>
      <c r="N6" s="106">
        <f>M6/L6</f>
        <v>74.69999018742034</v>
      </c>
      <c r="O6" s="108">
        <f>L6-I6</f>
        <v>0</v>
      </c>
      <c r="P6" s="109">
        <f>N6-K6</f>
        <v>-8.6333431459129883</v>
      </c>
      <c r="Q6" s="110">
        <f>N6/K6</f>
        <v>0.8963998822490441</v>
      </c>
      <c r="R6" s="290"/>
      <c r="S6" s="47">
        <v>0.33402777777777776</v>
      </c>
      <c r="T6" s="48">
        <v>0.45385416666666667</v>
      </c>
      <c r="U6" s="111">
        <v>5.6666666666666199</v>
      </c>
      <c r="V6" s="112">
        <v>172.55691691068932</v>
      </c>
      <c r="W6" s="113">
        <v>0.45385416666666667</v>
      </c>
      <c r="X6" s="116">
        <v>0.49236111111111108</v>
      </c>
      <c r="Y6" s="12"/>
      <c r="Z6" s="198"/>
      <c r="AA6" s="281"/>
      <c r="AB6" s="282"/>
      <c r="AC6" s="12">
        <v>5</v>
      </c>
      <c r="AD6" s="198"/>
      <c r="AE6" s="117">
        <f>M6-J6</f>
        <v>-207.20023550191172</v>
      </c>
      <c r="AF6" s="110">
        <f>M6/J6</f>
        <v>0.8963998822490441</v>
      </c>
      <c r="AG6" s="362"/>
    </row>
    <row r="7" spans="1:33" ht="15.75" customHeight="1">
      <c r="A7" s="298"/>
      <c r="B7" s="100" t="s">
        <v>175</v>
      </c>
      <c r="C7" s="364" t="s">
        <v>176</v>
      </c>
      <c r="D7" s="364"/>
      <c r="E7" s="101">
        <v>77.34</v>
      </c>
      <c r="F7" s="102">
        <v>2339</v>
      </c>
      <c r="G7" s="103">
        <f t="shared" si="0"/>
        <v>180898.26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1788.0641711229957</v>
      </c>
      <c r="N7" s="106">
        <f>M7/L7</f>
        <v>77.74192048360851</v>
      </c>
      <c r="O7" s="108">
        <f>L7-I7</f>
        <v>0</v>
      </c>
      <c r="P7" s="109">
        <f>N7-K7</f>
        <v>-9.2146012555219272</v>
      </c>
      <c r="Q7" s="110">
        <f>N7/K7</f>
        <v>0.89403208556149782</v>
      </c>
      <c r="R7" s="290"/>
      <c r="S7" s="47">
        <v>0.49236111111111108</v>
      </c>
      <c r="T7" s="48">
        <v>0.54686342592592585</v>
      </c>
      <c r="U7" s="111">
        <v>55.449999999999953</v>
      </c>
      <c r="V7" s="112">
        <v>78.487115991960906</v>
      </c>
      <c r="W7" s="113"/>
      <c r="X7" s="116"/>
      <c r="Y7" s="12"/>
      <c r="Z7" s="198"/>
      <c r="AA7" s="281"/>
      <c r="AB7" s="282"/>
      <c r="AC7" s="12">
        <v>2</v>
      </c>
      <c r="AD7" s="198"/>
      <c r="AE7" s="117">
        <f>M7-J7</f>
        <v>-211.93582887700427</v>
      </c>
      <c r="AF7" s="110">
        <f>M7/J7</f>
        <v>0.89403208556149782</v>
      </c>
      <c r="AG7" s="362"/>
    </row>
    <row r="8" spans="1:33" ht="15.75" customHeight="1">
      <c r="A8" s="298"/>
      <c r="B8" s="100"/>
      <c r="C8" s="364"/>
      <c r="D8" s="364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81"/>
      <c r="AB8" s="282"/>
      <c r="AC8" s="12"/>
      <c r="AD8" s="198"/>
      <c r="AE8" s="117"/>
      <c r="AF8" s="110"/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1789.6274962510668</v>
      </c>
      <c r="N21" s="138">
        <f>M21/L21</f>
        <v>75.618063221876056</v>
      </c>
      <c r="O21" s="139">
        <f>L21-I21</f>
        <v>0</v>
      </c>
      <c r="P21" s="140">
        <f>N21-K21</f>
        <v>-8.8889790316450643</v>
      </c>
      <c r="Q21" s="141">
        <f>N21/K21</f>
        <v>0.89481374812553338</v>
      </c>
      <c r="R21" s="291"/>
      <c r="S21" s="142">
        <v>0.25</v>
      </c>
      <c r="T21" s="143">
        <v>0.54686342592592585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10</v>
      </c>
      <c r="AD21" s="180">
        <f>SUM(AD5:AD20)</f>
        <v>0</v>
      </c>
      <c r="AE21" s="168">
        <f>M21-J21</f>
        <v>-210.37250374893324</v>
      </c>
      <c r="AF21" s="141">
        <f>M21/J21</f>
        <v>0.89481374812553338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3149</v>
      </c>
      <c r="G22" s="148">
        <f t="shared" ref="G22:G25" si="5">E22*F22</f>
        <v>169290.23999999999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1787.4065513744433</v>
      </c>
      <c r="N22" s="152">
        <f>M22/L22</f>
        <v>89.370327568722161</v>
      </c>
      <c r="O22" s="154">
        <f>L22-I22</f>
        <v>0</v>
      </c>
      <c r="P22" s="155">
        <f>N22-K22</f>
        <v>-10.629672431277839</v>
      </c>
      <c r="Q22" s="156">
        <f>N22/K22</f>
        <v>0.89370327568722163</v>
      </c>
      <c r="R22" s="289">
        <f>Q38</f>
        <v>0.89418608679161227</v>
      </c>
      <c r="S22" s="157">
        <v>0.25</v>
      </c>
      <c r="T22" s="158">
        <v>0.32340277777777776</v>
      </c>
      <c r="U22" s="159"/>
      <c r="V22" s="160">
        <v>105.70622551132129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>M22-J22</f>
        <v>-212.59344862555668</v>
      </c>
      <c r="AF22" s="156">
        <f>M22/J22</f>
        <v>0.89370327568722163</v>
      </c>
      <c r="AG22" s="361">
        <f>AF38</f>
        <v>0.89418608679161227</v>
      </c>
    </row>
    <row r="23" spans="1:33" ht="15.75" customHeight="1">
      <c r="A23" s="284"/>
      <c r="B23" s="163" t="s">
        <v>175</v>
      </c>
      <c r="C23" s="279" t="s">
        <v>182</v>
      </c>
      <c r="D23" s="280"/>
      <c r="E23" s="101">
        <v>47.37</v>
      </c>
      <c r="F23" s="111">
        <v>1564</v>
      </c>
      <c r="G23" s="103">
        <f t="shared" si="5"/>
        <v>74086.679999999993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1786.9999999999995</v>
      </c>
      <c r="N23" s="106">
        <f>M23/L23</f>
        <v>85.095238095238074</v>
      </c>
      <c r="O23" s="108">
        <f>L23-I23</f>
        <v>0</v>
      </c>
      <c r="P23" s="109">
        <f>N23-K23</f>
        <v>-10.142857142857167</v>
      </c>
      <c r="Q23" s="110">
        <f>N23/K23</f>
        <v>0.89349999999999974</v>
      </c>
      <c r="R23" s="290"/>
      <c r="S23" s="47">
        <v>0.3263888888888889</v>
      </c>
      <c r="T23" s="48">
        <v>0.36284722222222221</v>
      </c>
      <c r="U23" s="111">
        <v>5</v>
      </c>
      <c r="V23" s="112">
        <v>52.512590934527154</v>
      </c>
      <c r="W23" s="113"/>
      <c r="X23" s="116"/>
      <c r="Y23" s="12"/>
      <c r="Z23" s="198"/>
      <c r="AA23" s="281"/>
      <c r="AB23" s="282"/>
      <c r="AC23" s="12">
        <v>1</v>
      </c>
      <c r="AD23" s="198"/>
      <c r="AE23" s="117">
        <f>M23-J23</f>
        <v>-213.00000000000045</v>
      </c>
      <c r="AF23" s="110">
        <f>M23/J23</f>
        <v>0.89349999999999974</v>
      </c>
      <c r="AG23" s="362"/>
    </row>
    <row r="24" spans="1:33" ht="15.75" customHeight="1">
      <c r="A24" s="284"/>
      <c r="B24" s="163" t="s">
        <v>175</v>
      </c>
      <c r="C24" s="279" t="s">
        <v>183</v>
      </c>
      <c r="D24" s="280"/>
      <c r="E24" s="101">
        <v>59.54</v>
      </c>
      <c r="F24" s="111">
        <v>2989</v>
      </c>
      <c r="G24" s="103">
        <f t="shared" si="5"/>
        <v>177965.06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1791.4494679135723</v>
      </c>
      <c r="N24" s="106">
        <f>M24/L24</f>
        <v>77.889107300590098</v>
      </c>
      <c r="O24" s="108">
        <f>L24-I24</f>
        <v>0</v>
      </c>
      <c r="P24" s="109">
        <f>N24-K24</f>
        <v>-9.0674144385403395</v>
      </c>
      <c r="Q24" s="110">
        <f>N24/K24</f>
        <v>0.89572473395678609</v>
      </c>
      <c r="R24" s="290"/>
      <c r="S24" s="47">
        <v>0.3659722222222222</v>
      </c>
      <c r="T24" s="48">
        <v>0.43548611111111107</v>
      </c>
      <c r="U24" s="111">
        <v>5</v>
      </c>
      <c r="V24" s="112">
        <v>100.10888010638109</v>
      </c>
      <c r="W24" s="113">
        <v>0.43548611111111107</v>
      </c>
      <c r="X24" s="116">
        <v>0.47499999999999998</v>
      </c>
      <c r="Y24" s="12"/>
      <c r="Z24" s="198"/>
      <c r="AA24" s="281"/>
      <c r="AB24" s="282"/>
      <c r="AC24" s="12">
        <v>3</v>
      </c>
      <c r="AD24" s="198"/>
      <c r="AE24" s="117">
        <f>M24-J24</f>
        <v>-208.55053208642767</v>
      </c>
      <c r="AF24" s="110">
        <f>M24/J24</f>
        <v>0.8957247339567862</v>
      </c>
      <c r="AG24" s="362"/>
    </row>
    <row r="25" spans="1:33" ht="15.75" customHeight="1">
      <c r="A25" s="284"/>
      <c r="B25" s="163" t="s">
        <v>175</v>
      </c>
      <c r="C25" s="279" t="s">
        <v>185</v>
      </c>
      <c r="D25" s="280"/>
      <c r="E25" s="101">
        <v>71.55</v>
      </c>
      <c r="F25" s="111">
        <v>2361</v>
      </c>
      <c r="G25" s="103">
        <f t="shared" si="5"/>
        <v>168929.55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1787.6326750448839</v>
      </c>
      <c r="N25" s="106">
        <f>M25/L25</f>
        <v>81.256030683858356</v>
      </c>
      <c r="O25" s="108">
        <f>L25-I25</f>
        <v>0</v>
      </c>
      <c r="P25" s="109">
        <f>N25-K25</f>
        <v>-9.6530602252325508</v>
      </c>
      <c r="Q25" s="110">
        <f>N25/K25</f>
        <v>0.89381633752244194</v>
      </c>
      <c r="R25" s="290"/>
      <c r="S25" s="47">
        <v>0.47499999999999998</v>
      </c>
      <c r="T25" s="48">
        <v>0.5300231481481481</v>
      </c>
      <c r="U25" s="111">
        <v>56.90000000000002</v>
      </c>
      <c r="V25" s="112">
        <v>79.244467824713041</v>
      </c>
      <c r="W25" s="113"/>
      <c r="X25" s="116"/>
      <c r="Y25" s="12"/>
      <c r="Z25" s="198"/>
      <c r="AA25" s="281"/>
      <c r="AB25" s="282"/>
      <c r="AC25" s="12">
        <v>2</v>
      </c>
      <c r="AD25" s="198"/>
      <c r="AE25" s="117">
        <f>M25-J25</f>
        <v>-212.36732495511615</v>
      </c>
      <c r="AF25" s="110">
        <f>M25/J25</f>
        <v>0.89381633752244194</v>
      </c>
      <c r="AG25" s="362"/>
    </row>
    <row r="26" spans="1:33" ht="15.75" customHeight="1">
      <c r="A26" s="285"/>
      <c r="B26" s="163"/>
      <c r="C26" s="279"/>
      <c r="D26" s="280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81"/>
      <c r="AB26" s="282"/>
      <c r="AC26" s="12"/>
      <c r="AD26" s="198"/>
      <c r="AE26" s="117"/>
      <c r="AF26" s="110"/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1788.3721735832246</v>
      </c>
      <c r="N38" s="138">
        <f>M38/L38</f>
        <v>83.180101096894163</v>
      </c>
      <c r="O38" s="139">
        <f>L38-I38</f>
        <v>0</v>
      </c>
      <c r="P38" s="140">
        <f>N38-K38</f>
        <v>-9.8431547170593205</v>
      </c>
      <c r="Q38" s="141">
        <f>N38/K38</f>
        <v>0.89418608679161227</v>
      </c>
      <c r="R38" s="291"/>
      <c r="S38" s="142">
        <v>0.25</v>
      </c>
      <c r="T38" s="143">
        <v>0.5300231481481481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8</v>
      </c>
      <c r="AD38" s="180">
        <f>SUM(AD22:AD37)</f>
        <v>0</v>
      </c>
      <c r="AE38" s="168">
        <f>M38-J38</f>
        <v>-211.62782641677541</v>
      </c>
      <c r="AF38" s="141">
        <f>M38/J38</f>
        <v>0.89418608679161227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3930</v>
      </c>
      <c r="G39" s="148">
        <f t="shared" ref="G39:G42" si="9">E39*F39</f>
        <v>77421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1079.8819098143238</v>
      </c>
      <c r="N39" s="152">
        <f>M39/L39</f>
        <v>83.067839216486448</v>
      </c>
      <c r="O39" s="154">
        <f>L39-I39</f>
        <v>0</v>
      </c>
      <c r="P39" s="155">
        <f>N39-K39</f>
        <v>-9.239853091205859</v>
      </c>
      <c r="Q39" s="156">
        <f>N39/K39</f>
        <v>0.89990159151193649</v>
      </c>
      <c r="R39" s="289">
        <f>Q55</f>
        <v>0.89567606801477939</v>
      </c>
      <c r="S39" s="157">
        <v>0.25</v>
      </c>
      <c r="T39" s="158">
        <v>0.40163194444444444</v>
      </c>
      <c r="U39" s="159"/>
      <c r="V39" s="160">
        <v>218.35720911422965</v>
      </c>
      <c r="W39" s="158"/>
      <c r="X39" s="169"/>
      <c r="Y39" s="12"/>
      <c r="Z39" s="198"/>
      <c r="AA39" s="292"/>
      <c r="AB39" s="293"/>
      <c r="AC39" s="12">
        <v>5</v>
      </c>
      <c r="AD39" s="198"/>
      <c r="AE39" s="115">
        <f>M39-J39</f>
        <v>-120.11809018567624</v>
      </c>
      <c r="AF39" s="156">
        <f>M39/J39</f>
        <v>0.89990159151193649</v>
      </c>
      <c r="AG39" s="294">
        <f>AF55</f>
        <v>0.8956760680147795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1758</v>
      </c>
      <c r="G40" s="103">
        <f t="shared" si="9"/>
        <v>135981.29999999999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1791.5662025924153</v>
      </c>
      <c r="N40" s="106">
        <f>M40/L40</f>
        <v>68.906392407400588</v>
      </c>
      <c r="O40" s="108">
        <f>L40-I40</f>
        <v>0</v>
      </c>
      <c r="P40" s="109">
        <f>N40-K40</f>
        <v>-8.0166845156763316</v>
      </c>
      <c r="Q40" s="110">
        <f>N40/K40</f>
        <v>0.89578310129620764</v>
      </c>
      <c r="R40" s="290"/>
      <c r="S40" s="47">
        <v>0.40555555555555556</v>
      </c>
      <c r="T40" s="48">
        <v>0.44643518518518521</v>
      </c>
      <c r="U40" s="111">
        <v>5.6500000000000039</v>
      </c>
      <c r="V40" s="112">
        <v>58.875859483936082</v>
      </c>
      <c r="W40" s="113"/>
      <c r="X40" s="116"/>
      <c r="Y40" s="12"/>
      <c r="Z40" s="198"/>
      <c r="AA40" s="281"/>
      <c r="AB40" s="282"/>
      <c r="AC40" s="12">
        <v>1</v>
      </c>
      <c r="AD40" s="198"/>
      <c r="AE40" s="117">
        <f>M40-J40</f>
        <v>-208.43379740758473</v>
      </c>
      <c r="AF40" s="110">
        <f>M40/J40</f>
        <v>0.89578310129620764</v>
      </c>
      <c r="AG40" s="295"/>
    </row>
    <row r="41" spans="1:33" ht="15.75" customHeight="1">
      <c r="A41" s="298"/>
      <c r="B41" s="163" t="s">
        <v>175</v>
      </c>
      <c r="C41" s="279" t="s">
        <v>180</v>
      </c>
      <c r="D41" s="280"/>
      <c r="E41" s="101">
        <v>59.34</v>
      </c>
      <c r="F41" s="102">
        <v>1671</v>
      </c>
      <c r="G41" s="103">
        <f t="shared" si="9"/>
        <v>99157.14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1789.0164953622505</v>
      </c>
      <c r="N41" s="106">
        <f>M41/L41</f>
        <v>74.542353973427097</v>
      </c>
      <c r="O41" s="108">
        <f>L41-I41</f>
        <v>0</v>
      </c>
      <c r="P41" s="109">
        <f>N41-K41</f>
        <v>-8.7909793599062311</v>
      </c>
      <c r="Q41" s="110">
        <f>N41/K41</f>
        <v>0.89450824768112525</v>
      </c>
      <c r="R41" s="290"/>
      <c r="S41" s="47">
        <v>0.45</v>
      </c>
      <c r="T41" s="48">
        <v>0.48891203703703706</v>
      </c>
      <c r="U41" s="111">
        <v>5.1333333333333098</v>
      </c>
      <c r="V41" s="112">
        <v>56.041965102003587</v>
      </c>
      <c r="W41" s="113">
        <v>0.48891203703703706</v>
      </c>
      <c r="X41" s="116">
        <v>0.52847222222222223</v>
      </c>
      <c r="Y41" s="12"/>
      <c r="Z41" s="198"/>
      <c r="AA41" s="281"/>
      <c r="AB41" s="282"/>
      <c r="AC41" s="12">
        <v>1</v>
      </c>
      <c r="AD41" s="198"/>
      <c r="AE41" s="117">
        <f>M41-J41</f>
        <v>-210.98350463774955</v>
      </c>
      <c r="AF41" s="110">
        <f>M41/J41</f>
        <v>0.89450824768112525</v>
      </c>
      <c r="AG41" s="295"/>
    </row>
    <row r="42" spans="1:33" ht="15.75" customHeight="1">
      <c r="A42" s="298"/>
      <c r="B42" s="163" t="s">
        <v>175</v>
      </c>
      <c r="C42" s="279" t="s">
        <v>177</v>
      </c>
      <c r="D42" s="280"/>
      <c r="E42" s="101">
        <v>58.67</v>
      </c>
      <c r="F42" s="102">
        <v>3624</v>
      </c>
      <c r="G42" s="103">
        <f t="shared" si="9"/>
        <v>212620.08000000002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1788.4030819374225</v>
      </c>
      <c r="N42" s="106">
        <f>M42/L42</f>
        <v>77.75665573640967</v>
      </c>
      <c r="O42" s="108">
        <f>L42-I42</f>
        <v>0</v>
      </c>
      <c r="P42" s="109">
        <f>N42-K42</f>
        <v>-9.1998660027207677</v>
      </c>
      <c r="Q42" s="110">
        <f>N42/K42</f>
        <v>0.89420154096871118</v>
      </c>
      <c r="R42" s="290"/>
      <c r="S42" s="47">
        <v>0.52847222222222223</v>
      </c>
      <c r="T42" s="48">
        <v>0.61289351851851848</v>
      </c>
      <c r="U42" s="111">
        <v>56.966666666666647</v>
      </c>
      <c r="V42" s="112">
        <v>121.58332883459457</v>
      </c>
      <c r="W42" s="113"/>
      <c r="X42" s="116"/>
      <c r="Y42" s="12"/>
      <c r="Z42" s="198"/>
      <c r="AA42" s="281"/>
      <c r="AB42" s="282"/>
      <c r="AC42" s="12">
        <v>3</v>
      </c>
      <c r="AD42" s="198"/>
      <c r="AE42" s="117">
        <f>M42-J42</f>
        <v>-211.59691806257752</v>
      </c>
      <c r="AF42" s="110">
        <f>M42/J42</f>
        <v>0.89420154096871129</v>
      </c>
      <c r="AG42" s="295"/>
    </row>
    <row r="43" spans="1:33" ht="15.75" customHeight="1">
      <c r="A43" s="298"/>
      <c r="B43" s="163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81"/>
      <c r="AB43" s="282"/>
      <c r="AC43" s="12"/>
      <c r="AD43" s="198"/>
      <c r="AE43" s="117"/>
      <c r="AF43" s="110"/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0">AVERAGE(I39:I54)</f>
        <v>21.5</v>
      </c>
      <c r="J55" s="137">
        <f t="shared" si="10"/>
        <v>1800</v>
      </c>
      <c r="K55" s="138">
        <f t="shared" ref="K55" si="11">J55/I55</f>
        <v>83.720930232558146</v>
      </c>
      <c r="L55" s="136">
        <f t="shared" ref="L55:M55" si="12">AVERAGE(L39:L54)</f>
        <v>21.5</v>
      </c>
      <c r="M55" s="137">
        <f t="shared" si="12"/>
        <v>1612.2169224266031</v>
      </c>
      <c r="N55" s="138">
        <f t="shared" ref="N55:N61" si="13">M55/L55</f>
        <v>74.98683360123735</v>
      </c>
      <c r="O55" s="139">
        <f t="shared" ref="O55:O61" si="14">L55-I55</f>
        <v>0</v>
      </c>
      <c r="P55" s="140">
        <f t="shared" ref="P55:P61" si="15">N55-K55</f>
        <v>-8.7340966313207957</v>
      </c>
      <c r="Q55" s="141">
        <f t="shared" ref="Q55:Q61" si="16">N55/K55</f>
        <v>0.89567606801477939</v>
      </c>
      <c r="R55" s="291"/>
      <c r="S55" s="142">
        <v>0.25</v>
      </c>
      <c r="T55" s="143">
        <v>0.61289351851851848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10</v>
      </c>
      <c r="AD55" s="191">
        <f>SUM(AD39:AD54)</f>
        <v>0</v>
      </c>
      <c r="AE55" s="168">
        <f t="shared" ref="AE55:AE61" si="17">M55-J55</f>
        <v>-187.78307757339689</v>
      </c>
      <c r="AF55" s="141">
        <f t="shared" ref="AF55:AF61" si="18">M55/J55</f>
        <v>0.8956760680147795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2168</v>
      </c>
      <c r="G56" s="148">
        <f t="shared" ref="G56:G61" si="19">E56*F56</f>
        <v>62568.479999999996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1" si="20">F56/V56*60</f>
        <v>3173.1760252930467</v>
      </c>
      <c r="N56" s="152">
        <f t="shared" si="13"/>
        <v>167.00926448910772</v>
      </c>
      <c r="O56" s="154">
        <f t="shared" si="14"/>
        <v>0</v>
      </c>
      <c r="P56" s="155">
        <f t="shared" si="15"/>
        <v>-22.464419721418608</v>
      </c>
      <c r="Q56" s="156">
        <f t="shared" si="16"/>
        <v>0.881437784803624</v>
      </c>
      <c r="R56" s="289">
        <f>Q72</f>
        <v>0.89059806007496212</v>
      </c>
      <c r="S56" s="157">
        <v>0.25</v>
      </c>
      <c r="T56" s="158">
        <v>0.27846064814814814</v>
      </c>
      <c r="U56" s="159"/>
      <c r="V56" s="160">
        <v>40.993628769140521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17"/>
        <v>-426.82397470695332</v>
      </c>
      <c r="AF56" s="156">
        <f t="shared" si="18"/>
        <v>0.88143778480362411</v>
      </c>
      <c r="AG56" s="294">
        <f>AF72</f>
        <v>0.89059806007496223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2665</v>
      </c>
      <c r="G57" s="103">
        <f t="shared" si="19"/>
        <v>82908.149999999994</v>
      </c>
      <c r="H57" s="26"/>
      <c r="I57" s="104">
        <v>19</v>
      </c>
      <c r="J57" s="105">
        <v>3600</v>
      </c>
      <c r="K57" s="106">
        <f t="shared" ref="K57:K61" si="21">J57/I57</f>
        <v>189.47368421052633</v>
      </c>
      <c r="L57" s="107">
        <v>19</v>
      </c>
      <c r="M57" s="105">
        <f t="shared" si="20"/>
        <v>3172.0555260564829</v>
      </c>
      <c r="N57" s="106">
        <f t="shared" si="13"/>
        <v>166.95029084507806</v>
      </c>
      <c r="O57" s="108">
        <f t="shared" si="14"/>
        <v>0</v>
      </c>
      <c r="P57" s="109">
        <f t="shared" si="15"/>
        <v>-22.523393365448271</v>
      </c>
      <c r="Q57" s="110">
        <f t="shared" si="16"/>
        <v>0.88112653501568972</v>
      </c>
      <c r="R57" s="290"/>
      <c r="S57" s="47">
        <v>0.28194444444444444</v>
      </c>
      <c r="T57" s="48">
        <v>0.31694444444444447</v>
      </c>
      <c r="U57" s="111">
        <v>5.0166666666666782</v>
      </c>
      <c r="V57" s="112">
        <v>50.408953653717589</v>
      </c>
      <c r="W57" s="113"/>
      <c r="X57" s="116"/>
      <c r="Y57" s="12"/>
      <c r="Z57" s="198"/>
      <c r="AA57" s="281"/>
      <c r="AB57" s="282"/>
      <c r="AC57" s="12">
        <v>1</v>
      </c>
      <c r="AD57" s="198"/>
      <c r="AE57" s="117">
        <f t="shared" si="17"/>
        <v>-427.9444739435171</v>
      </c>
      <c r="AF57" s="110">
        <f t="shared" si="18"/>
        <v>0.88112653501568972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1912</v>
      </c>
      <c r="G58" s="103">
        <f t="shared" si="19"/>
        <v>74548.88</v>
      </c>
      <c r="H58" s="26"/>
      <c r="I58" s="104">
        <v>19</v>
      </c>
      <c r="J58" s="105">
        <v>3600</v>
      </c>
      <c r="K58" s="106">
        <f t="shared" si="21"/>
        <v>189.47368421052633</v>
      </c>
      <c r="L58" s="107">
        <v>19</v>
      </c>
      <c r="M58" s="105">
        <f t="shared" si="20"/>
        <v>3171.3556086280646</v>
      </c>
      <c r="N58" s="106">
        <f t="shared" si="13"/>
        <v>166.91345308568762</v>
      </c>
      <c r="O58" s="108">
        <f t="shared" si="14"/>
        <v>0</v>
      </c>
      <c r="P58" s="109">
        <f t="shared" si="15"/>
        <v>-22.560231124838708</v>
      </c>
      <c r="Q58" s="110">
        <f t="shared" si="16"/>
        <v>0.88093211350779577</v>
      </c>
      <c r="R58" s="290"/>
      <c r="S58" s="47">
        <v>0.32013888888888886</v>
      </c>
      <c r="T58" s="48">
        <v>0.34525462962962961</v>
      </c>
      <c r="U58" s="111">
        <v>4.5999999999999197</v>
      </c>
      <c r="V58" s="112">
        <v>36.173805197969621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17"/>
        <v>-428.6443913719354</v>
      </c>
      <c r="AF58" s="110">
        <f t="shared" si="18"/>
        <v>0.88093211350779577</v>
      </c>
      <c r="AG58" s="295"/>
    </row>
    <row r="59" spans="1:33" ht="15.75" customHeight="1">
      <c r="A59" s="284"/>
      <c r="B59" s="100" t="s">
        <v>212</v>
      </c>
      <c r="C59" s="364" t="s">
        <v>214</v>
      </c>
      <c r="D59" s="364"/>
      <c r="E59" s="101">
        <v>38.479999999999997</v>
      </c>
      <c r="F59" s="102">
        <v>3733</v>
      </c>
      <c r="G59" s="103">
        <f t="shared" si="19"/>
        <v>143645.84</v>
      </c>
      <c r="H59" s="26"/>
      <c r="I59" s="104">
        <v>20</v>
      </c>
      <c r="J59" s="105">
        <v>3600</v>
      </c>
      <c r="K59" s="106">
        <f t="shared" si="21"/>
        <v>180</v>
      </c>
      <c r="L59" s="107">
        <v>20</v>
      </c>
      <c r="M59" s="105">
        <f t="shared" si="20"/>
        <v>3257.6494722802768</v>
      </c>
      <c r="N59" s="106">
        <f t="shared" si="13"/>
        <v>162.88247361401383</v>
      </c>
      <c r="O59" s="108">
        <f t="shared" si="14"/>
        <v>0</v>
      </c>
      <c r="P59" s="109">
        <f t="shared" si="15"/>
        <v>-17.117526385986167</v>
      </c>
      <c r="Q59" s="110">
        <f t="shared" si="16"/>
        <v>0.90490263118896574</v>
      </c>
      <c r="R59" s="290"/>
      <c r="S59" s="47">
        <v>0.34861111111111109</v>
      </c>
      <c r="T59" s="48">
        <v>0.39635416666666667</v>
      </c>
      <c r="U59" s="111">
        <v>4.8333333333333428</v>
      </c>
      <c r="V59" s="112">
        <v>68.755095324365683</v>
      </c>
      <c r="W59" s="113"/>
      <c r="X59" s="116"/>
      <c r="Y59" s="12"/>
      <c r="Z59" s="198"/>
      <c r="AA59" s="281"/>
      <c r="AB59" s="282"/>
      <c r="AC59" s="12">
        <v>1</v>
      </c>
      <c r="AD59" s="198"/>
      <c r="AE59" s="199">
        <f t="shared" si="17"/>
        <v>-342.35052771972323</v>
      </c>
      <c r="AF59" s="200">
        <f t="shared" si="18"/>
        <v>0.90490263118896574</v>
      </c>
      <c r="AG59" s="295"/>
    </row>
    <row r="60" spans="1:33" ht="15.75" customHeight="1">
      <c r="A60" s="285"/>
      <c r="B60" s="100" t="s">
        <v>212</v>
      </c>
      <c r="C60" s="364" t="s">
        <v>215</v>
      </c>
      <c r="D60" s="364"/>
      <c r="E60" s="101">
        <v>37.799999999999997</v>
      </c>
      <c r="F60" s="105">
        <v>5111</v>
      </c>
      <c r="G60" s="103">
        <f t="shared" si="19"/>
        <v>193195.8</v>
      </c>
      <c r="H60" s="13"/>
      <c r="I60" s="104">
        <v>21</v>
      </c>
      <c r="J60" s="105">
        <v>3600</v>
      </c>
      <c r="K60" s="106">
        <f t="shared" si="21"/>
        <v>171.42857142857142</v>
      </c>
      <c r="L60" s="107">
        <v>21</v>
      </c>
      <c r="M60" s="105">
        <f t="shared" si="20"/>
        <v>3257.1239597775184</v>
      </c>
      <c r="N60" s="106">
        <f t="shared" si="13"/>
        <v>155.10114094178658</v>
      </c>
      <c r="O60" s="108">
        <f t="shared" si="14"/>
        <v>0</v>
      </c>
      <c r="P60" s="109">
        <f t="shared" si="15"/>
        <v>-16.327430486784834</v>
      </c>
      <c r="Q60" s="110">
        <f t="shared" si="16"/>
        <v>0.90475665549375517</v>
      </c>
      <c r="R60" s="290"/>
      <c r="S60" s="47">
        <v>0.39999999999999997</v>
      </c>
      <c r="T60" s="48">
        <v>0.46538194444444442</v>
      </c>
      <c r="U60" s="111">
        <v>5.2499999999999414</v>
      </c>
      <c r="V60" s="112">
        <v>94.15054624477564</v>
      </c>
      <c r="W60" s="113">
        <v>0.46538194444444442</v>
      </c>
      <c r="X60" s="116">
        <v>0.50347222222222221</v>
      </c>
      <c r="Y60" s="12"/>
      <c r="Z60" s="198"/>
      <c r="AA60" s="281"/>
      <c r="AB60" s="282"/>
      <c r="AC60" s="12">
        <v>3</v>
      </c>
      <c r="AD60" s="198"/>
      <c r="AE60" s="199">
        <f t="shared" si="17"/>
        <v>-342.87604022248161</v>
      </c>
      <c r="AF60" s="200">
        <f t="shared" si="18"/>
        <v>0.90475665549375506</v>
      </c>
      <c r="AG60" s="295"/>
    </row>
    <row r="61" spans="1:33" ht="15.75" customHeight="1">
      <c r="A61" s="285"/>
      <c r="B61" s="100" t="s">
        <v>170</v>
      </c>
      <c r="C61" s="364" t="s">
        <v>171</v>
      </c>
      <c r="D61" s="364"/>
      <c r="E61" s="101">
        <v>29.97</v>
      </c>
      <c r="F61" s="105">
        <v>2521</v>
      </c>
      <c r="G61" s="121">
        <f t="shared" si="19"/>
        <v>75554.37</v>
      </c>
      <c r="H61" s="122"/>
      <c r="I61" s="104">
        <v>21</v>
      </c>
      <c r="J61" s="105">
        <v>2790</v>
      </c>
      <c r="K61" s="106">
        <f t="shared" si="21"/>
        <v>132.85714285714286</v>
      </c>
      <c r="L61" s="107">
        <v>21</v>
      </c>
      <c r="M61" s="105">
        <f t="shared" si="20"/>
        <v>2484.1730769230767</v>
      </c>
      <c r="N61" s="106">
        <f t="shared" si="13"/>
        <v>118.29395604395603</v>
      </c>
      <c r="O61" s="108">
        <f t="shared" si="14"/>
        <v>0</v>
      </c>
      <c r="P61" s="109">
        <f t="shared" si="15"/>
        <v>-14.563186813186832</v>
      </c>
      <c r="Q61" s="110">
        <f t="shared" si="16"/>
        <v>0.89038461538461522</v>
      </c>
      <c r="R61" s="290"/>
      <c r="S61" s="47">
        <v>0.50347222222222221</v>
      </c>
      <c r="T61" s="120">
        <v>0.54575231481481479</v>
      </c>
      <c r="U61" s="111">
        <v>54.850000000000023</v>
      </c>
      <c r="V61" s="112">
        <v>60.889477228918466</v>
      </c>
      <c r="W61" s="113"/>
      <c r="X61" s="116"/>
      <c r="Y61" s="12"/>
      <c r="Z61" s="198"/>
      <c r="AA61" s="281"/>
      <c r="AB61" s="282"/>
      <c r="AC61" s="12">
        <v>1</v>
      </c>
      <c r="AD61" s="198"/>
      <c r="AE61" s="199">
        <f t="shared" si="17"/>
        <v>-305.82692307692332</v>
      </c>
      <c r="AF61" s="200">
        <f t="shared" si="18"/>
        <v>0.89038461538461533</v>
      </c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2">AVERAGE(I56:I71)</f>
        <v>19.833333333333332</v>
      </c>
      <c r="J72" s="137">
        <f t="shared" si="22"/>
        <v>3465</v>
      </c>
      <c r="K72" s="138">
        <f t="shared" ref="K72:K75" si="23">J72/I72</f>
        <v>174.70588235294119</v>
      </c>
      <c r="L72" s="136">
        <f t="shared" ref="L72:M72" si="24">AVERAGE(L56:L71)</f>
        <v>19.833333333333332</v>
      </c>
      <c r="M72" s="137">
        <f t="shared" si="24"/>
        <v>3085.9222781597441</v>
      </c>
      <c r="N72" s="138">
        <f>M72/L72</f>
        <v>155.59271990721399</v>
      </c>
      <c r="O72" s="139">
        <f>L72-I72</f>
        <v>0</v>
      </c>
      <c r="P72" s="140">
        <f>N72-K72</f>
        <v>-19.113162445727198</v>
      </c>
      <c r="Q72" s="141">
        <f>N72/K72</f>
        <v>0.89059806007496212</v>
      </c>
      <c r="R72" s="291"/>
      <c r="S72" s="142">
        <v>0.25</v>
      </c>
      <c r="T72" s="143">
        <v>0.54575231481481479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8</v>
      </c>
      <c r="AD72" s="191">
        <f>SUM(AD56:AD71)</f>
        <v>0</v>
      </c>
      <c r="AE72" s="168">
        <f>M72-J72</f>
        <v>-379.07772184025589</v>
      </c>
      <c r="AF72" s="141">
        <f>M72/J72</f>
        <v>0.89059806007496223</v>
      </c>
      <c r="AG72" s="296"/>
    </row>
    <row r="73" spans="1:33" ht="15.75" customHeight="1">
      <c r="A73" s="297" t="s">
        <v>116</v>
      </c>
      <c r="B73" s="100" t="s">
        <v>170</v>
      </c>
      <c r="C73" s="279" t="s">
        <v>198</v>
      </c>
      <c r="D73" s="280"/>
      <c r="E73" s="101">
        <v>21.92</v>
      </c>
      <c r="F73" s="102">
        <v>883</v>
      </c>
      <c r="G73" s="103">
        <f t="shared" ref="G73:G75" si="25">E73*F73</f>
        <v>19355.36</v>
      </c>
      <c r="H73" s="13"/>
      <c r="I73" s="104">
        <v>6</v>
      </c>
      <c r="J73" s="105">
        <v>3600</v>
      </c>
      <c r="K73" s="106">
        <f t="shared" si="23"/>
        <v>600</v>
      </c>
      <c r="L73" s="107">
        <v>6</v>
      </c>
      <c r="M73" s="105">
        <f>F73/V73*60</f>
        <v>3252.7007949676463</v>
      </c>
      <c r="N73" s="106">
        <f>M73/L73</f>
        <v>542.11679916127434</v>
      </c>
      <c r="O73" s="108">
        <f>L73-I73</f>
        <v>0</v>
      </c>
      <c r="P73" s="109">
        <f>N73-K73</f>
        <v>-57.883200838725656</v>
      </c>
      <c r="Q73" s="110">
        <f>N73/K73</f>
        <v>0.90352799860212396</v>
      </c>
      <c r="R73" s="289">
        <f>Q89</f>
        <v>0.90259358188426353</v>
      </c>
      <c r="S73" s="47">
        <v>0.41458333333333325</v>
      </c>
      <c r="T73" s="48">
        <v>0.42589120370370359</v>
      </c>
      <c r="U73" s="111">
        <v>5</v>
      </c>
      <c r="V73" s="112">
        <v>16.288002905759729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-347.29920503235371</v>
      </c>
      <c r="AF73" s="156">
        <f>M73/J73</f>
        <v>0.90352799860212396</v>
      </c>
      <c r="AG73" s="294">
        <f>AF89</f>
        <v>0.90259358188426364</v>
      </c>
    </row>
    <row r="74" spans="1:33" ht="15.75" customHeight="1">
      <c r="A74" s="298"/>
      <c r="B74" s="100" t="s">
        <v>197</v>
      </c>
      <c r="C74" s="279" t="s">
        <v>216</v>
      </c>
      <c r="D74" s="280"/>
      <c r="E74" s="101">
        <v>23.19</v>
      </c>
      <c r="F74" s="102">
        <v>897</v>
      </c>
      <c r="G74" s="121">
        <f t="shared" si="25"/>
        <v>20801.43</v>
      </c>
      <c r="H74" s="122"/>
      <c r="I74" s="104">
        <v>6</v>
      </c>
      <c r="J74" s="105">
        <v>2500</v>
      </c>
      <c r="K74" s="106">
        <f t="shared" si="23"/>
        <v>416.66666666666669</v>
      </c>
      <c r="L74" s="107">
        <v>6</v>
      </c>
      <c r="M74" s="105">
        <f>F74/V74*60</f>
        <v>2255.0893765529577</v>
      </c>
      <c r="N74" s="106">
        <f>M74/L74</f>
        <v>375.84822942549295</v>
      </c>
      <c r="O74" s="108">
        <f>L74-I74</f>
        <v>0</v>
      </c>
      <c r="P74" s="109">
        <f>N74-K74</f>
        <v>-40.81843724117374</v>
      </c>
      <c r="Q74" s="110">
        <f>N74/K74</f>
        <v>0.90203575062118302</v>
      </c>
      <c r="R74" s="290"/>
      <c r="S74" s="47">
        <v>0.42986111111111103</v>
      </c>
      <c r="T74" s="120">
        <v>0.44642361111111101</v>
      </c>
      <c r="U74" s="111">
        <v>5.7166666666667076</v>
      </c>
      <c r="V74" s="112">
        <v>23.866016380365007</v>
      </c>
      <c r="W74" s="113"/>
      <c r="X74" s="116"/>
      <c r="Y74" s="12"/>
      <c r="Z74" s="198"/>
      <c r="AA74" s="281"/>
      <c r="AB74" s="282"/>
      <c r="AC74" s="12">
        <v>1</v>
      </c>
      <c r="AD74" s="198"/>
      <c r="AE74" s="117">
        <f>M74-J74</f>
        <v>-244.91062344704233</v>
      </c>
      <c r="AF74" s="110">
        <f>M74/J74</f>
        <v>0.90203575062118302</v>
      </c>
      <c r="AG74" s="295"/>
    </row>
    <row r="75" spans="1:33" ht="15.75" customHeight="1">
      <c r="A75" s="298"/>
      <c r="B75" s="100" t="s">
        <v>197</v>
      </c>
      <c r="C75" s="279" t="s">
        <v>220</v>
      </c>
      <c r="D75" s="280"/>
      <c r="E75" s="101">
        <v>23.55</v>
      </c>
      <c r="F75" s="102">
        <v>1583</v>
      </c>
      <c r="G75" s="121">
        <f t="shared" si="25"/>
        <v>37279.65</v>
      </c>
      <c r="H75" s="62"/>
      <c r="I75" s="104">
        <v>6</v>
      </c>
      <c r="J75" s="105">
        <v>2500</v>
      </c>
      <c r="K75" s="106">
        <f t="shared" si="23"/>
        <v>416.66666666666669</v>
      </c>
      <c r="L75" s="107">
        <v>6</v>
      </c>
      <c r="M75" s="105">
        <f>F75/V75*60</f>
        <v>2254.5146326840618</v>
      </c>
      <c r="N75" s="106">
        <f>M75/L75</f>
        <v>375.75243878067698</v>
      </c>
      <c r="O75" s="123">
        <f>L75-I75</f>
        <v>0</v>
      </c>
      <c r="P75" s="124">
        <f>N75-K75</f>
        <v>-40.914227885989703</v>
      </c>
      <c r="Q75" s="125">
        <f>N75/K75</f>
        <v>0.90180585307362471</v>
      </c>
      <c r="R75" s="290"/>
      <c r="S75" s="47">
        <v>0.4499999999999999</v>
      </c>
      <c r="T75" s="120">
        <v>0.47924768518518507</v>
      </c>
      <c r="U75" s="111">
        <v>5.1500000000000057</v>
      </c>
      <c r="V75" s="112">
        <v>42.128801748748771</v>
      </c>
      <c r="W75" s="113"/>
      <c r="X75" s="116"/>
      <c r="Y75" s="12"/>
      <c r="Z75" s="198"/>
      <c r="AA75" s="281"/>
      <c r="AB75" s="282"/>
      <c r="AC75" s="12">
        <v>1</v>
      </c>
      <c r="AD75" s="198"/>
      <c r="AE75" s="117">
        <f>M75-J75</f>
        <v>-245.48536731593822</v>
      </c>
      <c r="AF75" s="110">
        <f>M75/J75</f>
        <v>0.90180585307362471</v>
      </c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2866.6666666666665</v>
      </c>
      <c r="K89" s="138">
        <f t="shared" ref="K89" si="27">J89/I89</f>
        <v>477.77777777777777</v>
      </c>
      <c r="L89" s="136">
        <f t="shared" ref="L89:M89" si="28">AVERAGE(L73:L88)</f>
        <v>6</v>
      </c>
      <c r="M89" s="137">
        <f t="shared" si="28"/>
        <v>2587.4349347348889</v>
      </c>
      <c r="N89" s="138">
        <f>M89/L89</f>
        <v>431.23915578914813</v>
      </c>
      <c r="O89" s="139">
        <f>L89-I89</f>
        <v>0</v>
      </c>
      <c r="P89" s="140">
        <f>N89-K89</f>
        <v>-46.538621988629643</v>
      </c>
      <c r="Q89" s="141">
        <f>N89/K89</f>
        <v>0.90259358188426353</v>
      </c>
      <c r="R89" s="291"/>
      <c r="S89" s="142">
        <v>0.25</v>
      </c>
      <c r="T89" s="143">
        <v>0.47924768518518507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3</v>
      </c>
      <c r="AD89" s="191">
        <f>SUM(AD73:AD88)</f>
        <v>0</v>
      </c>
      <c r="AE89" s="168">
        <f>M89-J89</f>
        <v>-279.23173193177763</v>
      </c>
      <c r="AF89" s="141">
        <f>M89/J89</f>
        <v>0.90259358188426364</v>
      </c>
      <c r="AG89" s="296"/>
    </row>
    <row r="90" spans="1:33" ht="15.75" customHeight="1">
      <c r="A90" s="283" t="s">
        <v>199</v>
      </c>
      <c r="B90" s="146" t="s">
        <v>173</v>
      </c>
      <c r="C90" s="287" t="s">
        <v>200</v>
      </c>
      <c r="D90" s="288"/>
      <c r="E90" s="147">
        <v>44.98</v>
      </c>
      <c r="F90" s="97">
        <v>1675</v>
      </c>
      <c r="G90" s="148">
        <f t="shared" ref="G90" si="29">E90*F90</f>
        <v>75341.5</v>
      </c>
      <c r="H90" s="149"/>
      <c r="I90" s="150">
        <v>21</v>
      </c>
      <c r="J90" s="151">
        <v>1800</v>
      </c>
      <c r="K90" s="152">
        <f>J90/I90</f>
        <v>85.714285714285708</v>
      </c>
      <c r="L90" s="153">
        <v>21</v>
      </c>
      <c r="M90" s="151">
        <f>F90/V90*60</f>
        <v>1606.0150640683073</v>
      </c>
      <c r="N90" s="152">
        <f>M90/L90</f>
        <v>76.476907812776545</v>
      </c>
      <c r="O90" s="154">
        <f>L90-I90</f>
        <v>0</v>
      </c>
      <c r="P90" s="155">
        <f>N90-K90</f>
        <v>-9.2373779015091628</v>
      </c>
      <c r="Q90" s="156">
        <f>N90/K90</f>
        <v>0.89223059114905978</v>
      </c>
      <c r="R90" s="289">
        <f>Q106</f>
        <v>0.89223059114905978</v>
      </c>
      <c r="S90" s="157">
        <v>0.70833333333333337</v>
      </c>
      <c r="T90" s="158">
        <v>0.75178240740740743</v>
      </c>
      <c r="U90" s="159"/>
      <c r="V90" s="160">
        <v>62.577246159457886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-193.98493593169269</v>
      </c>
      <c r="AF90" s="156">
        <f>M90/J90</f>
        <v>0.89223059114905967</v>
      </c>
      <c r="AG90" s="294">
        <f>AF106</f>
        <v>0.89223059114905967</v>
      </c>
    </row>
    <row r="91" spans="1:33" ht="15.75" customHeight="1">
      <c r="A91" s="284"/>
      <c r="B91" s="163"/>
      <c r="C91" s="279"/>
      <c r="D91" s="280"/>
      <c r="E91" s="101"/>
      <c r="F91" s="102"/>
      <c r="G91" s="103"/>
      <c r="H91" s="26"/>
      <c r="I91" s="104"/>
      <c r="J91" s="105"/>
      <c r="K91" s="106"/>
      <c r="L91" s="107"/>
      <c r="M91" s="105"/>
      <c r="N91" s="106"/>
      <c r="O91" s="108"/>
      <c r="P91" s="109"/>
      <c r="Q91" s="110"/>
      <c r="R91" s="290"/>
      <c r="S91" s="47"/>
      <c r="T91" s="48"/>
      <c r="U91" s="111"/>
      <c r="V91" s="112"/>
      <c r="W91" s="113"/>
      <c r="X91" s="116"/>
      <c r="Y91" s="12"/>
      <c r="Z91" s="198"/>
      <c r="AA91" s="281"/>
      <c r="AB91" s="282"/>
      <c r="AC91" s="12"/>
      <c r="AD91" s="198"/>
      <c r="AE91" s="117"/>
      <c r="AF91" s="110"/>
      <c r="AG91" s="295"/>
    </row>
    <row r="92" spans="1:33" ht="15.75" customHeight="1">
      <c r="A92" s="284"/>
      <c r="B92" s="163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63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63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63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63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63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63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63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63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63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63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63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63"/>
      <c r="C104" s="279"/>
      <c r="D104" s="280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63"/>
      <c r="C105" s="279"/>
      <c r="D105" s="280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0">AVERAGE(I90:I105)</f>
        <v>21</v>
      </c>
      <c r="J106" s="137">
        <f t="shared" si="30"/>
        <v>1800</v>
      </c>
      <c r="K106" s="138">
        <f t="shared" ref="K106" si="31">J106/I106</f>
        <v>85.714285714285708</v>
      </c>
      <c r="L106" s="136">
        <f t="shared" ref="L106:M106" si="32">AVERAGE(L90:L105)</f>
        <v>21</v>
      </c>
      <c r="M106" s="137">
        <f t="shared" si="32"/>
        <v>1606.0150640683073</v>
      </c>
      <c r="N106" s="138">
        <f>M106/L106</f>
        <v>76.476907812776545</v>
      </c>
      <c r="O106" s="139">
        <f>L106-I106</f>
        <v>0</v>
      </c>
      <c r="P106" s="140">
        <f>N106-K106</f>
        <v>-9.2373779015091628</v>
      </c>
      <c r="Q106" s="141">
        <f>N106/K106</f>
        <v>0.89223059114905978</v>
      </c>
      <c r="R106" s="291"/>
      <c r="S106" s="142">
        <v>0.70833333333333337</v>
      </c>
      <c r="T106" s="143">
        <v>0.75178240740740743</v>
      </c>
      <c r="U106" s="144"/>
      <c r="V106" s="166"/>
      <c r="W106" s="167"/>
      <c r="X106" s="138"/>
      <c r="Y106" s="179">
        <f t="shared" ref="Y106:Z106" si="33">SUM(Y90:Y105)</f>
        <v>0</v>
      </c>
      <c r="Z106" s="180">
        <f t="shared" si="33"/>
        <v>0</v>
      </c>
      <c r="AA106" s="277"/>
      <c r="AB106" s="278"/>
      <c r="AC106" s="179">
        <f t="shared" ref="AC106" si="34">SUM(AC90:AC105)</f>
        <v>1</v>
      </c>
      <c r="AD106" s="180">
        <f t="shared" ref="AD106" si="35">SUM(AD90:AD105)</f>
        <v>0</v>
      </c>
      <c r="AE106" s="168">
        <f>M106-J106</f>
        <v>-193.98493593169269</v>
      </c>
      <c r="AF106" s="141">
        <f>M106/J106</f>
        <v>0.89223059114905967</v>
      </c>
      <c r="AG106" s="296"/>
    </row>
    <row r="107" spans="1:33" ht="15.75" customHeight="1">
      <c r="A107" s="297" t="s">
        <v>186</v>
      </c>
      <c r="B107" s="146" t="s">
        <v>173</v>
      </c>
      <c r="C107" s="287" t="s">
        <v>201</v>
      </c>
      <c r="D107" s="288"/>
      <c r="E107" s="147">
        <v>50.67</v>
      </c>
      <c r="F107" s="159">
        <v>1975</v>
      </c>
      <c r="G107" s="148">
        <f t="shared" ref="G107:G109" si="36">E107*F107</f>
        <v>100073.25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1791.0048379654822</v>
      </c>
      <c r="N107" s="152">
        <f>M107/L107</f>
        <v>89.550241898274109</v>
      </c>
      <c r="O107" s="154">
        <f>L107-I107</f>
        <v>0</v>
      </c>
      <c r="P107" s="155">
        <f>N107-K107</f>
        <v>-10.449758101725891</v>
      </c>
      <c r="Q107" s="156">
        <f>N107/K107</f>
        <v>0.89550241898274108</v>
      </c>
      <c r="R107" s="289">
        <f>Q123</f>
        <v>0.87833934156638938</v>
      </c>
      <c r="S107" s="157">
        <v>0.70833333333333337</v>
      </c>
      <c r="T107" s="158">
        <v>0.75427083333333333</v>
      </c>
      <c r="U107" s="159"/>
      <c r="V107" s="160">
        <v>66.163975377426553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-208.99516203451776</v>
      </c>
      <c r="AF107" s="156">
        <f>M107/J107</f>
        <v>0.89550241898274108</v>
      </c>
      <c r="AG107" s="361">
        <f>AF123</f>
        <v>0.89430914777668746</v>
      </c>
    </row>
    <row r="108" spans="1:33" ht="15.75" customHeight="1">
      <c r="A108" s="298"/>
      <c r="B108" s="163" t="s">
        <v>173</v>
      </c>
      <c r="C108" s="279" t="s">
        <v>190</v>
      </c>
      <c r="D108" s="280"/>
      <c r="E108" s="101">
        <v>54.09</v>
      </c>
      <c r="F108" s="111">
        <v>930</v>
      </c>
      <c r="G108" s="103">
        <f t="shared" si="36"/>
        <v>50303.700000000004</v>
      </c>
      <c r="H108" s="26"/>
      <c r="I108" s="104">
        <v>19</v>
      </c>
      <c r="J108" s="105">
        <v>2000</v>
      </c>
      <c r="K108" s="106">
        <f t="shared" ref="K108:K109" si="37">J108/I108</f>
        <v>105.26315789473684</v>
      </c>
      <c r="L108" s="107">
        <v>20</v>
      </c>
      <c r="M108" s="105">
        <f>F108/V108*60</f>
        <v>1786.0000000000002</v>
      </c>
      <c r="N108" s="106">
        <f>M108/L108</f>
        <v>89.300000000000011</v>
      </c>
      <c r="O108" s="108">
        <f>L108-I108</f>
        <v>1</v>
      </c>
      <c r="P108" s="109">
        <f>N108-K108</f>
        <v>-15.963157894736824</v>
      </c>
      <c r="Q108" s="110">
        <f>N108/K108</f>
        <v>0.84835000000000016</v>
      </c>
      <c r="R108" s="290"/>
      <c r="S108" s="47">
        <v>0.75763888888888886</v>
      </c>
      <c r="T108" s="48">
        <v>0.77932870370370366</v>
      </c>
      <c r="U108" s="111">
        <v>4.8499999999999588</v>
      </c>
      <c r="V108" s="112">
        <v>31.243001119820825</v>
      </c>
      <c r="W108" s="113"/>
      <c r="X108" s="116"/>
      <c r="Y108" s="12"/>
      <c r="Z108" s="198"/>
      <c r="AA108" s="281"/>
      <c r="AB108" s="282"/>
      <c r="AC108" s="12">
        <v>1</v>
      </c>
      <c r="AD108" s="198"/>
      <c r="AE108" s="117">
        <f>M108-J108</f>
        <v>-213.99999999999977</v>
      </c>
      <c r="AF108" s="110">
        <f>M108/J108</f>
        <v>0.89300000000000013</v>
      </c>
      <c r="AG108" s="362"/>
    </row>
    <row r="109" spans="1:33" ht="15.75" customHeight="1">
      <c r="A109" s="298"/>
      <c r="B109" s="163" t="s">
        <v>173</v>
      </c>
      <c r="C109" s="279" t="s">
        <v>217</v>
      </c>
      <c r="D109" s="280"/>
      <c r="E109" s="101">
        <v>38.39</v>
      </c>
      <c r="F109" s="111">
        <v>2820</v>
      </c>
      <c r="G109" s="103">
        <f t="shared" si="36"/>
        <v>108259.8</v>
      </c>
      <c r="H109" s="26"/>
      <c r="I109" s="104">
        <v>16</v>
      </c>
      <c r="J109" s="105">
        <v>2000</v>
      </c>
      <c r="K109" s="106">
        <f t="shared" si="37"/>
        <v>125</v>
      </c>
      <c r="L109" s="107">
        <v>16</v>
      </c>
      <c r="M109" s="105">
        <f>F109/V109*60</f>
        <v>1788.8500486946423</v>
      </c>
      <c r="N109" s="106">
        <f>M109/L109</f>
        <v>111.80312804341514</v>
      </c>
      <c r="O109" s="108">
        <f>L109-I109</f>
        <v>0</v>
      </c>
      <c r="P109" s="109">
        <f>N109-K109</f>
        <v>-13.196871956584857</v>
      </c>
      <c r="Q109" s="110">
        <f>N109/K109</f>
        <v>0.89442502434732118</v>
      </c>
      <c r="R109" s="290"/>
      <c r="S109" s="47">
        <v>0.78333333333333333</v>
      </c>
      <c r="T109" s="48">
        <v>0.84901620370370368</v>
      </c>
      <c r="U109" s="111">
        <v>5.7666666666667155</v>
      </c>
      <c r="V109" s="112">
        <v>94.585904572308024</v>
      </c>
      <c r="W109" s="113"/>
      <c r="X109" s="116"/>
      <c r="Y109" s="12"/>
      <c r="Z109" s="198"/>
      <c r="AA109" s="281"/>
      <c r="AB109" s="282"/>
      <c r="AC109" s="12">
        <v>3</v>
      </c>
      <c r="AD109" s="198"/>
      <c r="AE109" s="117">
        <f>M109-J109</f>
        <v>-211.14995130535772</v>
      </c>
      <c r="AF109" s="110">
        <f>M109/J109</f>
        <v>0.89442502434732118</v>
      </c>
      <c r="AG109" s="362"/>
    </row>
    <row r="110" spans="1:33" ht="15.75" customHeight="1">
      <c r="A110" s="298"/>
      <c r="B110" s="163"/>
      <c r="C110" s="279"/>
      <c r="D110" s="280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362"/>
    </row>
    <row r="111" spans="1:33" ht="15.75" customHeight="1">
      <c r="A111" s="298"/>
      <c r="B111" s="163"/>
      <c r="C111" s="279"/>
      <c r="D111" s="280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362"/>
    </row>
    <row r="112" spans="1:33" ht="15.75" customHeight="1">
      <c r="A112" s="298"/>
      <c r="B112" s="163"/>
      <c r="C112" s="279"/>
      <c r="D112" s="280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362"/>
    </row>
    <row r="113" spans="1:33" ht="15.75" customHeight="1">
      <c r="A113" s="298"/>
      <c r="B113" s="163"/>
      <c r="C113" s="279"/>
      <c r="D113" s="280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120"/>
      <c r="U113" s="111"/>
      <c r="V113" s="112"/>
      <c r="W113" s="113"/>
      <c r="X113" s="116"/>
      <c r="Y113" s="12"/>
      <c r="Z113" s="198"/>
      <c r="AA113" s="281"/>
      <c r="AB113" s="282"/>
      <c r="AC113" s="12"/>
      <c r="AD113" s="198"/>
      <c r="AE113" s="117"/>
      <c r="AF113" s="110"/>
      <c r="AG113" s="362"/>
    </row>
    <row r="114" spans="1:33" ht="15.75" customHeight="1">
      <c r="A114" s="298"/>
      <c r="B114" s="163"/>
      <c r="C114" s="279"/>
      <c r="D114" s="280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120"/>
      <c r="U114" s="111"/>
      <c r="V114" s="112"/>
      <c r="W114" s="113"/>
      <c r="X114" s="116"/>
      <c r="Y114" s="12"/>
      <c r="Z114" s="198"/>
      <c r="AA114" s="281"/>
      <c r="AB114" s="282"/>
      <c r="AC114" s="12"/>
      <c r="AD114" s="198"/>
      <c r="AE114" s="117"/>
      <c r="AF114" s="110"/>
      <c r="AG114" s="362"/>
    </row>
    <row r="115" spans="1:33" ht="15.75" customHeight="1">
      <c r="A115" s="298"/>
      <c r="B115" s="163"/>
      <c r="C115" s="279"/>
      <c r="D115" s="280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120"/>
      <c r="U115" s="111"/>
      <c r="V115" s="112"/>
      <c r="W115" s="113"/>
      <c r="X115" s="116"/>
      <c r="Y115" s="12"/>
      <c r="Z115" s="198"/>
      <c r="AA115" s="281"/>
      <c r="AB115" s="282"/>
      <c r="AC115" s="12"/>
      <c r="AD115" s="198"/>
      <c r="AE115" s="117"/>
      <c r="AF115" s="110"/>
      <c r="AG115" s="362"/>
    </row>
    <row r="116" spans="1:33" ht="15.75" customHeight="1">
      <c r="A116" s="298"/>
      <c r="B116" s="163"/>
      <c r="C116" s="279"/>
      <c r="D116" s="280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120"/>
      <c r="U116" s="111"/>
      <c r="V116" s="112"/>
      <c r="W116" s="113"/>
      <c r="X116" s="116"/>
      <c r="Y116" s="12"/>
      <c r="Z116" s="198"/>
      <c r="AA116" s="281"/>
      <c r="AB116" s="282"/>
      <c r="AC116" s="12"/>
      <c r="AD116" s="198"/>
      <c r="AE116" s="117"/>
      <c r="AF116" s="110"/>
      <c r="AG116" s="362"/>
    </row>
    <row r="117" spans="1:33" ht="15.75" customHeight="1">
      <c r="A117" s="298"/>
      <c r="B117" s="163"/>
      <c r="C117" s="279"/>
      <c r="D117" s="280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120"/>
      <c r="U117" s="111"/>
      <c r="V117" s="112"/>
      <c r="W117" s="113"/>
      <c r="X117" s="116"/>
      <c r="Y117" s="12"/>
      <c r="Z117" s="198"/>
      <c r="AA117" s="281"/>
      <c r="AB117" s="282"/>
      <c r="AC117" s="12"/>
      <c r="AD117" s="198"/>
      <c r="AE117" s="117"/>
      <c r="AF117" s="110"/>
      <c r="AG117" s="362"/>
    </row>
    <row r="118" spans="1:33" ht="15.75" customHeight="1">
      <c r="A118" s="298"/>
      <c r="B118" s="163"/>
      <c r="C118" s="279"/>
      <c r="D118" s="280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120"/>
      <c r="U118" s="111"/>
      <c r="V118" s="112"/>
      <c r="W118" s="113"/>
      <c r="X118" s="116"/>
      <c r="Y118" s="12"/>
      <c r="Z118" s="198"/>
      <c r="AA118" s="281"/>
      <c r="AB118" s="282"/>
      <c r="AC118" s="12"/>
      <c r="AD118" s="198"/>
      <c r="AE118" s="117"/>
      <c r="AF118" s="110"/>
      <c r="AG118" s="362"/>
    </row>
    <row r="119" spans="1:33" ht="15.75" customHeight="1">
      <c r="A119" s="298"/>
      <c r="B119" s="163"/>
      <c r="C119" s="279"/>
      <c r="D119" s="280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13"/>
      <c r="X119" s="116"/>
      <c r="Y119" s="12"/>
      <c r="Z119" s="198"/>
      <c r="AA119" s="281"/>
      <c r="AB119" s="282"/>
      <c r="AC119" s="12"/>
      <c r="AD119" s="198"/>
      <c r="AE119" s="117"/>
      <c r="AF119" s="110"/>
      <c r="AG119" s="362"/>
    </row>
    <row r="120" spans="1:33" ht="15.75" customHeight="1">
      <c r="A120" s="298"/>
      <c r="B120" s="163"/>
      <c r="C120" s="279"/>
      <c r="D120" s="280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83"/>
      <c r="X120" s="184"/>
      <c r="Y120" s="12"/>
      <c r="Z120" s="198"/>
      <c r="AA120" s="281"/>
      <c r="AB120" s="282"/>
      <c r="AC120" s="12"/>
      <c r="AD120" s="198"/>
      <c r="AE120" s="117"/>
      <c r="AF120" s="110"/>
      <c r="AG120" s="362"/>
    </row>
    <row r="121" spans="1:33" ht="15.75" customHeight="1">
      <c r="A121" s="298"/>
      <c r="B121" s="163"/>
      <c r="C121" s="279"/>
      <c r="D121" s="280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85"/>
      <c r="X121" s="186"/>
      <c r="Y121" s="12"/>
      <c r="Z121" s="198"/>
      <c r="AA121" s="281"/>
      <c r="AB121" s="282"/>
      <c r="AC121" s="12"/>
      <c r="AD121" s="198"/>
      <c r="AE121" s="117"/>
      <c r="AF121" s="110"/>
      <c r="AG121" s="362"/>
    </row>
    <row r="122" spans="1:33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120"/>
      <c r="U122" s="130"/>
      <c r="V122" s="112"/>
      <c r="W122" s="185"/>
      <c r="X122" s="186"/>
      <c r="Y122" s="12"/>
      <c r="Z122" s="198"/>
      <c r="AA122" s="281"/>
      <c r="AB122" s="282"/>
      <c r="AC122" s="12"/>
      <c r="AD122" s="198"/>
      <c r="AE122" s="117"/>
      <c r="AF122" s="110"/>
      <c r="AG122" s="362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38">AVERAGE(I107:I122)</f>
        <v>18.333333333333332</v>
      </c>
      <c r="J123" s="137">
        <f t="shared" si="38"/>
        <v>2000</v>
      </c>
      <c r="K123" s="138">
        <f t="shared" ref="K123" si="39">J123/I123</f>
        <v>109.09090909090909</v>
      </c>
      <c r="L123" s="136">
        <f t="shared" ref="L123:M123" si="40">AVERAGE(L107:L122)</f>
        <v>18.666666666666668</v>
      </c>
      <c r="M123" s="137">
        <f t="shared" si="40"/>
        <v>1788.618295553375</v>
      </c>
      <c r="N123" s="138">
        <f>M123/L123</f>
        <v>95.818837261787934</v>
      </c>
      <c r="O123" s="139">
        <f>L123-I123</f>
        <v>0.3333333333333357</v>
      </c>
      <c r="P123" s="140">
        <f>N123-K123</f>
        <v>-13.27207182912116</v>
      </c>
      <c r="Q123" s="141">
        <f>N123/K123</f>
        <v>0.87833934156638938</v>
      </c>
      <c r="R123" s="291"/>
      <c r="S123" s="142">
        <v>0.70833333333333337</v>
      </c>
      <c r="T123" s="143">
        <v>0.84901620370370368</v>
      </c>
      <c r="U123" s="144"/>
      <c r="V123" s="166"/>
      <c r="W123" s="187"/>
      <c r="X123" s="188"/>
      <c r="Y123" s="179">
        <f t="shared" ref="Y123:Z123" si="41">SUM(Y107:Y122)</f>
        <v>0</v>
      </c>
      <c r="Z123" s="180">
        <f t="shared" si="41"/>
        <v>0</v>
      </c>
      <c r="AA123" s="277"/>
      <c r="AB123" s="278"/>
      <c r="AC123" s="179">
        <f t="shared" ref="AC123" si="42">SUM(AC107:AC122)</f>
        <v>5</v>
      </c>
      <c r="AD123" s="180">
        <f t="shared" ref="AD123" si="43">SUM(AD107:AD122)</f>
        <v>0</v>
      </c>
      <c r="AE123" s="168">
        <f>M123-J123</f>
        <v>-211.38170444662501</v>
      </c>
      <c r="AF123" s="141">
        <f>M123/J123</f>
        <v>0.89430914777668746</v>
      </c>
      <c r="AG123" s="363"/>
    </row>
    <row r="124" spans="1:33" ht="15.75" customHeight="1">
      <c r="A124" s="283" t="s">
        <v>225</v>
      </c>
      <c r="B124" s="146" t="s">
        <v>173</v>
      </c>
      <c r="C124" s="287" t="s">
        <v>189</v>
      </c>
      <c r="D124" s="288"/>
      <c r="E124" s="147">
        <v>47.6</v>
      </c>
      <c r="F124" s="97">
        <v>1694</v>
      </c>
      <c r="G124" s="148">
        <f t="shared" ref="G124:G126" si="44">E124*F124</f>
        <v>80634.400000000009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1787.3999999999994</v>
      </c>
      <c r="N124" s="152">
        <f>M124/L124</f>
        <v>77.713043478260843</v>
      </c>
      <c r="O124" s="154">
        <f>L124-I124</f>
        <v>0</v>
      </c>
      <c r="P124" s="155">
        <f>N124-K124</f>
        <v>-9.243478260869594</v>
      </c>
      <c r="Q124" s="156">
        <f>N124/K124</f>
        <v>0.89369999999999972</v>
      </c>
      <c r="R124" s="289">
        <f>Q140</f>
        <v>0.89329999999999987</v>
      </c>
      <c r="S124" s="157">
        <v>0.70833333333333337</v>
      </c>
      <c r="T124" s="158">
        <v>0.74781249999999999</v>
      </c>
      <c r="U124" s="159"/>
      <c r="V124" s="160">
        <v>56.864719704598883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-212.60000000000059</v>
      </c>
      <c r="AF124" s="156">
        <f>M124/J124</f>
        <v>0.89369999999999972</v>
      </c>
      <c r="AG124" s="294">
        <f>AF140</f>
        <v>0.89329999999999987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02">
        <v>1473</v>
      </c>
      <c r="G125" s="103">
        <f t="shared" si="44"/>
        <v>83769.509999999995</v>
      </c>
      <c r="H125" s="26"/>
      <c r="I125" s="104">
        <v>23</v>
      </c>
      <c r="J125" s="105">
        <v>2000</v>
      </c>
      <c r="K125" s="106">
        <f t="shared" ref="K125:K126" si="45">J125/I125</f>
        <v>86.956521739130437</v>
      </c>
      <c r="L125" s="107">
        <v>23</v>
      </c>
      <c r="M125" s="105">
        <f>F125/V125*60</f>
        <v>1785.4</v>
      </c>
      <c r="N125" s="106">
        <f>M125/L125</f>
        <v>77.626086956521746</v>
      </c>
      <c r="O125" s="108">
        <f>L125-I125</f>
        <v>0</v>
      </c>
      <c r="P125" s="109">
        <f>N125-K125</f>
        <v>-9.3304347826086911</v>
      </c>
      <c r="Q125" s="110">
        <f>N125/K125</f>
        <v>0.89270000000000005</v>
      </c>
      <c r="R125" s="290"/>
      <c r="S125" s="47">
        <v>0.75138888888888888</v>
      </c>
      <c r="T125" s="48">
        <v>0.78576388888888893</v>
      </c>
      <c r="U125" s="111">
        <v>5.1500000000000057</v>
      </c>
      <c r="V125" s="112">
        <v>49.501512266158841</v>
      </c>
      <c r="W125" s="113"/>
      <c r="X125" s="116"/>
      <c r="Y125" s="12"/>
      <c r="Z125" s="198"/>
      <c r="AA125" s="281"/>
      <c r="AB125" s="282"/>
      <c r="AC125" s="12">
        <v>2</v>
      </c>
      <c r="AD125" s="198"/>
      <c r="AE125" s="117">
        <f>M125-J125</f>
        <v>-214.59999999999991</v>
      </c>
      <c r="AF125" s="110">
        <f>M125/J125</f>
        <v>0.89270000000000005</v>
      </c>
      <c r="AG125" s="295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02">
        <v>1942</v>
      </c>
      <c r="G126" s="103">
        <f t="shared" si="44"/>
        <v>110286.18</v>
      </c>
      <c r="H126" s="26"/>
      <c r="I126" s="104">
        <v>23</v>
      </c>
      <c r="J126" s="105">
        <v>2000</v>
      </c>
      <c r="K126" s="106">
        <f t="shared" si="45"/>
        <v>86.956521739130437</v>
      </c>
      <c r="L126" s="107">
        <v>23</v>
      </c>
      <c r="M126" s="105">
        <f>F126/V126*60</f>
        <v>1787</v>
      </c>
      <c r="N126" s="106">
        <f>M126/L126</f>
        <v>77.695652173913047</v>
      </c>
      <c r="O126" s="108">
        <f>L126-I126</f>
        <v>0</v>
      </c>
      <c r="P126" s="109">
        <f>N126-K126</f>
        <v>-9.2608695652173907</v>
      </c>
      <c r="Q126" s="110">
        <f>N126/K126</f>
        <v>0.89349999999999996</v>
      </c>
      <c r="R126" s="290"/>
      <c r="S126" s="47">
        <v>0.7895833333333333</v>
      </c>
      <c r="T126" s="48">
        <v>0.83486111111111105</v>
      </c>
      <c r="U126" s="111">
        <v>5.4999999999999005</v>
      </c>
      <c r="V126" s="112">
        <v>65.204252937884718</v>
      </c>
      <c r="W126" s="113"/>
      <c r="X126" s="116"/>
      <c r="Y126" s="12"/>
      <c r="Z126" s="198"/>
      <c r="AA126" s="281"/>
      <c r="AB126" s="282"/>
      <c r="AC126" s="12">
        <v>1</v>
      </c>
      <c r="AD126" s="198"/>
      <c r="AE126" s="117">
        <f>M126-J126</f>
        <v>-213</v>
      </c>
      <c r="AF126" s="110">
        <f>M126/J126</f>
        <v>0.89349999999999996</v>
      </c>
      <c r="AG126" s="295"/>
    </row>
    <row r="127" spans="1:33" ht="15.75" customHeight="1">
      <c r="A127" s="284"/>
      <c r="B127" s="163"/>
      <c r="C127" s="279"/>
      <c r="D127" s="280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295"/>
    </row>
    <row r="128" spans="1:33" ht="15.75" customHeight="1">
      <c r="A128" s="285"/>
      <c r="B128" s="163"/>
      <c r="C128" s="279"/>
      <c r="D128" s="280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295"/>
    </row>
    <row r="129" spans="1:33" ht="15.75" customHeight="1">
      <c r="A129" s="285"/>
      <c r="B129" s="163"/>
      <c r="C129" s="279"/>
      <c r="D129" s="280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295"/>
    </row>
    <row r="130" spans="1:33" ht="15.75" customHeight="1">
      <c r="A130" s="285"/>
      <c r="B130" s="163"/>
      <c r="C130" s="279"/>
      <c r="D130" s="280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81"/>
      <c r="AB130" s="282"/>
      <c r="AC130" s="12"/>
      <c r="AD130" s="198"/>
      <c r="AE130" s="117"/>
      <c r="AF130" s="110"/>
      <c r="AG130" s="295"/>
    </row>
    <row r="131" spans="1:33" ht="15.75" customHeight="1">
      <c r="A131" s="285"/>
      <c r="B131" s="163"/>
      <c r="C131" s="279"/>
      <c r="D131" s="280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81"/>
      <c r="AB131" s="282"/>
      <c r="AC131" s="12"/>
      <c r="AD131" s="198"/>
      <c r="AE131" s="117"/>
      <c r="AF131" s="110"/>
      <c r="AG131" s="295"/>
    </row>
    <row r="132" spans="1:33" ht="15.75" customHeight="1">
      <c r="A132" s="285"/>
      <c r="B132" s="163"/>
      <c r="C132" s="279"/>
      <c r="D132" s="280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81"/>
      <c r="AB132" s="282"/>
      <c r="AC132" s="12"/>
      <c r="AD132" s="198"/>
      <c r="AE132" s="117"/>
      <c r="AF132" s="110"/>
      <c r="AG132" s="295"/>
    </row>
    <row r="133" spans="1:33" ht="15.75" customHeight="1">
      <c r="A133" s="285"/>
      <c r="B133" s="163"/>
      <c r="C133" s="279"/>
      <c r="D133" s="280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81"/>
      <c r="AB133" s="282"/>
      <c r="AC133" s="12"/>
      <c r="AD133" s="198"/>
      <c r="AE133" s="117"/>
      <c r="AF133" s="110"/>
      <c r="AG133" s="295"/>
    </row>
    <row r="134" spans="1:33" ht="15.75" customHeight="1">
      <c r="A134" s="285"/>
      <c r="B134" s="163"/>
      <c r="C134" s="279"/>
      <c r="D134" s="280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81"/>
      <c r="AB134" s="282"/>
      <c r="AC134" s="12"/>
      <c r="AD134" s="198"/>
      <c r="AE134" s="117"/>
      <c r="AF134" s="110"/>
      <c r="AG134" s="295"/>
    </row>
    <row r="135" spans="1:33" ht="15.75" customHeight="1">
      <c r="A135" s="285"/>
      <c r="B135" s="163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81"/>
      <c r="AB135" s="282"/>
      <c r="AC135" s="12"/>
      <c r="AD135" s="198"/>
      <c r="AE135" s="117"/>
      <c r="AF135" s="110"/>
      <c r="AG135" s="295"/>
    </row>
    <row r="136" spans="1:33" ht="15.75" customHeight="1">
      <c r="A136" s="285"/>
      <c r="B136" s="163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81"/>
      <c r="AB136" s="282"/>
      <c r="AC136" s="12"/>
      <c r="AD136" s="198"/>
      <c r="AE136" s="117"/>
      <c r="AF136" s="110"/>
      <c r="AG136" s="295"/>
    </row>
    <row r="137" spans="1:33" ht="15.75" customHeight="1">
      <c r="A137" s="285"/>
      <c r="B137" s="163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81"/>
      <c r="AB137" s="282"/>
      <c r="AC137" s="12"/>
      <c r="AD137" s="198"/>
      <c r="AE137" s="117"/>
      <c r="AF137" s="110"/>
      <c r="AG137" s="295"/>
    </row>
    <row r="138" spans="1:33" ht="15.75" customHeight="1">
      <c r="A138" s="285"/>
      <c r="B138" s="163"/>
      <c r="C138" s="279"/>
      <c r="D138" s="280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81"/>
      <c r="AB138" s="282"/>
      <c r="AC138" s="12"/>
      <c r="AD138" s="198"/>
      <c r="AE138" s="117"/>
      <c r="AF138" s="110"/>
      <c r="AG138" s="295"/>
    </row>
    <row r="139" spans="1:33" ht="15.75" customHeight="1">
      <c r="A139" s="285"/>
      <c r="B139" s="163"/>
      <c r="C139" s="279"/>
      <c r="D139" s="280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81"/>
      <c r="AB139" s="282"/>
      <c r="AC139" s="12"/>
      <c r="AD139" s="198"/>
      <c r="AE139" s="165"/>
      <c r="AF139" s="125"/>
      <c r="AG139" s="295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46">AVERAGE(I124:I139)</f>
        <v>23</v>
      </c>
      <c r="J140" s="137">
        <f t="shared" si="46"/>
        <v>2000</v>
      </c>
      <c r="K140" s="138">
        <f t="shared" ref="K140" si="47">J140/I140</f>
        <v>86.956521739130437</v>
      </c>
      <c r="L140" s="136">
        <f t="shared" ref="L140:M140" si="48">AVERAGE(L124:L139)</f>
        <v>23</v>
      </c>
      <c r="M140" s="137">
        <f t="shared" si="48"/>
        <v>1786.5999999999997</v>
      </c>
      <c r="N140" s="138">
        <f>M140/L140</f>
        <v>77.678260869565207</v>
      </c>
      <c r="O140" s="139">
        <f>L140-I140</f>
        <v>0</v>
      </c>
      <c r="P140" s="140">
        <f>N140-K140</f>
        <v>-9.27826086956523</v>
      </c>
      <c r="Q140" s="141">
        <f>N140/K140</f>
        <v>0.89329999999999987</v>
      </c>
      <c r="R140" s="291"/>
      <c r="S140" s="142">
        <v>0.70833333333333337</v>
      </c>
      <c r="T140" s="143">
        <v>0.83486111111111105</v>
      </c>
      <c r="U140" s="144"/>
      <c r="V140" s="166"/>
      <c r="W140" s="167"/>
      <c r="X140" s="138"/>
      <c r="Y140" s="179">
        <f t="shared" ref="Y140:Z140" si="49">SUM(Y124:Y139)</f>
        <v>0</v>
      </c>
      <c r="Z140" s="180">
        <f t="shared" si="49"/>
        <v>0</v>
      </c>
      <c r="AA140" s="277"/>
      <c r="AB140" s="278"/>
      <c r="AC140" s="179">
        <f t="shared" ref="AC140" si="50">SUM(AC124:AC139)</f>
        <v>4</v>
      </c>
      <c r="AD140" s="180">
        <f t="shared" ref="AD140" si="51">SUM(AD124:AD139)</f>
        <v>0</v>
      </c>
      <c r="AE140" s="168">
        <f>M140-J140</f>
        <v>-213.40000000000032</v>
      </c>
      <c r="AF140" s="141">
        <f>M140/J140</f>
        <v>0.89329999999999987</v>
      </c>
      <c r="AG140" s="296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128" priority="3" operator="greaterThan">
      <formula>0</formula>
    </cfRule>
  </conditionalFormatting>
  <conditionalFormatting sqref="P5:P140 AE5:AE140">
    <cfRule type="cellIs" dxfId="127" priority="6" operator="lessThan">
      <formula>0</formula>
    </cfRule>
  </conditionalFormatting>
  <conditionalFormatting sqref="Q5:Q140 AF5:AF140">
    <cfRule type="cellIs" dxfId="126" priority="4" operator="greaterThan">
      <formula>1</formula>
    </cfRule>
    <cfRule type="cellIs" dxfId="125" priority="5" operator="lessThan">
      <formula>0.8</formula>
    </cfRule>
  </conditionalFormatting>
  <conditionalFormatting sqref="AG5 R5:R140 AG90:AG107">
    <cfRule type="cellIs" dxfId="124" priority="7" operator="lessThan">
      <formula>0.8</formula>
    </cfRule>
  </conditionalFormatting>
  <conditionalFormatting sqref="AG22">
    <cfRule type="cellIs" dxfId="123" priority="11" operator="lessThan">
      <formula>0.8</formula>
    </cfRule>
  </conditionalFormatting>
  <conditionalFormatting sqref="AG37">
    <cfRule type="cellIs" dxfId="122" priority="10" operator="lessThan">
      <formula>0.8</formula>
    </cfRule>
  </conditionalFormatting>
  <conditionalFormatting sqref="AG39:AG74">
    <cfRule type="cellIs" dxfId="121" priority="8" operator="lessThan">
      <formula>0.8</formula>
    </cfRule>
  </conditionalFormatting>
  <conditionalFormatting sqref="AG80:AG88">
    <cfRule type="cellIs" dxfId="120" priority="9" operator="lessThan">
      <formula>0.8</formula>
    </cfRule>
  </conditionalFormatting>
  <conditionalFormatting sqref="AG122">
    <cfRule type="cellIs" dxfId="119" priority="2" operator="lessThan">
      <formula>0.8</formula>
    </cfRule>
  </conditionalFormatting>
  <conditionalFormatting sqref="AG124:AG140">
    <cfRule type="cellIs" dxfId="118" priority="1" operator="lessThan">
      <formula>0.8</formula>
    </cfRule>
  </conditionalFormatting>
  <dataValidations count="1">
    <dataValidation type="list" allowBlank="1" showInputMessage="1" showErrorMessage="1" sqref="AA5:AB140" xr:uid="{0BC2C032-9036-413F-9918-70ED637EBF93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BD7E4-6D9E-46EC-A057-BBC073B38A78}">
  <sheetPr>
    <tabColor theme="8" tint="0.59999389629810485"/>
  </sheetPr>
  <dimension ref="B1:AR42"/>
  <sheetViews>
    <sheetView zoomScale="70" zoomScaleNormal="70" workbookViewId="0">
      <selection activeCell="S27" sqref="S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227</v>
      </c>
      <c r="D3" s="265"/>
      <c r="E3" s="3" t="s">
        <v>2</v>
      </c>
      <c r="F3" s="266">
        <f>'0505(18度C)'!D1+'0505(4度C)'!D1</f>
        <v>198337</v>
      </c>
      <c r="G3" s="267"/>
      <c r="H3" s="3" t="s">
        <v>3</v>
      </c>
      <c r="I3" s="268">
        <f>'0505(18度C)'!F1+'0505(4度C)'!F1</f>
        <v>5984383.9400000004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451.3789728957031</v>
      </c>
      <c r="F6" s="241" t="e">
        <f>AVERAGE(#REF!,D14:K14)</f>
        <v>#REF!</v>
      </c>
      <c r="G6" s="242">
        <f>AVERAGE(D14:K14)</f>
        <v>182.74697768615033</v>
      </c>
      <c r="H6" s="243"/>
      <c r="I6" s="242">
        <f>AVERAGE(L14:O14)</f>
        <v>93.920572181441742</v>
      </c>
      <c r="J6" s="243"/>
      <c r="K6" s="242">
        <f>AVERAGE(D32:O32)</f>
        <v>718.21912448031298</v>
      </c>
      <c r="L6" s="243"/>
      <c r="M6" s="242">
        <f>AVERAGE(P32:X32)</f>
        <v>721.71257796257794</v>
      </c>
      <c r="N6" s="243"/>
      <c r="O6" s="231">
        <f>'0505(4度C)'!Y2</f>
        <v>0</v>
      </c>
      <c r="P6" s="231">
        <f>'0505(4度C)'!Z2</f>
        <v>0</v>
      </c>
      <c r="Q6" s="231">
        <f>'0505(4度C)'!AC2</f>
        <v>56</v>
      </c>
      <c r="R6" s="231">
        <f>'0505(4度C)'!AD2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403.0732093535234</v>
      </c>
      <c r="F7" s="237" t="e">
        <f>AVERAGE(#REF!,D15:K15)</f>
        <v>#REF!</v>
      </c>
      <c r="G7" s="238">
        <f>AVERAGE(D15:K15)</f>
        <v>164.13616503009433</v>
      </c>
      <c r="H7" s="239"/>
      <c r="I7" s="238">
        <f>AVERAGE(L15:O15)</f>
        <v>83.310075825406926</v>
      </c>
      <c r="J7" s="239"/>
      <c r="K7" s="238">
        <f>AVERAGE(D33:O33)</f>
        <v>641.31460390459836</v>
      </c>
      <c r="L7" s="239"/>
      <c r="M7" s="238">
        <f>AVERAGE(P33:X33)</f>
        <v>643.76512171505351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0.89212844954459847</v>
      </c>
      <c r="F8" s="245" t="e">
        <f>AVERAGE(D16:K16,#REF!)</f>
        <v>#REF!</v>
      </c>
      <c r="G8" s="224">
        <f>AVERAGE(D16:K16)</f>
        <v>0.89557631192463771</v>
      </c>
      <c r="H8" s="225"/>
      <c r="I8" s="224">
        <f>AVERAGE(L16:O16)</f>
        <v>0.88779017598451471</v>
      </c>
      <c r="J8" s="225"/>
      <c r="K8" s="224">
        <f>AVERAGE(D34:O34)</f>
        <v>0.89110543328148173</v>
      </c>
      <c r="L8" s="225"/>
      <c r="M8" s="224">
        <f>AVERAGE(P34:X34)</f>
        <v>0.89235109706850813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83.720930232558146</v>
      </c>
      <c r="H14" s="28">
        <v>174.70588235294119</v>
      </c>
      <c r="I14" s="28">
        <v>477.77777777777777</v>
      </c>
      <c r="J14" s="28" t="s">
        <v>42</v>
      </c>
      <c r="K14" s="29" t="s">
        <v>42</v>
      </c>
      <c r="L14" s="27" t="s">
        <v>42</v>
      </c>
      <c r="M14" s="30">
        <v>85.714285714285708</v>
      </c>
      <c r="N14" s="28">
        <v>109.09090909090909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75.618063221876056</v>
      </c>
      <c r="F15" s="35">
        <v>83.163822027126727</v>
      </c>
      <c r="G15" s="35">
        <v>74.990089415190823</v>
      </c>
      <c r="H15" s="35">
        <v>155.58969469713</v>
      </c>
      <c r="I15" s="35">
        <v>431.31915578914806</v>
      </c>
      <c r="J15" s="35" t="s">
        <v>42</v>
      </c>
      <c r="K15" s="36" t="s">
        <v>42</v>
      </c>
      <c r="L15" s="34" t="s">
        <v>42</v>
      </c>
      <c r="M15" s="37">
        <v>76.451193527062259</v>
      </c>
      <c r="N15" s="35">
        <v>95.8152658332165</v>
      </c>
      <c r="O15" s="38">
        <v>77.66376811594202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I16" si="0">E15/E14</f>
        <v>0.89481374812553338</v>
      </c>
      <c r="F16" s="43">
        <f t="shared" si="0"/>
        <v>0.89401108679161234</v>
      </c>
      <c r="G16" s="43">
        <f t="shared" si="0"/>
        <v>0.89571495690366809</v>
      </c>
      <c r="H16" s="43">
        <f t="shared" si="0"/>
        <v>0.89058074405764642</v>
      </c>
      <c r="I16" s="43">
        <f t="shared" si="0"/>
        <v>0.90276102374472855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0.8919305911490597</v>
      </c>
      <c r="N16" s="43">
        <f t="shared" si="1"/>
        <v>0.87830660347115119</v>
      </c>
      <c r="O16" s="46">
        <f t="shared" si="1"/>
        <v>0.89313333333333322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0.25</v>
      </c>
      <c r="F17" s="48">
        <v>0.25</v>
      </c>
      <c r="G17" s="48">
        <v>0.25</v>
      </c>
      <c r="H17" s="48">
        <v>0.25</v>
      </c>
      <c r="I17" s="48">
        <v>0.25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0.58767361111111105</v>
      </c>
      <c r="F18" s="48">
        <v>0.55016203703703703</v>
      </c>
      <c r="G18" s="48">
        <v>0.6092129629629629</v>
      </c>
      <c r="H18" s="48">
        <v>0.57653935185185179</v>
      </c>
      <c r="I18" s="48">
        <v>0.47438657407407397</v>
      </c>
      <c r="J18" s="48" t="s">
        <v>42</v>
      </c>
      <c r="K18" s="48" t="s">
        <v>42</v>
      </c>
      <c r="L18" s="47" t="s">
        <v>42</v>
      </c>
      <c r="M18" s="49">
        <v>0.75638888888888889</v>
      </c>
      <c r="N18" s="48">
        <v>0.85116898148148146</v>
      </c>
      <c r="O18" s="50">
        <v>0.85020833333333323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12</v>
      </c>
      <c r="F21" s="52">
        <v>9</v>
      </c>
      <c r="G21" s="52">
        <v>11</v>
      </c>
      <c r="H21" s="52">
        <v>10</v>
      </c>
      <c r="I21" s="52">
        <v>3</v>
      </c>
      <c r="J21" s="52"/>
      <c r="K21" s="53"/>
      <c r="L21" s="54"/>
      <c r="M21" s="55">
        <v>1</v>
      </c>
      <c r="N21" s="52">
        <v>5</v>
      </c>
      <c r="O21" s="56">
        <v>5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23.666666666666668</v>
      </c>
      <c r="F23" s="58">
        <v>21.5</v>
      </c>
      <c r="G23" s="58">
        <v>21.5</v>
      </c>
      <c r="H23" s="58">
        <v>19.833333333333332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21</v>
      </c>
      <c r="N23" s="58">
        <v>18.666666666666668</v>
      </c>
      <c r="O23" s="61">
        <v>23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941.37931034482756</v>
      </c>
      <c r="O32" s="28">
        <v>810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989.18918918918916</v>
      </c>
      <c r="X32" s="31">
        <v>830.76923076923083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268.51164950695443</v>
      </c>
      <c r="H33" s="35">
        <v>390.89560740202705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993.40617954496611</v>
      </c>
      <c r="N33" s="35">
        <v>837.21816655149325</v>
      </c>
      <c r="O33" s="35">
        <v>716.5414165175506</v>
      </c>
      <c r="P33" s="34">
        <v>260.85118434336965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696.27178252740214</v>
      </c>
      <c r="W33" s="35">
        <v>882.81812069397802</v>
      </c>
      <c r="X33" s="38">
        <v>735.1193992954644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0.87639218936297614</v>
      </c>
      <c r="H34" s="43">
        <f>H33/H32</f>
        <v>0.90206678631237014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0.90309652685906006</v>
      </c>
      <c r="N34" s="43">
        <f>N33/N32</f>
        <v>0.88935263113528595</v>
      </c>
      <c r="O34" s="43">
        <f>O33/O32</f>
        <v>0.8846190327377168</v>
      </c>
      <c r="P34" s="42">
        <f>P33/P32</f>
        <v>0.89365683525043316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0.89841520326116409</v>
      </c>
      <c r="W34" s="43">
        <f>W33/W32</f>
        <v>0.89246640616604334</v>
      </c>
      <c r="X34" s="46">
        <f>X33/X32</f>
        <v>0.88486594359639226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0.47438657407407397</v>
      </c>
      <c r="H36" s="48">
        <v>0.32795138888888892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0.39957175925925925</v>
      </c>
      <c r="N36" s="48">
        <v>0.64326388888888897</v>
      </c>
      <c r="O36" s="48">
        <v>0.61392361111111116</v>
      </c>
      <c r="P36" s="47">
        <v>0.76488425925925929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0.81115740740740738</v>
      </c>
      <c r="W36" s="48">
        <v>1.178761574074074</v>
      </c>
      <c r="X36" s="50">
        <v>1.1872916666666664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3.625</v>
      </c>
      <c r="O37" s="58">
        <v>4.4444444444444446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3.3636363636363638</v>
      </c>
      <c r="X37" s="61">
        <v>4.333333333333333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D4D43-010B-4FF5-AAB4-8C09ECA9E12F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126700</v>
      </c>
      <c r="E1" s="88" t="s">
        <v>3</v>
      </c>
      <c r="F1" s="89">
        <f>SUM(G5:G157)</f>
        <v>2557241.4500000007</v>
      </c>
      <c r="G1" s="90" t="s">
        <v>84</v>
      </c>
      <c r="H1" s="91">
        <f>L21+L38+L55+L72+L89+L106+L123+L140+L157</f>
        <v>52.849747474747481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46147</v>
      </c>
      <c r="B2" s="335"/>
      <c r="C2" s="92" t="s">
        <v>40</v>
      </c>
      <c r="D2" s="93">
        <f>AVERAGE(N21,N38,N55,N72,N89,N106,N123,N140,N157)</f>
        <v>642.40372293146731</v>
      </c>
      <c r="E2" s="93" t="s">
        <v>91</v>
      </c>
      <c r="F2" s="94">
        <f>F1/D1</f>
        <v>20.183436858721393</v>
      </c>
      <c r="G2" s="95" t="s">
        <v>92</v>
      </c>
      <c r="H2" s="96">
        <f>COUNT(H5:H157)</f>
        <v>15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1647</v>
      </c>
      <c r="G5" s="148">
        <f t="shared" ref="G5:G8" si="0">E5*F5</f>
        <v>42229.08</v>
      </c>
      <c r="H5" s="149"/>
      <c r="I5" s="150">
        <v>11</v>
      </c>
      <c r="J5" s="151">
        <v>3600</v>
      </c>
      <c r="K5" s="152">
        <f>J5/I5</f>
        <v>327.27272727272725</v>
      </c>
      <c r="L5" s="153">
        <v>11</v>
      </c>
      <c r="M5" s="151">
        <f>F5/V5*60</f>
        <v>3183.7957450030954</v>
      </c>
      <c r="N5" s="152">
        <f>M5/L5</f>
        <v>289.43597681846319</v>
      </c>
      <c r="O5" s="154">
        <f>L5-I5</f>
        <v>0</v>
      </c>
      <c r="P5" s="155">
        <f>N5-K5</f>
        <v>-37.836750454264063</v>
      </c>
      <c r="Q5" s="156">
        <f>N5/K5</f>
        <v>0.88438770694530422</v>
      </c>
      <c r="R5" s="289">
        <f>Q21</f>
        <v>0.87639218936297614</v>
      </c>
      <c r="S5" s="157">
        <v>0.25</v>
      </c>
      <c r="T5" s="158">
        <v>0.27155092592592595</v>
      </c>
      <c r="U5" s="159"/>
      <c r="V5" s="160">
        <v>31.038423289275404</v>
      </c>
      <c r="W5" s="161"/>
      <c r="X5" s="162"/>
      <c r="Y5" s="292"/>
      <c r="Z5" s="293"/>
      <c r="AA5" s="115">
        <f>M5-J5</f>
        <v>-416.20425499690464</v>
      </c>
      <c r="AB5" s="156">
        <f>M5/J5</f>
        <v>0.88438770694530422</v>
      </c>
      <c r="AC5" s="294">
        <f>AB21</f>
        <v>0.87639218936297625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3501</v>
      </c>
      <c r="G6" s="103">
        <f t="shared" si="0"/>
        <v>103349.52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3158.741730950579</v>
      </c>
      <c r="N6" s="106">
        <f>M6/L6</f>
        <v>263.22847757921494</v>
      </c>
      <c r="O6" s="108">
        <f>L6-I6</f>
        <v>0</v>
      </c>
      <c r="P6" s="109">
        <f>N6-K6</f>
        <v>-36.771522420785061</v>
      </c>
      <c r="Q6" s="110">
        <f>N6/K6</f>
        <v>0.87742825859738316</v>
      </c>
      <c r="R6" s="290"/>
      <c r="S6" s="47">
        <v>0.27499999999999997</v>
      </c>
      <c r="T6" s="48">
        <v>0.32118055555555552</v>
      </c>
      <c r="U6" s="111">
        <v>4.9666666666665904</v>
      </c>
      <c r="V6" s="112">
        <v>66.501163403690299</v>
      </c>
      <c r="W6" s="113"/>
      <c r="X6" s="116"/>
      <c r="Y6" s="281"/>
      <c r="Z6" s="282"/>
      <c r="AA6" s="117">
        <f>M6-J6</f>
        <v>-441.25826904942096</v>
      </c>
      <c r="AB6" s="110">
        <f>M6/J6</f>
        <v>0.87742825859738305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3922</v>
      </c>
      <c r="G7" s="103">
        <f t="shared" si="0"/>
        <v>117071.70000000001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3155.4599602897761</v>
      </c>
      <c r="N7" s="106">
        <f>M7/L7</f>
        <v>262.95499669081465</v>
      </c>
      <c r="O7" s="108">
        <f>L7-I7</f>
        <v>0</v>
      </c>
      <c r="P7" s="109">
        <f>N7-K7</f>
        <v>-37.045003309185347</v>
      </c>
      <c r="Q7" s="110">
        <f>N7/K7</f>
        <v>0.87651665563604886</v>
      </c>
      <c r="R7" s="290"/>
      <c r="S7" s="47">
        <v>0.32430555555555551</v>
      </c>
      <c r="T7" s="48">
        <v>0.37608796296296293</v>
      </c>
      <c r="U7" s="111">
        <v>5</v>
      </c>
      <c r="V7" s="112">
        <v>74.57549864723677</v>
      </c>
      <c r="W7" s="113"/>
      <c r="X7" s="116"/>
      <c r="Y7" s="281"/>
      <c r="Z7" s="282"/>
      <c r="AA7" s="117">
        <f>M7-J7</f>
        <v>-444.54003971022394</v>
      </c>
      <c r="AB7" s="110">
        <f>M7/J7</f>
        <v>0.87651665563604886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2506</v>
      </c>
      <c r="G8" s="103">
        <f t="shared" si="0"/>
        <v>71596.42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3122.0500905834065</v>
      </c>
      <c r="N8" s="106">
        <f>M8/L8</f>
        <v>260.17084088195054</v>
      </c>
      <c r="O8" s="108">
        <f>L8-I8</f>
        <v>0</v>
      </c>
      <c r="P8" s="109">
        <f>N8-K8</f>
        <v>-39.829159118049461</v>
      </c>
      <c r="Q8" s="110">
        <f>N8/K8</f>
        <v>0.86723613627316842</v>
      </c>
      <c r="R8" s="290"/>
      <c r="S8" s="47">
        <v>0.37986111111111104</v>
      </c>
      <c r="T8" s="48">
        <v>0.41329861111111105</v>
      </c>
      <c r="U8" s="111">
        <v>5.4333333333332767</v>
      </c>
      <c r="V8" s="112">
        <v>48.1606622691639</v>
      </c>
      <c r="W8" s="113"/>
      <c r="X8" s="116"/>
      <c r="Y8" s="281"/>
      <c r="Z8" s="282"/>
      <c r="AA8" s="117">
        <f>M8-J8</f>
        <v>-477.94990941659353</v>
      </c>
      <c r="AB8" s="110">
        <f>M8/J8</f>
        <v>0.86723613627316842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3155.0118817067146</v>
      </c>
      <c r="N21" s="138">
        <f>M21/L21</f>
        <v>268.51164950695443</v>
      </c>
      <c r="O21" s="139">
        <f>L21-I21</f>
        <v>0</v>
      </c>
      <c r="P21" s="140">
        <f>N21-K21</f>
        <v>-37.871329216449851</v>
      </c>
      <c r="Q21" s="141">
        <f>N21/K21</f>
        <v>0.87639218936297614</v>
      </c>
      <c r="R21" s="291"/>
      <c r="S21" s="142">
        <v>0.25</v>
      </c>
      <c r="T21" s="143">
        <v>0.47438657407407397</v>
      </c>
      <c r="U21" s="144"/>
      <c r="V21" s="166"/>
      <c r="W21" s="167"/>
      <c r="X21" s="138"/>
      <c r="Y21" s="277"/>
      <c r="Z21" s="278"/>
      <c r="AA21" s="168">
        <f>M21-J21</f>
        <v>-444.98811829328542</v>
      </c>
      <c r="AB21" s="141">
        <f>M21/J21</f>
        <v>0.87639218936297625</v>
      </c>
      <c r="AC21" s="296"/>
    </row>
    <row r="22" spans="1:29" ht="15.75" customHeight="1">
      <c r="A22" s="283" t="s">
        <v>120</v>
      </c>
      <c r="B22" s="114" t="s">
        <v>114</v>
      </c>
      <c r="C22" s="287" t="s">
        <v>121</v>
      </c>
      <c r="D22" s="288"/>
      <c r="E22" s="147">
        <v>14.03</v>
      </c>
      <c r="F22" s="97">
        <v>830</v>
      </c>
      <c r="G22" s="148">
        <f t="shared" ref="G22:G23" si="5">E22*F22</f>
        <v>11644.9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2345.9349636287075</v>
      </c>
      <c r="N22" s="152">
        <f>M22/L22</f>
        <v>390.98916060478456</v>
      </c>
      <c r="O22" s="154">
        <f>L22-I22</f>
        <v>0</v>
      </c>
      <c r="P22" s="155">
        <f>N22-K22</f>
        <v>-42.344172728548756</v>
      </c>
      <c r="Q22" s="156">
        <f>N22/K22</f>
        <v>0.90228267831873366</v>
      </c>
      <c r="R22" s="289">
        <f>Q38</f>
        <v>0.90206678631237014</v>
      </c>
      <c r="S22" s="157">
        <v>0.29166666666666669</v>
      </c>
      <c r="T22" s="158">
        <v>0.30640046296296297</v>
      </c>
      <c r="U22" s="159"/>
      <c r="V22" s="160">
        <v>21.228209976873799</v>
      </c>
      <c r="W22" s="158"/>
      <c r="X22" s="169"/>
      <c r="Y22" s="292"/>
      <c r="Z22" s="293"/>
      <c r="AA22" s="115">
        <f>M22-J22</f>
        <v>-254.06503637129254</v>
      </c>
      <c r="AB22" s="156">
        <f>M22/J22</f>
        <v>0.90228267831873366</v>
      </c>
      <c r="AC22" s="294">
        <f>AB38</f>
        <v>0.90206678631237014</v>
      </c>
    </row>
    <row r="23" spans="1:29" ht="15.75" customHeight="1">
      <c r="A23" s="284"/>
      <c r="B23" s="100" t="s">
        <v>114</v>
      </c>
      <c r="C23" s="279" t="s">
        <v>122</v>
      </c>
      <c r="D23" s="280"/>
      <c r="E23" s="101">
        <v>14.49</v>
      </c>
      <c r="F23" s="102">
        <v>1026</v>
      </c>
      <c r="G23" s="103">
        <f t="shared" si="5"/>
        <v>14866.74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2344.8123251956172</v>
      </c>
      <c r="N23" s="106">
        <f>M23/L23</f>
        <v>390.80205419926955</v>
      </c>
      <c r="O23" s="108">
        <f>L23-I23</f>
        <v>0</v>
      </c>
      <c r="P23" s="109">
        <f>N23-K23</f>
        <v>-42.531279134063766</v>
      </c>
      <c r="Q23" s="110">
        <f>N23/K23</f>
        <v>0.90185089430600673</v>
      </c>
      <c r="R23" s="290"/>
      <c r="S23" s="47">
        <v>0.30972222222222223</v>
      </c>
      <c r="T23" s="48">
        <v>0.32795138888888892</v>
      </c>
      <c r="U23" s="111">
        <v>4.783333333333335</v>
      </c>
      <c r="V23" s="112">
        <v>26.253700280624518</v>
      </c>
      <c r="W23" s="113"/>
      <c r="X23" s="13"/>
      <c r="Y23" s="281"/>
      <c r="Z23" s="282"/>
      <c r="AA23" s="117">
        <f>M23-J23</f>
        <v>-255.18767480438282</v>
      </c>
      <c r="AB23" s="110">
        <f>M23/J23</f>
        <v>0.90185089430600662</v>
      </c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50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2345.3736444121623</v>
      </c>
      <c r="N38" s="138">
        <f>M38/L38</f>
        <v>390.89560740202705</v>
      </c>
      <c r="O38" s="139">
        <f>L38-I38</f>
        <v>0</v>
      </c>
      <c r="P38" s="140">
        <f>N38-K38</f>
        <v>-42.437725931306261</v>
      </c>
      <c r="Q38" s="141">
        <f>N38/K38</f>
        <v>0.90206678631237014</v>
      </c>
      <c r="R38" s="291"/>
      <c r="S38" s="142">
        <v>0.29166666666666669</v>
      </c>
      <c r="T38" s="143">
        <v>0.32795138888888892</v>
      </c>
      <c r="U38" s="144"/>
      <c r="V38" s="166"/>
      <c r="W38" s="167"/>
      <c r="X38" s="138"/>
      <c r="Y38" s="277"/>
      <c r="Z38" s="278"/>
      <c r="AA38" s="168">
        <f>M38-J38</f>
        <v>-254.62635558783768</v>
      </c>
      <c r="AB38" s="141">
        <f>M38/J38</f>
        <v>0.90206678631237014</v>
      </c>
      <c r="AC38" s="296"/>
    </row>
    <row r="39" spans="1:29" ht="15.75" customHeight="1">
      <c r="A39" s="297" t="s">
        <v>123</v>
      </c>
      <c r="B39" s="114" t="s">
        <v>118</v>
      </c>
      <c r="C39" s="287" t="s">
        <v>191</v>
      </c>
      <c r="D39" s="288"/>
      <c r="E39" s="147">
        <v>18.53</v>
      </c>
      <c r="F39" s="97">
        <v>3248</v>
      </c>
      <c r="G39" s="148">
        <f t="shared" ref="G39" si="9">E39*F39</f>
        <v>60185.440000000002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2980.2185386348983</v>
      </c>
      <c r="N39" s="152">
        <f>M39/L39</f>
        <v>993.40617954496611</v>
      </c>
      <c r="O39" s="154">
        <f>L39-I39</f>
        <v>0</v>
      </c>
      <c r="P39" s="155">
        <f>N39-K39</f>
        <v>-106.59382045503389</v>
      </c>
      <c r="Q39" s="156">
        <f>N39/K39</f>
        <v>0.90309652685906006</v>
      </c>
      <c r="R39" s="289">
        <f>Q55</f>
        <v>0.90309652685906006</v>
      </c>
      <c r="S39" s="157">
        <v>0.35416666666666669</v>
      </c>
      <c r="T39" s="158">
        <v>0.39957175925925925</v>
      </c>
      <c r="U39" s="159"/>
      <c r="V39" s="112">
        <v>65.391177684998098</v>
      </c>
      <c r="W39" s="161"/>
      <c r="X39" s="162"/>
      <c r="Y39" s="292"/>
      <c r="Z39" s="293"/>
      <c r="AA39" s="115">
        <f>M39-J39</f>
        <v>-319.78146136510168</v>
      </c>
      <c r="AB39" s="156">
        <f>M39/J39</f>
        <v>0.90309652685906006</v>
      </c>
      <c r="AC39" s="294">
        <f>AB55</f>
        <v>0.90309652685906006</v>
      </c>
    </row>
    <row r="40" spans="1:29" ht="15.75" customHeight="1">
      <c r="A40" s="298"/>
      <c r="B40" s="100"/>
      <c r="C40" s="279"/>
      <c r="D40" s="280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0"/>
      <c r="S40" s="47"/>
      <c r="T40" s="48"/>
      <c r="U40" s="111"/>
      <c r="V40" s="112"/>
      <c r="W40" s="113"/>
      <c r="X40" s="116"/>
      <c r="Y40" s="281"/>
      <c r="Z40" s="282"/>
      <c r="AA40" s="117"/>
      <c r="AB40" s="110"/>
      <c r="AC40" s="295"/>
    </row>
    <row r="41" spans="1:29" ht="15.75" customHeight="1">
      <c r="A41" s="298"/>
      <c r="B41" s="100"/>
      <c r="C41" s="279"/>
      <c r="D41" s="280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0"/>
      <c r="S41" s="47"/>
      <c r="T41" s="48"/>
      <c r="U41" s="111"/>
      <c r="V41" s="112"/>
      <c r="W41" s="113"/>
      <c r="X41" s="116"/>
      <c r="Y41" s="281"/>
      <c r="Z41" s="282"/>
      <c r="AA41" s="117"/>
      <c r="AB41" s="110"/>
      <c r="AC41" s="295"/>
    </row>
    <row r="42" spans="1:29" ht="15.75" customHeight="1">
      <c r="A42" s="298"/>
      <c r="B42" s="100"/>
      <c r="C42" s="279"/>
      <c r="D42" s="280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81"/>
      <c r="Z42" s="282"/>
      <c r="AA42" s="117"/>
      <c r="AB42" s="110"/>
      <c r="AC42" s="295"/>
    </row>
    <row r="43" spans="1:29" ht="15.75" customHeight="1">
      <c r="A43" s="298"/>
      <c r="B43" s="100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81"/>
      <c r="Z43" s="282"/>
      <c r="AA43" s="117"/>
      <c r="AB43" s="110"/>
      <c r="AC43" s="295"/>
    </row>
    <row r="44" spans="1:29" ht="15.75" customHeight="1">
      <c r="A44" s="298"/>
      <c r="B44" s="100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281"/>
      <c r="Z44" s="282"/>
      <c r="AA44" s="117"/>
      <c r="AB44" s="110"/>
      <c r="AC44" s="295"/>
    </row>
    <row r="45" spans="1:29" ht="15.75" customHeight="1">
      <c r="A45" s="298"/>
      <c r="B45" s="100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120"/>
      <c r="U45" s="111"/>
      <c r="V45" s="112"/>
      <c r="W45" s="113"/>
      <c r="X45" s="116"/>
      <c r="Y45" s="281"/>
      <c r="Z45" s="282"/>
      <c r="AA45" s="117"/>
      <c r="AB45" s="110"/>
      <c r="AC45" s="295"/>
    </row>
    <row r="46" spans="1:29" ht="15.75" customHeight="1">
      <c r="A46" s="298"/>
      <c r="B46" s="100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120"/>
      <c r="U46" s="111"/>
      <c r="V46" s="112"/>
      <c r="W46" s="113"/>
      <c r="X46" s="116"/>
      <c r="Y46" s="281"/>
      <c r="Z46" s="282"/>
      <c r="AA46" s="117"/>
      <c r="AB46" s="110"/>
      <c r="AC46" s="295"/>
    </row>
    <row r="47" spans="1:29" ht="15.75" customHeight="1">
      <c r="A47" s="298"/>
      <c r="B47" s="100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120"/>
      <c r="U47" s="111"/>
      <c r="V47" s="112"/>
      <c r="W47" s="113"/>
      <c r="X47" s="116"/>
      <c r="Y47" s="281"/>
      <c r="Z47" s="282"/>
      <c r="AA47" s="117"/>
      <c r="AB47" s="110"/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13"/>
      <c r="X49" s="116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13"/>
      <c r="X50" s="116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13"/>
      <c r="X51" s="116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13"/>
      <c r="X52" s="116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13"/>
      <c r="X53" s="116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2980.2185386348983</v>
      </c>
      <c r="N55" s="138">
        <f t="shared" ref="N55:N63" si="13">M55/L55</f>
        <v>993.40617954496611</v>
      </c>
      <c r="O55" s="139">
        <f t="shared" ref="O55:O63" si="14">L55-I55</f>
        <v>0</v>
      </c>
      <c r="P55" s="140">
        <f t="shared" ref="P55:P63" si="15">N55-K55</f>
        <v>-106.59382045503389</v>
      </c>
      <c r="Q55" s="141">
        <f t="shared" ref="Q55:Q63" si="16">N55/K55</f>
        <v>0.90309652685906006</v>
      </c>
      <c r="R55" s="291"/>
      <c r="S55" s="142">
        <v>0.35416666666666669</v>
      </c>
      <c r="T55" s="143">
        <v>0.39957175925925925</v>
      </c>
      <c r="U55" s="144"/>
      <c r="V55" s="166"/>
      <c r="W55" s="99"/>
      <c r="X55" s="69"/>
      <c r="Y55" s="277"/>
      <c r="Z55" s="278"/>
      <c r="AA55" s="168">
        <f t="shared" ref="AA55:AA63" si="17">M55-J55</f>
        <v>-319.78146136510168</v>
      </c>
      <c r="AB55" s="141">
        <f t="shared" ref="AB55:AB63" si="18">M55/J55</f>
        <v>0.90309652685906006</v>
      </c>
      <c r="AC55" s="296"/>
    </row>
    <row r="56" spans="1:29" ht="15.75" customHeight="1">
      <c r="A56" s="283" t="s">
        <v>71</v>
      </c>
      <c r="B56" s="114" t="s">
        <v>118</v>
      </c>
      <c r="C56" s="287" t="s">
        <v>128</v>
      </c>
      <c r="D56" s="288"/>
      <c r="E56" s="147">
        <v>14.03</v>
      </c>
      <c r="F56" s="97">
        <v>1602</v>
      </c>
      <c r="G56" s="148">
        <f t="shared" ref="G56:G63" si="19">E56*F56</f>
        <v>22476.059999999998</v>
      </c>
      <c r="H56" s="149">
        <v>2</v>
      </c>
      <c r="I56" s="150">
        <v>3</v>
      </c>
      <c r="J56" s="151">
        <v>3000</v>
      </c>
      <c r="K56" s="152">
        <f>J56/I56</f>
        <v>1000</v>
      </c>
      <c r="L56" s="153">
        <v>3</v>
      </c>
      <c r="M56" s="151">
        <f t="shared" ref="M56:M63" si="20">F56/V56*60</f>
        <v>2705.1987012986983</v>
      </c>
      <c r="N56" s="152">
        <f t="shared" si="13"/>
        <v>901.73290043289944</v>
      </c>
      <c r="O56" s="154">
        <f t="shared" si="14"/>
        <v>0</v>
      </c>
      <c r="P56" s="155">
        <f t="shared" si="15"/>
        <v>-98.267099567100558</v>
      </c>
      <c r="Q56" s="156">
        <f t="shared" si="16"/>
        <v>0.90173290043289944</v>
      </c>
      <c r="R56" s="289">
        <f>Q72</f>
        <v>0.88935263113528595</v>
      </c>
      <c r="S56" s="157">
        <v>0.25</v>
      </c>
      <c r="T56" s="158">
        <v>0.27466435185185184</v>
      </c>
      <c r="U56" s="159"/>
      <c r="V56" s="160">
        <v>35.531585888258483</v>
      </c>
      <c r="W56" s="161"/>
      <c r="X56" s="162"/>
      <c r="Y56" s="292"/>
      <c r="Z56" s="293"/>
      <c r="AA56" s="115">
        <f t="shared" si="17"/>
        <v>-294.80129870130168</v>
      </c>
      <c r="AB56" s="156">
        <f t="shared" si="18"/>
        <v>0.90173290043289944</v>
      </c>
      <c r="AC56" s="294">
        <f>AB72</f>
        <v>0.88935263113528584</v>
      </c>
    </row>
    <row r="57" spans="1:29" ht="15.75" customHeight="1">
      <c r="A57" s="284"/>
      <c r="B57" s="100" t="s">
        <v>118</v>
      </c>
      <c r="C57" s="279" t="s">
        <v>130</v>
      </c>
      <c r="D57" s="280"/>
      <c r="E57" s="101">
        <v>14.28</v>
      </c>
      <c r="F57" s="102">
        <v>2219</v>
      </c>
      <c r="G57" s="103">
        <f t="shared" si="19"/>
        <v>31687.32</v>
      </c>
      <c r="H57" s="26">
        <v>2</v>
      </c>
      <c r="I57" s="104">
        <v>3</v>
      </c>
      <c r="J57" s="105">
        <v>3600</v>
      </c>
      <c r="K57" s="106">
        <f t="shared" ref="K57:K92" si="21">J57/I57</f>
        <v>1200</v>
      </c>
      <c r="L57" s="107">
        <v>3</v>
      </c>
      <c r="M57" s="105">
        <f t="shared" si="20"/>
        <v>3181.2053333603508</v>
      </c>
      <c r="N57" s="106">
        <f t="shared" si="13"/>
        <v>1060.4017777867837</v>
      </c>
      <c r="O57" s="108">
        <f t="shared" si="14"/>
        <v>0</v>
      </c>
      <c r="P57" s="109">
        <f t="shared" si="15"/>
        <v>-139.59822221321633</v>
      </c>
      <c r="Q57" s="110">
        <f t="shared" si="16"/>
        <v>0.88366814815565309</v>
      </c>
      <c r="R57" s="290"/>
      <c r="S57" s="47">
        <v>0.28472222222222227</v>
      </c>
      <c r="T57" s="48">
        <v>0.31378472222222226</v>
      </c>
      <c r="U57" s="111">
        <v>15</v>
      </c>
      <c r="V57" s="112">
        <v>41.852061105204548</v>
      </c>
      <c r="W57" s="113"/>
      <c r="X57" s="116"/>
      <c r="Y57" s="281"/>
      <c r="Z57" s="282"/>
      <c r="AA57" s="117">
        <f t="shared" si="17"/>
        <v>-418.79466663964922</v>
      </c>
      <c r="AB57" s="110">
        <f t="shared" si="18"/>
        <v>0.88366814815565298</v>
      </c>
      <c r="AC57" s="295"/>
    </row>
    <row r="58" spans="1:29" ht="15.75" customHeight="1">
      <c r="A58" s="284"/>
      <c r="B58" s="100" t="s">
        <v>118</v>
      </c>
      <c r="C58" s="279" t="s">
        <v>125</v>
      </c>
      <c r="D58" s="280"/>
      <c r="E58" s="101">
        <v>17.89</v>
      </c>
      <c r="F58" s="102">
        <v>3441</v>
      </c>
      <c r="G58" s="103">
        <f t="shared" si="19"/>
        <v>61559.490000000005</v>
      </c>
      <c r="H58" s="26"/>
      <c r="I58" s="104">
        <v>4</v>
      </c>
      <c r="J58" s="105">
        <v>3600</v>
      </c>
      <c r="K58" s="106">
        <f t="shared" si="21"/>
        <v>900</v>
      </c>
      <c r="L58" s="107">
        <v>4</v>
      </c>
      <c r="M58" s="105">
        <f t="shared" si="20"/>
        <v>3185.3341608717874</v>
      </c>
      <c r="N58" s="106">
        <f t="shared" si="13"/>
        <v>796.33354021794685</v>
      </c>
      <c r="O58" s="108">
        <f t="shared" si="14"/>
        <v>0</v>
      </c>
      <c r="P58" s="109">
        <f t="shared" si="15"/>
        <v>-103.66645978205315</v>
      </c>
      <c r="Q58" s="110">
        <f t="shared" si="16"/>
        <v>0.88481504468660765</v>
      </c>
      <c r="R58" s="290"/>
      <c r="S58" s="47">
        <v>0.32361111111111118</v>
      </c>
      <c r="T58" s="48">
        <v>0.36861111111111117</v>
      </c>
      <c r="U58" s="111">
        <v>15</v>
      </c>
      <c r="V58" s="112">
        <v>64.81580568096328</v>
      </c>
      <c r="W58" s="113"/>
      <c r="X58" s="116"/>
      <c r="Y58" s="281"/>
      <c r="Z58" s="282"/>
      <c r="AA58" s="117">
        <f t="shared" si="17"/>
        <v>-414.66583912821261</v>
      </c>
      <c r="AB58" s="110">
        <f t="shared" si="18"/>
        <v>0.88481504468660765</v>
      </c>
      <c r="AC58" s="295"/>
    </row>
    <row r="59" spans="1:29" ht="15.75" customHeight="1">
      <c r="A59" s="284"/>
      <c r="B59" s="100" t="s">
        <v>118</v>
      </c>
      <c r="C59" s="279" t="s">
        <v>124</v>
      </c>
      <c r="D59" s="280"/>
      <c r="E59" s="101">
        <v>22.28</v>
      </c>
      <c r="F59" s="102">
        <v>1186</v>
      </c>
      <c r="G59" s="103">
        <f t="shared" si="19"/>
        <v>26424.080000000002</v>
      </c>
      <c r="H59" s="26"/>
      <c r="I59" s="104">
        <v>5</v>
      </c>
      <c r="J59" s="105">
        <v>3300</v>
      </c>
      <c r="K59" s="106">
        <f t="shared" si="21"/>
        <v>660</v>
      </c>
      <c r="L59" s="107">
        <v>5</v>
      </c>
      <c r="M59" s="105">
        <f t="shared" si="20"/>
        <v>2949.5702599682204</v>
      </c>
      <c r="N59" s="106">
        <f t="shared" si="13"/>
        <v>589.91405199364408</v>
      </c>
      <c r="O59" s="108">
        <f t="shared" si="14"/>
        <v>0</v>
      </c>
      <c r="P59" s="109">
        <f t="shared" si="15"/>
        <v>-70.08594800635592</v>
      </c>
      <c r="Q59" s="110">
        <f t="shared" si="16"/>
        <v>0.89380916968733948</v>
      </c>
      <c r="R59" s="290"/>
      <c r="S59" s="47">
        <v>0.37847222222222232</v>
      </c>
      <c r="T59" s="48">
        <v>0.39521990740740753</v>
      </c>
      <c r="U59" s="111">
        <v>15</v>
      </c>
      <c r="V59" s="112">
        <v>24.1255483776022</v>
      </c>
      <c r="W59" s="113"/>
      <c r="X59" s="116"/>
      <c r="Y59" s="281"/>
      <c r="Z59" s="282"/>
      <c r="AA59" s="117">
        <f t="shared" si="17"/>
        <v>-350.4297400317796</v>
      </c>
      <c r="AB59" s="110">
        <f t="shared" si="18"/>
        <v>0.89380916968733948</v>
      </c>
      <c r="AC59" s="295"/>
    </row>
    <row r="60" spans="1:29" ht="15.75" customHeight="1">
      <c r="A60" s="285"/>
      <c r="B60" s="100" t="s">
        <v>118</v>
      </c>
      <c r="C60" s="279" t="s">
        <v>129</v>
      </c>
      <c r="D60" s="280"/>
      <c r="E60" s="101">
        <v>18.18</v>
      </c>
      <c r="F60" s="102">
        <v>2417</v>
      </c>
      <c r="G60" s="103">
        <f t="shared" si="19"/>
        <v>43941.06</v>
      </c>
      <c r="H60" s="13"/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 t="shared" si="20"/>
        <v>3183.7182864459987</v>
      </c>
      <c r="N60" s="106">
        <f t="shared" si="13"/>
        <v>1061.239428815333</v>
      </c>
      <c r="O60" s="108">
        <f t="shared" si="14"/>
        <v>0</v>
      </c>
      <c r="P60" s="109">
        <f t="shared" si="15"/>
        <v>-138.76057118466701</v>
      </c>
      <c r="Q60" s="110">
        <f t="shared" si="16"/>
        <v>0.88436619067944411</v>
      </c>
      <c r="R60" s="290"/>
      <c r="S60" s="47">
        <v>0.40555555555555567</v>
      </c>
      <c r="T60" s="48">
        <v>0.43718750000000012</v>
      </c>
      <c r="U60" s="111">
        <v>14.883333333333315</v>
      </c>
      <c r="V60" s="112">
        <v>45.550512624622506</v>
      </c>
      <c r="W60" s="113"/>
      <c r="X60" s="116"/>
      <c r="Y60" s="281"/>
      <c r="Z60" s="282"/>
      <c r="AA60" s="117">
        <f t="shared" si="17"/>
        <v>-416.28171355400127</v>
      </c>
      <c r="AB60" s="110">
        <f t="shared" si="18"/>
        <v>0.88436619067944411</v>
      </c>
      <c r="AC60" s="295"/>
    </row>
    <row r="61" spans="1:29" ht="15.75" customHeight="1">
      <c r="A61" s="285"/>
      <c r="B61" s="100" t="s">
        <v>118</v>
      </c>
      <c r="C61" s="279" t="s">
        <v>210</v>
      </c>
      <c r="D61" s="280"/>
      <c r="E61" s="101">
        <v>27.48</v>
      </c>
      <c r="F61" s="102">
        <v>4598</v>
      </c>
      <c r="G61" s="121">
        <f t="shared" si="19"/>
        <v>126353.04000000001</v>
      </c>
      <c r="H61" s="122"/>
      <c r="I61" s="104">
        <v>5</v>
      </c>
      <c r="J61" s="105">
        <v>3600</v>
      </c>
      <c r="K61" s="106">
        <f t="shared" si="21"/>
        <v>720</v>
      </c>
      <c r="L61" s="107">
        <v>5</v>
      </c>
      <c r="M61" s="105">
        <f t="shared" si="20"/>
        <v>3187.8960533891977</v>
      </c>
      <c r="N61" s="106">
        <f t="shared" si="13"/>
        <v>637.57921067783957</v>
      </c>
      <c r="O61" s="108">
        <f t="shared" si="14"/>
        <v>0</v>
      </c>
      <c r="P61" s="109">
        <f t="shared" si="15"/>
        <v>-82.420789322160431</v>
      </c>
      <c r="Q61" s="110">
        <f t="shared" si="16"/>
        <v>0.88552668149699942</v>
      </c>
      <c r="R61" s="290"/>
      <c r="S61" s="47">
        <v>0.44722222222222235</v>
      </c>
      <c r="T61" s="120">
        <v>0.507314814814815</v>
      </c>
      <c r="U61" s="111">
        <v>15</v>
      </c>
      <c r="V61" s="112">
        <v>86.539835483876388</v>
      </c>
      <c r="W61" s="113"/>
      <c r="X61" s="116"/>
      <c r="Y61" s="281"/>
      <c r="Z61" s="282"/>
      <c r="AA61" s="117">
        <f t="shared" si="17"/>
        <v>-412.10394661080227</v>
      </c>
      <c r="AB61" s="110">
        <f t="shared" si="18"/>
        <v>0.88552668149699942</v>
      </c>
      <c r="AC61" s="295"/>
    </row>
    <row r="62" spans="1:29" ht="15.75" customHeight="1">
      <c r="A62" s="285"/>
      <c r="B62" s="100" t="s">
        <v>118</v>
      </c>
      <c r="C62" s="279" t="s">
        <v>128</v>
      </c>
      <c r="D62" s="280"/>
      <c r="E62" s="101">
        <v>14.03</v>
      </c>
      <c r="F62" s="102">
        <v>3358</v>
      </c>
      <c r="G62" s="121">
        <f t="shared" si="19"/>
        <v>47112.74</v>
      </c>
      <c r="H62" s="62"/>
      <c r="I62" s="104">
        <v>3</v>
      </c>
      <c r="J62" s="105">
        <v>3000</v>
      </c>
      <c r="K62" s="106">
        <f t="shared" si="21"/>
        <v>1000</v>
      </c>
      <c r="L62" s="107">
        <v>3</v>
      </c>
      <c r="M62" s="105">
        <f t="shared" si="20"/>
        <v>2705.1987012986979</v>
      </c>
      <c r="N62" s="106">
        <f t="shared" si="13"/>
        <v>901.73290043289933</v>
      </c>
      <c r="O62" s="123">
        <f t="shared" si="14"/>
        <v>0</v>
      </c>
      <c r="P62" s="124">
        <f t="shared" si="15"/>
        <v>-98.267099567100672</v>
      </c>
      <c r="Q62" s="125">
        <f t="shared" si="16"/>
        <v>0.90173290043289933</v>
      </c>
      <c r="R62" s="290"/>
      <c r="S62" s="47">
        <v>0.51736111111111116</v>
      </c>
      <c r="T62" s="120">
        <v>0.56907407407407407</v>
      </c>
      <c r="U62" s="111">
        <v>15</v>
      </c>
      <c r="V62" s="112">
        <v>74.478817361280903</v>
      </c>
      <c r="W62" s="113"/>
      <c r="X62" s="116"/>
      <c r="Y62" s="281"/>
      <c r="Z62" s="282"/>
      <c r="AA62" s="117">
        <f t="shared" si="17"/>
        <v>-294.80129870130213</v>
      </c>
      <c r="AB62" s="110">
        <f t="shared" si="18"/>
        <v>0.90173290043289933</v>
      </c>
      <c r="AC62" s="295"/>
    </row>
    <row r="63" spans="1:29" ht="15.75" customHeight="1">
      <c r="A63" s="285"/>
      <c r="B63" s="100" t="s">
        <v>118</v>
      </c>
      <c r="C63" s="279" t="s">
        <v>130</v>
      </c>
      <c r="D63" s="280"/>
      <c r="E63" s="101">
        <v>14.28</v>
      </c>
      <c r="F63" s="102">
        <v>4894</v>
      </c>
      <c r="G63" s="121">
        <f t="shared" si="19"/>
        <v>69886.319999999992</v>
      </c>
      <c r="H63" s="62"/>
      <c r="I63" s="104">
        <v>3</v>
      </c>
      <c r="J63" s="105">
        <v>3600</v>
      </c>
      <c r="K63" s="106">
        <f t="shared" si="21"/>
        <v>1200</v>
      </c>
      <c r="L63" s="118">
        <v>3</v>
      </c>
      <c r="M63" s="105">
        <f t="shared" si="20"/>
        <v>3181.2053333603503</v>
      </c>
      <c r="N63" s="106">
        <f t="shared" si="13"/>
        <v>1060.4017777867834</v>
      </c>
      <c r="O63" s="123">
        <f t="shared" si="14"/>
        <v>0</v>
      </c>
      <c r="P63" s="124">
        <f t="shared" si="15"/>
        <v>-139.59822221321656</v>
      </c>
      <c r="Q63" s="125">
        <f t="shared" si="16"/>
        <v>0.88366814815565287</v>
      </c>
      <c r="R63" s="290"/>
      <c r="S63" s="47">
        <v>0.57916666666666672</v>
      </c>
      <c r="T63" s="120">
        <v>0.64326388888888897</v>
      </c>
      <c r="U63" s="111">
        <v>14.53333333333342</v>
      </c>
      <c r="V63" s="112">
        <v>92.304635894038341</v>
      </c>
      <c r="W63" s="113"/>
      <c r="X63" s="116"/>
      <c r="Y63" s="281"/>
      <c r="Z63" s="282"/>
      <c r="AA63" s="117">
        <f t="shared" si="17"/>
        <v>-418.79466663964968</v>
      </c>
      <c r="AB63" s="110">
        <f t="shared" si="18"/>
        <v>0.88366814815565287</v>
      </c>
      <c r="AC63" s="295"/>
    </row>
    <row r="64" spans="1:29" ht="15.75" customHeight="1">
      <c r="A64" s="285"/>
      <c r="B64" s="100"/>
      <c r="C64" s="279"/>
      <c r="D64" s="280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281"/>
      <c r="Z64" s="282"/>
      <c r="AA64" s="117"/>
      <c r="AB64" s="110"/>
      <c r="AC64" s="295"/>
    </row>
    <row r="65" spans="1:29" ht="15.75" customHeight="1">
      <c r="A65" s="285"/>
      <c r="B65" s="100"/>
      <c r="C65" s="279"/>
      <c r="D65" s="280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281"/>
      <c r="Z65" s="282"/>
      <c r="AA65" s="117"/>
      <c r="AB65" s="110"/>
      <c r="AC65" s="295"/>
    </row>
    <row r="66" spans="1:29" ht="15.75" customHeight="1">
      <c r="A66" s="285"/>
      <c r="B66" s="100"/>
      <c r="C66" s="279"/>
      <c r="D66" s="280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26"/>
      <c r="X66" s="127"/>
      <c r="Y66" s="281"/>
      <c r="Z66" s="282"/>
      <c r="AA66" s="117"/>
      <c r="AB66" s="110"/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99"/>
      <c r="G72" s="135"/>
      <c r="H72" s="69"/>
      <c r="I72" s="136">
        <f t="shared" ref="I72:J72" si="22">AVERAGE(I56:I71)</f>
        <v>3.625</v>
      </c>
      <c r="J72" s="137">
        <f t="shared" si="22"/>
        <v>3412.5</v>
      </c>
      <c r="K72" s="138">
        <f t="shared" ref="K72" si="23">J72/I72</f>
        <v>941.37931034482756</v>
      </c>
      <c r="L72" s="136">
        <f t="shared" ref="L72:M72" si="24">AVERAGE(L56:L71)</f>
        <v>3.625</v>
      </c>
      <c r="M72" s="137">
        <f t="shared" si="24"/>
        <v>3034.915853749163</v>
      </c>
      <c r="N72" s="138">
        <f t="shared" ref="N72:N81" si="25">M72/L72</f>
        <v>837.21816655149325</v>
      </c>
      <c r="O72" s="139">
        <f t="shared" ref="O72:O81" si="26">L72-I72</f>
        <v>0</v>
      </c>
      <c r="P72" s="140">
        <f t="shared" ref="P72:P81" si="27">N72-K72</f>
        <v>-104.1611437933343</v>
      </c>
      <c r="Q72" s="141">
        <f t="shared" ref="Q72:Q81" si="28">N72/K72</f>
        <v>0.88935263113528595</v>
      </c>
      <c r="R72" s="291"/>
      <c r="S72" s="142">
        <v>0.25</v>
      </c>
      <c r="T72" s="143">
        <v>0.64326388888888897</v>
      </c>
      <c r="U72" s="144"/>
      <c r="V72" s="166"/>
      <c r="W72" s="99"/>
      <c r="X72" s="69"/>
      <c r="Y72" s="277"/>
      <c r="Z72" s="278"/>
      <c r="AA72" s="168">
        <f t="shared" ref="AA72:AA81" si="29">M72-J72</f>
        <v>-377.58414625083697</v>
      </c>
      <c r="AB72" s="141">
        <f t="shared" ref="AB72:AB81" si="30">M72/J72</f>
        <v>0.88935263113528584</v>
      </c>
      <c r="AC72" s="296"/>
    </row>
    <row r="73" spans="1:29" ht="15.75" customHeight="1">
      <c r="A73" s="297" t="s">
        <v>78</v>
      </c>
      <c r="B73" s="114" t="s">
        <v>118</v>
      </c>
      <c r="C73" s="287" t="s">
        <v>211</v>
      </c>
      <c r="D73" s="288"/>
      <c r="E73" s="147">
        <v>23.72</v>
      </c>
      <c r="F73" s="97">
        <v>1109</v>
      </c>
      <c r="G73" s="148">
        <f t="shared" ref="G73:G81" si="31">E73*F73</f>
        <v>26305.48</v>
      </c>
      <c r="H73" s="149">
        <v>2</v>
      </c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81" si="32">F73/V73*60</f>
        <v>3182.0175423838132</v>
      </c>
      <c r="N73" s="152">
        <f t="shared" si="25"/>
        <v>636.40350847676268</v>
      </c>
      <c r="O73" s="154">
        <f t="shared" si="26"/>
        <v>0</v>
      </c>
      <c r="P73" s="155">
        <f t="shared" si="27"/>
        <v>-83.596491523237319</v>
      </c>
      <c r="Q73" s="156">
        <f t="shared" si="28"/>
        <v>0.88389376177328149</v>
      </c>
      <c r="R73" s="289">
        <f>Q89</f>
        <v>0.8846190327377168</v>
      </c>
      <c r="S73" s="157">
        <v>0.25</v>
      </c>
      <c r="T73" s="158">
        <v>0.26451388888888888</v>
      </c>
      <c r="U73" s="159"/>
      <c r="V73" s="160">
        <v>20.911261208871736</v>
      </c>
      <c r="W73" s="158"/>
      <c r="X73" s="169"/>
      <c r="Y73" s="292"/>
      <c r="Z73" s="293"/>
      <c r="AA73" s="115">
        <f t="shared" si="29"/>
        <v>-417.98245761618682</v>
      </c>
      <c r="AB73" s="156">
        <f t="shared" si="30"/>
        <v>0.88389376177328138</v>
      </c>
      <c r="AC73" s="294">
        <f>AB89</f>
        <v>0.8846190327377168</v>
      </c>
    </row>
    <row r="74" spans="1:29" ht="15.75" customHeight="1">
      <c r="A74" s="298"/>
      <c r="B74" s="100" t="s">
        <v>118</v>
      </c>
      <c r="C74" s="279" t="s">
        <v>126</v>
      </c>
      <c r="D74" s="280"/>
      <c r="E74" s="101">
        <v>16.66</v>
      </c>
      <c r="F74" s="102">
        <v>1908</v>
      </c>
      <c r="G74" s="103">
        <f t="shared" si="31"/>
        <v>31787.279999999999</v>
      </c>
      <c r="H74" s="26">
        <v>2</v>
      </c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3187.2158276693381</v>
      </c>
      <c r="N74" s="106">
        <f t="shared" si="25"/>
        <v>637.44316553386761</v>
      </c>
      <c r="O74" s="108">
        <f t="shared" si="26"/>
        <v>0</v>
      </c>
      <c r="P74" s="109">
        <f t="shared" si="27"/>
        <v>-82.556834466132386</v>
      </c>
      <c r="Q74" s="110">
        <f t="shared" si="28"/>
        <v>0.88533772990814952</v>
      </c>
      <c r="R74" s="290"/>
      <c r="S74" s="47">
        <v>0.27430555555555558</v>
      </c>
      <c r="T74" s="48">
        <v>0.29924768518518519</v>
      </c>
      <c r="U74" s="111">
        <v>15</v>
      </c>
      <c r="V74" s="112">
        <v>35.918496327157698</v>
      </c>
      <c r="W74" s="113"/>
      <c r="X74" s="13"/>
      <c r="Y74" s="281"/>
      <c r="Z74" s="282"/>
      <c r="AA74" s="117">
        <f t="shared" si="29"/>
        <v>-412.78417233066193</v>
      </c>
      <c r="AB74" s="110">
        <f t="shared" si="30"/>
        <v>0.88533772990814952</v>
      </c>
      <c r="AC74" s="295"/>
    </row>
    <row r="75" spans="1:29" ht="15.75" customHeight="1">
      <c r="A75" s="298"/>
      <c r="B75" s="100" t="s">
        <v>118</v>
      </c>
      <c r="C75" s="279" t="s">
        <v>127</v>
      </c>
      <c r="D75" s="280"/>
      <c r="E75" s="101">
        <v>18.18</v>
      </c>
      <c r="F75" s="102">
        <v>1237</v>
      </c>
      <c r="G75" s="103">
        <f t="shared" si="31"/>
        <v>22488.66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3185.1859073571763</v>
      </c>
      <c r="N75" s="106">
        <f t="shared" si="25"/>
        <v>1061.7286357857254</v>
      </c>
      <c r="O75" s="108">
        <f t="shared" si="26"/>
        <v>0</v>
      </c>
      <c r="P75" s="109">
        <f t="shared" si="27"/>
        <v>-138.27136421427463</v>
      </c>
      <c r="Q75" s="110">
        <f t="shared" si="28"/>
        <v>0.88477386315477113</v>
      </c>
      <c r="R75" s="290"/>
      <c r="S75" s="47">
        <v>0.30902777777777785</v>
      </c>
      <c r="T75" s="48">
        <v>0.32520833333333338</v>
      </c>
      <c r="U75" s="111">
        <v>15</v>
      </c>
      <c r="V75" s="112">
        <v>23.30162262383676</v>
      </c>
      <c r="W75" s="113"/>
      <c r="X75" s="13"/>
      <c r="Y75" s="281"/>
      <c r="Z75" s="282"/>
      <c r="AA75" s="117">
        <f t="shared" si="29"/>
        <v>-414.81409264282365</v>
      </c>
      <c r="AB75" s="110">
        <f t="shared" si="30"/>
        <v>0.88477386315477125</v>
      </c>
      <c r="AC75" s="295"/>
    </row>
    <row r="76" spans="1:29" ht="15.75" customHeight="1">
      <c r="A76" s="298"/>
      <c r="B76" s="100" t="s">
        <v>118</v>
      </c>
      <c r="C76" s="279" t="s">
        <v>131</v>
      </c>
      <c r="D76" s="280"/>
      <c r="E76" s="101">
        <v>25.03</v>
      </c>
      <c r="F76" s="102">
        <v>1799</v>
      </c>
      <c r="G76" s="103">
        <f t="shared" si="31"/>
        <v>45028.97</v>
      </c>
      <c r="H76" s="26"/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3187.0620141427162</v>
      </c>
      <c r="N76" s="106">
        <f t="shared" si="25"/>
        <v>637.41240282854324</v>
      </c>
      <c r="O76" s="108">
        <f t="shared" si="26"/>
        <v>0</v>
      </c>
      <c r="P76" s="109">
        <f t="shared" si="27"/>
        <v>-82.587597171456764</v>
      </c>
      <c r="Q76" s="110">
        <f t="shared" si="28"/>
        <v>0.88529500392853222</v>
      </c>
      <c r="R76" s="290"/>
      <c r="S76" s="47">
        <v>0.33541666666666675</v>
      </c>
      <c r="T76" s="48">
        <v>0.35893518518518525</v>
      </c>
      <c r="U76" s="111">
        <v>14.70000000000006</v>
      </c>
      <c r="V76" s="112">
        <v>33.868183148307722</v>
      </c>
      <c r="W76" s="113"/>
      <c r="X76" s="116"/>
      <c r="Y76" s="281"/>
      <c r="Z76" s="282"/>
      <c r="AA76" s="117">
        <f t="shared" si="29"/>
        <v>-412.93798585728382</v>
      </c>
      <c r="AB76" s="110">
        <f t="shared" si="30"/>
        <v>0.88529500392853222</v>
      </c>
      <c r="AC76" s="295"/>
    </row>
    <row r="77" spans="1:29" ht="15.75" customHeight="1">
      <c r="A77" s="298"/>
      <c r="B77" s="100" t="s">
        <v>118</v>
      </c>
      <c r="C77" s="279" t="s">
        <v>132</v>
      </c>
      <c r="D77" s="280"/>
      <c r="E77" s="101">
        <v>24.82</v>
      </c>
      <c r="F77" s="102">
        <v>2179</v>
      </c>
      <c r="G77" s="103">
        <f t="shared" si="31"/>
        <v>54082.78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3186.7118373929461</v>
      </c>
      <c r="N77" s="106">
        <f t="shared" si="25"/>
        <v>637.34236747858927</v>
      </c>
      <c r="O77" s="108">
        <f t="shared" si="26"/>
        <v>0</v>
      </c>
      <c r="P77" s="109">
        <f t="shared" si="27"/>
        <v>-82.657632521410733</v>
      </c>
      <c r="Q77" s="110">
        <f t="shared" si="28"/>
        <v>0.8851977326091518</v>
      </c>
      <c r="R77" s="290"/>
      <c r="S77" s="47">
        <v>0.36875000000000008</v>
      </c>
      <c r="T77" s="48">
        <v>0.39723379629629635</v>
      </c>
      <c r="U77" s="111">
        <v>15</v>
      </c>
      <c r="V77" s="112">
        <v>41.026615103974571</v>
      </c>
      <c r="W77" s="113"/>
      <c r="X77" s="116"/>
      <c r="Y77" s="281"/>
      <c r="Z77" s="282"/>
      <c r="AA77" s="117">
        <f t="shared" si="29"/>
        <v>-413.28816260705389</v>
      </c>
      <c r="AB77" s="110">
        <f t="shared" si="30"/>
        <v>0.88519773260915169</v>
      </c>
      <c r="AC77" s="295"/>
    </row>
    <row r="78" spans="1:29" ht="15.75" customHeight="1">
      <c r="A78" s="298"/>
      <c r="B78" s="100" t="s">
        <v>118</v>
      </c>
      <c r="C78" s="279" t="s">
        <v>133</v>
      </c>
      <c r="D78" s="280"/>
      <c r="E78" s="101">
        <v>30</v>
      </c>
      <c r="F78" s="102">
        <v>2987</v>
      </c>
      <c r="G78" s="121">
        <f t="shared" si="31"/>
        <v>89610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3184.9200000000028</v>
      </c>
      <c r="N78" s="106">
        <f t="shared" si="25"/>
        <v>796.2300000000007</v>
      </c>
      <c r="O78" s="108">
        <f t="shared" si="26"/>
        <v>0</v>
      </c>
      <c r="P78" s="109">
        <f t="shared" si="27"/>
        <v>-103.7699999999993</v>
      </c>
      <c r="Q78" s="110">
        <f t="shared" si="28"/>
        <v>0.88470000000000082</v>
      </c>
      <c r="R78" s="290"/>
      <c r="S78" s="47">
        <v>0.40763888888888899</v>
      </c>
      <c r="T78" s="120">
        <v>0.44671296296296309</v>
      </c>
      <c r="U78" s="111">
        <v>14.983333333333411</v>
      </c>
      <c r="V78" s="112">
        <v>56.271429109679318</v>
      </c>
      <c r="W78" s="113"/>
      <c r="X78" s="50"/>
      <c r="Y78" s="281"/>
      <c r="Z78" s="282"/>
      <c r="AA78" s="117">
        <f t="shared" si="29"/>
        <v>-415.0799999999972</v>
      </c>
      <c r="AB78" s="110">
        <f t="shared" si="30"/>
        <v>0.88470000000000082</v>
      </c>
      <c r="AC78" s="295"/>
    </row>
    <row r="79" spans="1:29" ht="15.75" customHeight="1">
      <c r="A79" s="298"/>
      <c r="B79" s="100" t="s">
        <v>118</v>
      </c>
      <c r="C79" s="279" t="s">
        <v>218</v>
      </c>
      <c r="D79" s="280"/>
      <c r="E79" s="101">
        <v>25.2</v>
      </c>
      <c r="F79" s="102">
        <v>3860</v>
      </c>
      <c r="G79" s="121">
        <f t="shared" si="31"/>
        <v>97272</v>
      </c>
      <c r="H79" s="62"/>
      <c r="I79" s="104">
        <v>3</v>
      </c>
      <c r="J79" s="105">
        <v>3600</v>
      </c>
      <c r="K79" s="106">
        <f t="shared" si="21"/>
        <v>1200</v>
      </c>
      <c r="L79" s="107">
        <v>3</v>
      </c>
      <c r="M79" s="105">
        <f t="shared" si="32"/>
        <v>3179.3101617028851</v>
      </c>
      <c r="N79" s="106">
        <f t="shared" si="25"/>
        <v>1059.7700539009618</v>
      </c>
      <c r="O79" s="123">
        <f t="shared" si="26"/>
        <v>0</v>
      </c>
      <c r="P79" s="124">
        <f t="shared" si="27"/>
        <v>-140.22994609903822</v>
      </c>
      <c r="Q79" s="125">
        <f t="shared" si="28"/>
        <v>0.88314171158413479</v>
      </c>
      <c r="R79" s="290"/>
      <c r="S79" s="47">
        <v>0.45694444444444454</v>
      </c>
      <c r="T79" s="120">
        <v>0.50752314814814825</v>
      </c>
      <c r="U79" s="111">
        <v>14.733333333333292</v>
      </c>
      <c r="V79" s="112">
        <v>72.845991180662807</v>
      </c>
      <c r="W79" s="113"/>
      <c r="X79" s="116"/>
      <c r="Y79" s="281"/>
      <c r="Z79" s="282"/>
      <c r="AA79" s="117">
        <f t="shared" si="29"/>
        <v>-420.68983829711487</v>
      </c>
      <c r="AB79" s="110">
        <f t="shared" si="30"/>
        <v>0.88314171158413479</v>
      </c>
      <c r="AC79" s="295"/>
    </row>
    <row r="80" spans="1:29" ht="15.75" customHeight="1">
      <c r="A80" s="298"/>
      <c r="B80" s="100" t="s">
        <v>118</v>
      </c>
      <c r="C80" s="279" t="s">
        <v>211</v>
      </c>
      <c r="D80" s="280"/>
      <c r="E80" s="101">
        <v>23.72</v>
      </c>
      <c r="F80" s="102">
        <v>2635</v>
      </c>
      <c r="G80" s="121">
        <f t="shared" si="31"/>
        <v>62502.2</v>
      </c>
      <c r="H80" s="62"/>
      <c r="I80" s="104">
        <v>5</v>
      </c>
      <c r="J80" s="105">
        <v>3600</v>
      </c>
      <c r="K80" s="106">
        <f t="shared" si="21"/>
        <v>720</v>
      </c>
      <c r="L80" s="118">
        <v>5</v>
      </c>
      <c r="M80" s="105">
        <f t="shared" si="32"/>
        <v>3182.0175423838132</v>
      </c>
      <c r="N80" s="106">
        <f t="shared" si="25"/>
        <v>636.40350847676268</v>
      </c>
      <c r="O80" s="123">
        <f t="shared" si="26"/>
        <v>0</v>
      </c>
      <c r="P80" s="124">
        <f t="shared" si="27"/>
        <v>-83.596491523237319</v>
      </c>
      <c r="Q80" s="125">
        <f t="shared" si="28"/>
        <v>0.88389376177328149</v>
      </c>
      <c r="R80" s="290"/>
      <c r="S80" s="47">
        <v>0.51736111111111116</v>
      </c>
      <c r="T80" s="120">
        <v>0.55186342592592597</v>
      </c>
      <c r="U80" s="111">
        <v>15</v>
      </c>
      <c r="V80" s="112">
        <v>49.685458327661877</v>
      </c>
      <c r="W80" s="113"/>
      <c r="X80" s="116"/>
      <c r="Y80" s="281"/>
      <c r="Z80" s="282"/>
      <c r="AA80" s="117">
        <f t="shared" si="29"/>
        <v>-417.98245761618682</v>
      </c>
      <c r="AB80" s="110">
        <f t="shared" si="30"/>
        <v>0.88389376177328138</v>
      </c>
      <c r="AC80" s="295"/>
    </row>
    <row r="81" spans="1:29" ht="15.75" customHeight="1">
      <c r="A81" s="298"/>
      <c r="B81" s="100" t="s">
        <v>118</v>
      </c>
      <c r="C81" s="279" t="s">
        <v>126</v>
      </c>
      <c r="D81" s="280"/>
      <c r="E81" s="101">
        <v>16.66</v>
      </c>
      <c r="F81" s="102">
        <v>3987</v>
      </c>
      <c r="G81" s="121">
        <f t="shared" si="31"/>
        <v>66423.42</v>
      </c>
      <c r="H81" s="62"/>
      <c r="I81" s="104">
        <v>5</v>
      </c>
      <c r="J81" s="105">
        <v>3600</v>
      </c>
      <c r="K81" s="106">
        <f t="shared" si="21"/>
        <v>720</v>
      </c>
      <c r="L81" s="118">
        <v>5</v>
      </c>
      <c r="M81" s="105">
        <f t="shared" si="32"/>
        <v>3187.2158276693381</v>
      </c>
      <c r="N81" s="106">
        <f t="shared" si="25"/>
        <v>637.44316553386761</v>
      </c>
      <c r="O81" s="123">
        <f t="shared" si="26"/>
        <v>0</v>
      </c>
      <c r="P81" s="124">
        <f t="shared" si="27"/>
        <v>-82.556834466132386</v>
      </c>
      <c r="Q81" s="125">
        <f t="shared" si="28"/>
        <v>0.88533772990814952</v>
      </c>
      <c r="R81" s="290"/>
      <c r="S81" s="47">
        <v>0.56180555555555556</v>
      </c>
      <c r="T81" s="120">
        <v>0.61392361111111116</v>
      </c>
      <c r="U81" s="111">
        <v>15</v>
      </c>
      <c r="V81" s="112">
        <v>75.056103174202164</v>
      </c>
      <c r="W81" s="126"/>
      <c r="X81" s="127"/>
      <c r="Y81" s="281"/>
      <c r="Z81" s="282"/>
      <c r="AA81" s="117">
        <f t="shared" si="29"/>
        <v>-412.78417233066193</v>
      </c>
      <c r="AB81" s="110">
        <f t="shared" si="30"/>
        <v>0.88533772990814952</v>
      </c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4.4444444444444446</v>
      </c>
      <c r="J89" s="137">
        <f t="shared" si="33"/>
        <v>3600</v>
      </c>
      <c r="K89" s="138">
        <f t="shared" ref="K89" si="34">J89/I89</f>
        <v>810</v>
      </c>
      <c r="L89" s="136">
        <f t="shared" ref="L89:M89" si="35">AVERAGE(L73:L88)</f>
        <v>4.4444444444444446</v>
      </c>
      <c r="M89" s="137">
        <f t="shared" si="35"/>
        <v>3184.6285178557805</v>
      </c>
      <c r="N89" s="138">
        <f>M89/L89</f>
        <v>716.5414165175506</v>
      </c>
      <c r="O89" s="139">
        <f>L89-I89</f>
        <v>0</v>
      </c>
      <c r="P89" s="140">
        <f>N89-K89</f>
        <v>-93.458583482449399</v>
      </c>
      <c r="Q89" s="141">
        <f>N89/K89</f>
        <v>0.8846190327377168</v>
      </c>
      <c r="R89" s="291"/>
      <c r="S89" s="142">
        <v>0.25</v>
      </c>
      <c r="T89" s="143">
        <v>0.61392361111111116</v>
      </c>
      <c r="U89" s="144"/>
      <c r="V89" s="166"/>
      <c r="W89" s="167"/>
      <c r="X89" s="138"/>
      <c r="Y89" s="277"/>
      <c r="Z89" s="278"/>
      <c r="AA89" s="168">
        <f>M89-J89</f>
        <v>-415.3714821442195</v>
      </c>
      <c r="AB89" s="141">
        <f>M89/J89</f>
        <v>0.8846190327377168</v>
      </c>
      <c r="AC89" s="296"/>
    </row>
    <row r="90" spans="1:29" ht="15.75" customHeight="1">
      <c r="A90" s="283" t="s">
        <v>134</v>
      </c>
      <c r="B90" s="114" t="s">
        <v>118</v>
      </c>
      <c r="C90" s="287" t="s">
        <v>135</v>
      </c>
      <c r="D90" s="288"/>
      <c r="E90" s="147">
        <v>28.57</v>
      </c>
      <c r="F90" s="97">
        <v>2273</v>
      </c>
      <c r="G90" s="148">
        <f t="shared" ref="G90:G92" si="36">E90*F90</f>
        <v>64939.61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3122.6421438224497</v>
      </c>
      <c r="N90" s="152">
        <f>M90/L90</f>
        <v>260.22017865187081</v>
      </c>
      <c r="O90" s="154">
        <f>L90-I90</f>
        <v>0</v>
      </c>
      <c r="P90" s="155">
        <f>N90-K90</f>
        <v>-39.77982134812919</v>
      </c>
      <c r="Q90" s="156">
        <f>N90/K90</f>
        <v>0.86740059550623605</v>
      </c>
      <c r="R90" s="289">
        <f>Q106</f>
        <v>0.89365683525043316</v>
      </c>
      <c r="S90" s="157">
        <v>0.70833333333333337</v>
      </c>
      <c r="T90" s="158">
        <v>0.73865740740740748</v>
      </c>
      <c r="U90" s="159"/>
      <c r="V90" s="160">
        <v>43.674553060715503</v>
      </c>
      <c r="W90" s="158"/>
      <c r="X90" s="169"/>
      <c r="Y90" s="292"/>
      <c r="Z90" s="293"/>
      <c r="AA90" s="115">
        <f>M90-J90</f>
        <v>-477.35785617755027</v>
      </c>
      <c r="AB90" s="156">
        <f>M90/J90</f>
        <v>0.86740059550623605</v>
      </c>
      <c r="AC90" s="294">
        <f>AB106</f>
        <v>0.89365683525043316</v>
      </c>
    </row>
    <row r="91" spans="1:29" ht="15.75" customHeight="1">
      <c r="A91" s="284"/>
      <c r="B91" s="100" t="s">
        <v>118</v>
      </c>
      <c r="C91" s="279" t="s">
        <v>202</v>
      </c>
      <c r="D91" s="280"/>
      <c r="E91" s="101">
        <v>20.170000000000002</v>
      </c>
      <c r="F91" s="102">
        <v>147</v>
      </c>
      <c r="G91" s="103">
        <f t="shared" si="36"/>
        <v>2964.9900000000002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3265.1128589773148</v>
      </c>
      <c r="N91" s="106">
        <f>M91/L91</f>
        <v>272.09273824810958</v>
      </c>
      <c r="O91" s="108">
        <f>L91-I91</f>
        <v>0</v>
      </c>
      <c r="P91" s="109">
        <f>N91-K91</f>
        <v>-27.907261751890417</v>
      </c>
      <c r="Q91" s="110">
        <f>N91/K91</f>
        <v>0.90697579416036522</v>
      </c>
      <c r="R91" s="290"/>
      <c r="S91" s="47">
        <v>0.74236111111111114</v>
      </c>
      <c r="T91" s="48">
        <v>0.7442361111111111</v>
      </c>
      <c r="U91" s="111">
        <v>5.3333333333332611</v>
      </c>
      <c r="V91" s="112">
        <v>2.7012848807812921</v>
      </c>
      <c r="W91" s="113"/>
      <c r="X91" s="13"/>
      <c r="Y91" s="281"/>
      <c r="Z91" s="282"/>
      <c r="AA91" s="117">
        <f>M91-J91</f>
        <v>-334.88714102268523</v>
      </c>
      <c r="AB91" s="110">
        <f>M91/J91</f>
        <v>0.90697579416036522</v>
      </c>
      <c r="AC91" s="295"/>
    </row>
    <row r="92" spans="1:29" ht="15.75" customHeight="1">
      <c r="A92" s="284"/>
      <c r="B92" s="100" t="s">
        <v>118</v>
      </c>
      <c r="C92" s="279" t="s">
        <v>203</v>
      </c>
      <c r="D92" s="280"/>
      <c r="E92" s="101">
        <v>20.420000000000002</v>
      </c>
      <c r="F92" s="102">
        <v>1384</v>
      </c>
      <c r="G92" s="103">
        <f t="shared" si="36"/>
        <v>28261.280000000002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3263.7388179049144</v>
      </c>
      <c r="N92" s="106">
        <f>M92/L92</f>
        <v>251.05683214653189</v>
      </c>
      <c r="O92" s="108">
        <f>L92-I92</f>
        <v>0</v>
      </c>
      <c r="P92" s="109">
        <f>N92-K92</f>
        <v>-25.866244776545017</v>
      </c>
      <c r="Q92" s="110">
        <f>N92/K92</f>
        <v>0.90659411608469853</v>
      </c>
      <c r="R92" s="290"/>
      <c r="S92" s="47">
        <v>0.74722222222222223</v>
      </c>
      <c r="T92" s="48">
        <v>0.76488425925925929</v>
      </c>
      <c r="U92" s="111">
        <v>5</v>
      </c>
      <c r="V92" s="112">
        <v>25.443212411618681</v>
      </c>
      <c r="W92" s="113"/>
      <c r="X92" s="13"/>
      <c r="Y92" s="281"/>
      <c r="Z92" s="282"/>
      <c r="AA92" s="117">
        <f>M92-J92</f>
        <v>-336.26118209508559</v>
      </c>
      <c r="AB92" s="110">
        <f>M92/J92</f>
        <v>0.90659411608469842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26"/>
      <c r="X98" s="127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26"/>
      <c r="X99" s="127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3217.1646069015592</v>
      </c>
      <c r="N106" s="138">
        <f>M106/L106</f>
        <v>260.85118434336965</v>
      </c>
      <c r="O106" s="139">
        <f>L106-I106</f>
        <v>0</v>
      </c>
      <c r="P106" s="140">
        <f>N106-K106</f>
        <v>-31.040707548522221</v>
      </c>
      <c r="Q106" s="141">
        <f>N106/K106</f>
        <v>0.89365683525043316</v>
      </c>
      <c r="R106" s="291"/>
      <c r="S106" s="142">
        <v>0.70833333333333337</v>
      </c>
      <c r="T106" s="143">
        <v>0.76488425925925929</v>
      </c>
      <c r="U106" s="144"/>
      <c r="V106" s="166"/>
      <c r="W106" s="167"/>
      <c r="X106" s="138"/>
      <c r="Y106" s="277"/>
      <c r="Z106" s="278"/>
      <c r="AA106" s="168">
        <f>M106-J106</f>
        <v>-382.83539309844082</v>
      </c>
      <c r="AB106" s="141">
        <f>M106/J106</f>
        <v>0.89365683525043316</v>
      </c>
      <c r="AC106" s="296"/>
    </row>
    <row r="107" spans="1:29" ht="15.75" customHeight="1">
      <c r="A107" s="297" t="s">
        <v>139</v>
      </c>
      <c r="B107" s="114" t="s">
        <v>118</v>
      </c>
      <c r="C107" s="287" t="s">
        <v>208</v>
      </c>
      <c r="D107" s="288"/>
      <c r="E107" s="147">
        <v>17.22</v>
      </c>
      <c r="F107" s="97">
        <v>2264</v>
      </c>
      <c r="G107" s="148">
        <f t="shared" ref="G107:G109" si="40">E107*F107</f>
        <v>38986.079999999994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2978.8091204815846</v>
      </c>
      <c r="N107" s="152">
        <f>M107/L107</f>
        <v>992.93637349386154</v>
      </c>
      <c r="O107" s="154">
        <f>L107-I107</f>
        <v>0</v>
      </c>
      <c r="P107" s="155">
        <f>N107-K107</f>
        <v>-107.06362650613846</v>
      </c>
      <c r="Q107" s="156">
        <f>N107/K107</f>
        <v>0.90266943044896508</v>
      </c>
      <c r="R107" s="289">
        <f>Q123</f>
        <v>0.89841520326116409</v>
      </c>
      <c r="S107" s="157">
        <v>0.70833333333333337</v>
      </c>
      <c r="T107" s="158">
        <v>0.74</v>
      </c>
      <c r="U107" s="159"/>
      <c r="V107" s="160">
        <v>45.6021163175567</v>
      </c>
      <c r="W107" s="161"/>
      <c r="X107" s="162"/>
      <c r="Y107" s="292"/>
      <c r="Z107" s="293"/>
      <c r="AA107" s="115">
        <f>M107-J107</f>
        <v>-321.19087951841539</v>
      </c>
      <c r="AB107" s="156">
        <f>M107/J107</f>
        <v>0.90266943044896508</v>
      </c>
      <c r="AC107" s="294">
        <f>AB123</f>
        <v>0.89841520326116409</v>
      </c>
    </row>
    <row r="108" spans="1:29" ht="15.75" customHeight="1">
      <c r="A108" s="298"/>
      <c r="B108" s="100" t="s">
        <v>118</v>
      </c>
      <c r="C108" s="279" t="s">
        <v>138</v>
      </c>
      <c r="D108" s="280"/>
      <c r="E108" s="101">
        <v>24.54</v>
      </c>
      <c r="F108" s="102">
        <v>1895</v>
      </c>
      <c r="G108" s="103">
        <f t="shared" si="40"/>
        <v>46503.299999999996</v>
      </c>
      <c r="H108" s="26"/>
      <c r="I108" s="104">
        <v>4</v>
      </c>
      <c r="J108" s="105">
        <v>3000</v>
      </c>
      <c r="K108" s="106">
        <f t="shared" ref="K108:K152" si="41">J108/I108</f>
        <v>750</v>
      </c>
      <c r="L108" s="107">
        <v>4</v>
      </c>
      <c r="M108" s="105">
        <f>F108/V108*60</f>
        <v>2688.8572552203022</v>
      </c>
      <c r="N108" s="106">
        <f>M108/L108</f>
        <v>672.21431380507556</v>
      </c>
      <c r="O108" s="108">
        <f>L108-I108</f>
        <v>0</v>
      </c>
      <c r="P108" s="109">
        <f>N108-K108</f>
        <v>-77.785686194924438</v>
      </c>
      <c r="Q108" s="110">
        <f>N108/K108</f>
        <v>0.89628575174010072</v>
      </c>
      <c r="R108" s="290"/>
      <c r="S108" s="47">
        <v>0.74375000000000002</v>
      </c>
      <c r="T108" s="48">
        <v>0.77311342592592591</v>
      </c>
      <c r="U108" s="111">
        <v>5.4000000000000448</v>
      </c>
      <c r="V108" s="112">
        <v>42.285621439835182</v>
      </c>
      <c r="W108" s="113"/>
      <c r="X108" s="116"/>
      <c r="Y108" s="281"/>
      <c r="Z108" s="282"/>
      <c r="AA108" s="117">
        <f>M108-J108</f>
        <v>-311.14274477969775</v>
      </c>
      <c r="AB108" s="110">
        <f>M108/J108</f>
        <v>0.89628575174010072</v>
      </c>
      <c r="AC108" s="295"/>
    </row>
    <row r="109" spans="1:29" ht="15.75" customHeight="1">
      <c r="A109" s="298"/>
      <c r="B109" s="100" t="s">
        <v>118</v>
      </c>
      <c r="C109" s="279" t="s">
        <v>205</v>
      </c>
      <c r="D109" s="280"/>
      <c r="E109" s="101">
        <v>23.27</v>
      </c>
      <c r="F109" s="102">
        <v>2243</v>
      </c>
      <c r="G109" s="103">
        <f t="shared" si="40"/>
        <v>52194.61</v>
      </c>
      <c r="H109" s="26"/>
      <c r="I109" s="104">
        <v>5</v>
      </c>
      <c r="J109" s="105">
        <v>3000</v>
      </c>
      <c r="K109" s="106">
        <f t="shared" si="41"/>
        <v>600</v>
      </c>
      <c r="L109" s="107">
        <v>5</v>
      </c>
      <c r="M109" s="105">
        <f>F109/V109*60</f>
        <v>2687.5950146269397</v>
      </c>
      <c r="N109" s="106">
        <f>M109/L109</f>
        <v>537.51900292538789</v>
      </c>
      <c r="O109" s="108">
        <f>L109-I109</f>
        <v>0</v>
      </c>
      <c r="P109" s="109">
        <f>N109-K109</f>
        <v>-62.480997074612105</v>
      </c>
      <c r="Q109" s="110">
        <f>N109/K109</f>
        <v>0.89586500487564646</v>
      </c>
      <c r="R109" s="290"/>
      <c r="S109" s="47">
        <v>0.77638888888888891</v>
      </c>
      <c r="T109" s="48">
        <v>0.81115740740740738</v>
      </c>
      <c r="U109" s="111">
        <v>4.7166666666667112</v>
      </c>
      <c r="V109" s="112">
        <v>50.074508721575683</v>
      </c>
      <c r="W109" s="113"/>
      <c r="X109" s="116"/>
      <c r="Y109" s="281"/>
      <c r="Z109" s="282"/>
      <c r="AA109" s="117">
        <f>M109-J109</f>
        <v>-312.4049853730603</v>
      </c>
      <c r="AB109" s="110">
        <f>M109/J109</f>
        <v>0.89586500487564658</v>
      </c>
      <c r="AC109" s="295"/>
    </row>
    <row r="110" spans="1:29" ht="15.75" customHeight="1">
      <c r="A110" s="298"/>
      <c r="B110" s="100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281"/>
      <c r="Z110" s="282"/>
      <c r="AA110" s="117"/>
      <c r="AB110" s="110"/>
      <c r="AC110" s="295"/>
    </row>
    <row r="111" spans="1:29" ht="15.75" customHeight="1">
      <c r="A111" s="298"/>
      <c r="B111" s="100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81"/>
      <c r="Z111" s="282"/>
      <c r="AA111" s="117"/>
      <c r="AB111" s="110"/>
      <c r="AC111" s="295"/>
    </row>
    <row r="112" spans="1:29" ht="15.75" customHeight="1">
      <c r="A112" s="298"/>
      <c r="B112" s="100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281"/>
      <c r="Z112" s="282"/>
      <c r="AA112" s="117"/>
      <c r="AB112" s="110"/>
      <c r="AC112" s="295"/>
    </row>
    <row r="113" spans="1:29" ht="15.75" customHeight="1">
      <c r="A113" s="298"/>
      <c r="B113" s="100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120"/>
      <c r="U113" s="111"/>
      <c r="V113" s="112"/>
      <c r="W113" s="113"/>
      <c r="X113" s="116"/>
      <c r="Y113" s="281"/>
      <c r="Z113" s="282"/>
      <c r="AA113" s="117"/>
      <c r="AB113" s="110"/>
      <c r="AC113" s="295"/>
    </row>
    <row r="114" spans="1:29" ht="15.75" customHeight="1">
      <c r="A114" s="298"/>
      <c r="B114" s="100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120"/>
      <c r="U114" s="111"/>
      <c r="V114" s="112"/>
      <c r="W114" s="113"/>
      <c r="X114" s="116"/>
      <c r="Y114" s="281"/>
      <c r="Z114" s="282"/>
      <c r="AA114" s="117"/>
      <c r="AB114" s="110"/>
      <c r="AC114" s="295"/>
    </row>
    <row r="115" spans="1:29" ht="15.75" customHeight="1">
      <c r="A115" s="298"/>
      <c r="B115" s="100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120"/>
      <c r="U115" s="111"/>
      <c r="V115" s="112"/>
      <c r="W115" s="113"/>
      <c r="X115" s="116"/>
      <c r="Y115" s="281"/>
      <c r="Z115" s="282"/>
      <c r="AA115" s="117"/>
      <c r="AB115" s="110"/>
      <c r="AC115" s="295"/>
    </row>
    <row r="116" spans="1:29" ht="15.75" customHeight="1">
      <c r="A116" s="298"/>
      <c r="B116" s="100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120"/>
      <c r="U116" s="111"/>
      <c r="V116" s="112"/>
      <c r="W116" s="113"/>
      <c r="X116" s="116"/>
      <c r="Y116" s="281"/>
      <c r="Z116" s="282"/>
      <c r="AA116" s="117"/>
      <c r="AB116" s="110"/>
      <c r="AC116" s="295"/>
    </row>
    <row r="117" spans="1:29" ht="15.75" customHeight="1">
      <c r="A117" s="298"/>
      <c r="B117" s="100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120"/>
      <c r="U117" s="111"/>
      <c r="V117" s="112"/>
      <c r="W117" s="126"/>
      <c r="X117" s="127"/>
      <c r="Y117" s="281"/>
      <c r="Z117" s="282"/>
      <c r="AA117" s="117"/>
      <c r="AB117" s="110"/>
      <c r="AC117" s="295"/>
    </row>
    <row r="118" spans="1:29" ht="15.75" customHeight="1">
      <c r="A118" s="298"/>
      <c r="B118" s="100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120"/>
      <c r="U118" s="111"/>
      <c r="V118" s="112"/>
      <c r="W118" s="126"/>
      <c r="X118" s="127"/>
      <c r="Y118" s="281"/>
      <c r="Z118" s="282"/>
      <c r="AA118" s="117"/>
      <c r="AB118" s="110"/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2">AVERAGE(I107:I122)</f>
        <v>4</v>
      </c>
      <c r="J123" s="137">
        <f t="shared" si="42"/>
        <v>3100</v>
      </c>
      <c r="K123" s="138">
        <f t="shared" ref="K123" si="43">J123/I123</f>
        <v>775</v>
      </c>
      <c r="L123" s="136">
        <f t="shared" ref="L123:M123" si="44">AVERAGE(L107:L122)</f>
        <v>4</v>
      </c>
      <c r="M123" s="137">
        <f t="shared" si="44"/>
        <v>2785.0871301096086</v>
      </c>
      <c r="N123" s="138">
        <f t="shared" ref="N123:N134" si="45">M123/L123</f>
        <v>696.27178252740214</v>
      </c>
      <c r="O123" s="139">
        <f t="shared" ref="O123:O134" si="46">L123-I123</f>
        <v>0</v>
      </c>
      <c r="P123" s="140">
        <f t="shared" ref="P123:P134" si="47">N123-K123</f>
        <v>-78.728217472597862</v>
      </c>
      <c r="Q123" s="141">
        <f t="shared" ref="Q123:Q134" si="48">N123/K123</f>
        <v>0.89841520326116409</v>
      </c>
      <c r="R123" s="291"/>
      <c r="S123" s="142">
        <v>0.70833333333333337</v>
      </c>
      <c r="T123" s="143">
        <v>0.81115740740740738</v>
      </c>
      <c r="U123" s="144"/>
      <c r="V123" s="166"/>
      <c r="W123" s="99"/>
      <c r="X123" s="69"/>
      <c r="Y123" s="277"/>
      <c r="Z123" s="278"/>
      <c r="AA123" s="168">
        <f t="shared" ref="AA123:AA134" si="49">M123-J123</f>
        <v>-314.91286989039145</v>
      </c>
      <c r="AB123" s="141">
        <f t="shared" ref="AB123:AB134" si="50">M123/J123</f>
        <v>0.89841520326116409</v>
      </c>
      <c r="AC123" s="296"/>
    </row>
    <row r="124" spans="1:29" ht="15.75" customHeight="1">
      <c r="A124" s="283" t="s">
        <v>142</v>
      </c>
      <c r="B124" s="114" t="s">
        <v>118</v>
      </c>
      <c r="C124" s="287" t="s">
        <v>137</v>
      </c>
      <c r="D124" s="288"/>
      <c r="E124" s="147">
        <v>22.28</v>
      </c>
      <c r="F124" s="97">
        <v>489</v>
      </c>
      <c r="G124" s="148">
        <f t="shared" ref="G124:G134" si="51">E124*F124</f>
        <v>10894.92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4" si="52">F124/V124*60</f>
        <v>2949.5505155953133</v>
      </c>
      <c r="N124" s="152">
        <f t="shared" si="45"/>
        <v>589.91010311906268</v>
      </c>
      <c r="O124" s="154">
        <f t="shared" si="46"/>
        <v>0</v>
      </c>
      <c r="P124" s="155">
        <f t="shared" si="47"/>
        <v>-70.089896880937317</v>
      </c>
      <c r="Q124" s="156">
        <f t="shared" si="48"/>
        <v>0.89380318654403434</v>
      </c>
      <c r="R124" s="289">
        <f>Q140</f>
        <v>0.89246640616604334</v>
      </c>
      <c r="S124" s="157">
        <v>0.70833333333333337</v>
      </c>
      <c r="T124" s="158">
        <v>0.71523148148148152</v>
      </c>
      <c r="U124" s="159"/>
      <c r="V124" s="160">
        <v>9.947278354742215</v>
      </c>
      <c r="W124" s="161"/>
      <c r="X124" s="162"/>
      <c r="Y124" s="292"/>
      <c r="Z124" s="293"/>
      <c r="AA124" s="115">
        <f t="shared" si="49"/>
        <v>-350.4494844046867</v>
      </c>
      <c r="AB124" s="156">
        <f t="shared" si="50"/>
        <v>0.89380318654403434</v>
      </c>
      <c r="AC124" s="294">
        <f>AB140</f>
        <v>0.89246640616604334</v>
      </c>
    </row>
    <row r="125" spans="1:29" ht="15.75" customHeight="1">
      <c r="A125" s="284"/>
      <c r="B125" s="100" t="s">
        <v>118</v>
      </c>
      <c r="C125" s="279" t="s">
        <v>136</v>
      </c>
      <c r="D125" s="280"/>
      <c r="E125" s="101">
        <v>16.7</v>
      </c>
      <c r="F125" s="102">
        <v>429</v>
      </c>
      <c r="G125" s="103">
        <f t="shared" si="51"/>
        <v>7164.2999999999993</v>
      </c>
      <c r="H125" s="26">
        <v>2</v>
      </c>
      <c r="I125" s="104">
        <v>3</v>
      </c>
      <c r="J125" s="105">
        <v>3600</v>
      </c>
      <c r="K125" s="106">
        <f t="shared" si="41"/>
        <v>1200</v>
      </c>
      <c r="L125" s="107">
        <v>3</v>
      </c>
      <c r="M125" s="105">
        <f t="shared" si="52"/>
        <v>3196.1247556532403</v>
      </c>
      <c r="N125" s="106">
        <f t="shared" si="45"/>
        <v>1065.3749185510801</v>
      </c>
      <c r="O125" s="108">
        <f t="shared" si="46"/>
        <v>0</v>
      </c>
      <c r="P125" s="109">
        <f t="shared" si="47"/>
        <v>-134.6250814489199</v>
      </c>
      <c r="Q125" s="110">
        <f t="shared" si="48"/>
        <v>0.88781243212590011</v>
      </c>
      <c r="R125" s="290"/>
      <c r="S125" s="47">
        <v>0.72499999999999998</v>
      </c>
      <c r="T125" s="48">
        <v>0.73059027777777774</v>
      </c>
      <c r="U125" s="111">
        <v>15</v>
      </c>
      <c r="V125" s="112">
        <v>8.0535029036246506</v>
      </c>
      <c r="W125" s="113"/>
      <c r="X125" s="116"/>
      <c r="Y125" s="281"/>
      <c r="Z125" s="282"/>
      <c r="AA125" s="117">
        <f t="shared" si="49"/>
        <v>-403.8752443467597</v>
      </c>
      <c r="AB125" s="110">
        <f t="shared" si="50"/>
        <v>0.88781243212590011</v>
      </c>
      <c r="AC125" s="295"/>
    </row>
    <row r="126" spans="1:29" ht="15.75" customHeight="1">
      <c r="A126" s="284"/>
      <c r="B126" s="100" t="s">
        <v>118</v>
      </c>
      <c r="C126" s="279" t="s">
        <v>148</v>
      </c>
      <c r="D126" s="280"/>
      <c r="E126" s="101">
        <v>18.18</v>
      </c>
      <c r="F126" s="102">
        <v>1287</v>
      </c>
      <c r="G126" s="103">
        <f t="shared" si="51"/>
        <v>23397.66</v>
      </c>
      <c r="H126" s="26"/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3177.323173277673</v>
      </c>
      <c r="N126" s="106">
        <f t="shared" si="45"/>
        <v>1059.1077244258911</v>
      </c>
      <c r="O126" s="108">
        <f t="shared" si="46"/>
        <v>0</v>
      </c>
      <c r="P126" s="109">
        <f t="shared" si="47"/>
        <v>-140.89227557410891</v>
      </c>
      <c r="Q126" s="110">
        <f t="shared" si="48"/>
        <v>0.88258977035490926</v>
      </c>
      <c r="R126" s="290"/>
      <c r="S126" s="47">
        <v>0.74097222222222214</v>
      </c>
      <c r="T126" s="48">
        <v>0.75784722222222212</v>
      </c>
      <c r="U126" s="111">
        <v>14.949999999999939</v>
      </c>
      <c r="V126" s="112">
        <v>24.303476791232775</v>
      </c>
      <c r="W126" s="113"/>
      <c r="X126" s="116"/>
      <c r="Y126" s="281"/>
      <c r="Z126" s="282"/>
      <c r="AA126" s="117">
        <f t="shared" si="49"/>
        <v>-422.67682672232695</v>
      </c>
      <c r="AB126" s="110">
        <f t="shared" si="50"/>
        <v>0.88258977035490915</v>
      </c>
      <c r="AC126" s="295"/>
    </row>
    <row r="127" spans="1:29" ht="15.75" customHeight="1">
      <c r="A127" s="284"/>
      <c r="B127" s="100" t="s">
        <v>118</v>
      </c>
      <c r="C127" s="279" t="s">
        <v>145</v>
      </c>
      <c r="D127" s="280"/>
      <c r="E127" s="101">
        <v>14.28</v>
      </c>
      <c r="F127" s="102">
        <v>1001</v>
      </c>
      <c r="G127" s="103">
        <f t="shared" si="51"/>
        <v>14294.279999999999</v>
      </c>
      <c r="H127" s="26">
        <v>2</v>
      </c>
      <c r="I127" s="104">
        <v>3</v>
      </c>
      <c r="J127" s="105">
        <v>3600</v>
      </c>
      <c r="K127" s="106">
        <f t="shared" si="41"/>
        <v>1200</v>
      </c>
      <c r="L127" s="107">
        <v>3</v>
      </c>
      <c r="M127" s="105">
        <f t="shared" si="52"/>
        <v>3184.0444846451669</v>
      </c>
      <c r="N127" s="106">
        <f t="shared" si="45"/>
        <v>1061.348161548389</v>
      </c>
      <c r="O127" s="108">
        <f t="shared" si="46"/>
        <v>0</v>
      </c>
      <c r="P127" s="109">
        <f t="shared" si="47"/>
        <v>-138.65183845161096</v>
      </c>
      <c r="Q127" s="110">
        <f t="shared" si="48"/>
        <v>0.88445680129032422</v>
      </c>
      <c r="R127" s="290"/>
      <c r="S127" s="47">
        <v>0.76805555555555549</v>
      </c>
      <c r="T127" s="48">
        <v>0.78114583333333332</v>
      </c>
      <c r="U127" s="111">
        <v>14.70000000000006</v>
      </c>
      <c r="V127" s="112">
        <v>18.8628017886167</v>
      </c>
      <c r="W127" s="113"/>
      <c r="X127" s="116"/>
      <c r="Y127" s="281"/>
      <c r="Z127" s="282"/>
      <c r="AA127" s="117">
        <f t="shared" si="49"/>
        <v>-415.9555153548331</v>
      </c>
      <c r="AB127" s="110">
        <f t="shared" si="50"/>
        <v>0.88445680129032411</v>
      </c>
      <c r="AC127" s="295"/>
    </row>
    <row r="128" spans="1:29" ht="15.75" customHeight="1">
      <c r="A128" s="285"/>
      <c r="B128" s="100" t="s">
        <v>118</v>
      </c>
      <c r="C128" s="279" t="s">
        <v>144</v>
      </c>
      <c r="D128" s="280"/>
      <c r="E128" s="101">
        <v>18.18</v>
      </c>
      <c r="F128" s="102">
        <v>635</v>
      </c>
      <c r="G128" s="103">
        <f t="shared" si="51"/>
        <v>11544.3</v>
      </c>
      <c r="H128" s="13">
        <v>2</v>
      </c>
      <c r="I128" s="104">
        <v>3</v>
      </c>
      <c r="J128" s="105">
        <v>3000</v>
      </c>
      <c r="K128" s="106">
        <f t="shared" si="41"/>
        <v>1000</v>
      </c>
      <c r="L128" s="107">
        <v>3</v>
      </c>
      <c r="M128" s="105">
        <f t="shared" si="52"/>
        <v>2706.8387160066491</v>
      </c>
      <c r="N128" s="106">
        <f t="shared" si="45"/>
        <v>902.27957200221636</v>
      </c>
      <c r="O128" s="108">
        <f t="shared" si="46"/>
        <v>0</v>
      </c>
      <c r="P128" s="109">
        <f t="shared" si="47"/>
        <v>-97.720427997783645</v>
      </c>
      <c r="Q128" s="110">
        <f t="shared" si="48"/>
        <v>0.90227957200221631</v>
      </c>
      <c r="R128" s="290"/>
      <c r="S128" s="47">
        <v>0.79097222222222208</v>
      </c>
      <c r="T128" s="48">
        <v>0.80074074074074064</v>
      </c>
      <c r="U128" s="111">
        <v>15</v>
      </c>
      <c r="V128" s="112">
        <v>14.07545997280852</v>
      </c>
      <c r="W128" s="113"/>
      <c r="X128" s="116"/>
      <c r="Y128" s="281"/>
      <c r="Z128" s="282"/>
      <c r="AA128" s="117">
        <f t="shared" si="49"/>
        <v>-293.16128399335093</v>
      </c>
      <c r="AB128" s="110">
        <f t="shared" si="50"/>
        <v>0.90227957200221631</v>
      </c>
      <c r="AC128" s="295"/>
    </row>
    <row r="129" spans="1:29" ht="15.75" customHeight="1">
      <c r="A129" s="285"/>
      <c r="B129" s="100" t="s">
        <v>118</v>
      </c>
      <c r="C129" s="279" t="s">
        <v>143</v>
      </c>
      <c r="D129" s="280"/>
      <c r="E129" s="101">
        <v>14.03</v>
      </c>
      <c r="F129" s="102">
        <v>2465</v>
      </c>
      <c r="G129" s="121">
        <f t="shared" si="51"/>
        <v>34583.949999999997</v>
      </c>
      <c r="H129" s="122">
        <v>2</v>
      </c>
      <c r="I129" s="104">
        <v>3</v>
      </c>
      <c r="J129" s="105">
        <v>3000</v>
      </c>
      <c r="K129" s="106">
        <f t="shared" si="41"/>
        <v>1000</v>
      </c>
      <c r="L129" s="107">
        <v>3</v>
      </c>
      <c r="M129" s="105">
        <f t="shared" si="52"/>
        <v>2706.9151742993859</v>
      </c>
      <c r="N129" s="106">
        <f t="shared" si="45"/>
        <v>902.30505809979525</v>
      </c>
      <c r="O129" s="108">
        <f t="shared" si="46"/>
        <v>0</v>
      </c>
      <c r="P129" s="109">
        <f t="shared" si="47"/>
        <v>-97.694941900204753</v>
      </c>
      <c r="Q129" s="110">
        <f t="shared" si="48"/>
        <v>0.90230505809979522</v>
      </c>
      <c r="R129" s="290"/>
      <c r="S129" s="47">
        <v>0.81111111111111089</v>
      </c>
      <c r="T129" s="120">
        <v>0.84905092592592568</v>
      </c>
      <c r="U129" s="111">
        <v>14.933333333333163</v>
      </c>
      <c r="V129" s="112">
        <v>54.637840669787529</v>
      </c>
      <c r="W129" s="113"/>
      <c r="X129" s="116"/>
      <c r="Y129" s="281"/>
      <c r="Z129" s="282"/>
      <c r="AA129" s="117">
        <f t="shared" si="49"/>
        <v>-293.08482570061415</v>
      </c>
      <c r="AB129" s="110">
        <f t="shared" si="50"/>
        <v>0.90230505809979533</v>
      </c>
      <c r="AC129" s="295"/>
    </row>
    <row r="130" spans="1:29" ht="15.75" customHeight="1">
      <c r="A130" s="285"/>
      <c r="B130" s="100" t="s">
        <v>118</v>
      </c>
      <c r="C130" s="279" t="s">
        <v>137</v>
      </c>
      <c r="D130" s="280"/>
      <c r="E130" s="101">
        <v>22.28</v>
      </c>
      <c r="F130" s="102">
        <v>1360</v>
      </c>
      <c r="G130" s="121">
        <f t="shared" si="51"/>
        <v>30300.800000000003</v>
      </c>
      <c r="H130" s="62"/>
      <c r="I130" s="104">
        <v>5</v>
      </c>
      <c r="J130" s="105">
        <v>3300</v>
      </c>
      <c r="K130" s="106">
        <f t="shared" si="41"/>
        <v>660</v>
      </c>
      <c r="L130" s="107">
        <v>5</v>
      </c>
      <c r="M130" s="105">
        <f t="shared" si="52"/>
        <v>2949.5505155953128</v>
      </c>
      <c r="N130" s="106">
        <f t="shared" si="45"/>
        <v>589.91010311906257</v>
      </c>
      <c r="O130" s="123">
        <f t="shared" si="46"/>
        <v>0</v>
      </c>
      <c r="P130" s="124">
        <f t="shared" si="47"/>
        <v>-70.089896880937431</v>
      </c>
      <c r="Q130" s="125">
        <f t="shared" si="48"/>
        <v>0.89380318654403423</v>
      </c>
      <c r="R130" s="290"/>
      <c r="S130" s="47">
        <v>0.8590277777777775</v>
      </c>
      <c r="T130" s="120">
        <v>0.87822916666666639</v>
      </c>
      <c r="U130" s="111">
        <v>15</v>
      </c>
      <c r="V130" s="112">
        <v>27.665232234047881</v>
      </c>
      <c r="W130" s="113"/>
      <c r="X130" s="116"/>
      <c r="Y130" s="281"/>
      <c r="Z130" s="282"/>
      <c r="AA130" s="117">
        <f t="shared" si="49"/>
        <v>-350.44948440468715</v>
      </c>
      <c r="AB130" s="110">
        <f t="shared" si="50"/>
        <v>0.89380318654403423</v>
      </c>
      <c r="AC130" s="295"/>
    </row>
    <row r="131" spans="1:29" ht="15.75" customHeight="1">
      <c r="A131" s="285"/>
      <c r="B131" s="100" t="s">
        <v>118</v>
      </c>
      <c r="C131" s="279" t="s">
        <v>143</v>
      </c>
      <c r="D131" s="280"/>
      <c r="E131" s="101">
        <v>14.03</v>
      </c>
      <c r="F131" s="102">
        <v>6100</v>
      </c>
      <c r="G131" s="121">
        <f t="shared" si="51"/>
        <v>85583</v>
      </c>
      <c r="H131" s="62"/>
      <c r="I131" s="104">
        <v>3</v>
      </c>
      <c r="J131" s="105">
        <v>3000</v>
      </c>
      <c r="K131" s="106">
        <f t="shared" si="41"/>
        <v>1000</v>
      </c>
      <c r="L131" s="118">
        <v>3</v>
      </c>
      <c r="M131" s="105">
        <f t="shared" si="52"/>
        <v>2706.9151742993863</v>
      </c>
      <c r="N131" s="106">
        <f t="shared" si="45"/>
        <v>902.30505809979547</v>
      </c>
      <c r="O131" s="123">
        <f t="shared" si="46"/>
        <v>0</v>
      </c>
      <c r="P131" s="124">
        <f t="shared" si="47"/>
        <v>-97.694941900204526</v>
      </c>
      <c r="Q131" s="125">
        <f t="shared" si="48"/>
        <v>0.90230505809979544</v>
      </c>
      <c r="R131" s="290"/>
      <c r="S131" s="47">
        <v>0.88819444444444418</v>
      </c>
      <c r="T131" s="120">
        <v>0.98208333333333309</v>
      </c>
      <c r="U131" s="111">
        <v>15</v>
      </c>
      <c r="V131" s="112">
        <v>135.20926088669529</v>
      </c>
      <c r="W131" s="113"/>
      <c r="X131" s="116"/>
      <c r="Y131" s="281"/>
      <c r="Z131" s="282"/>
      <c r="AA131" s="117">
        <f t="shared" si="49"/>
        <v>-293.08482570061369</v>
      </c>
      <c r="AB131" s="110">
        <f t="shared" si="50"/>
        <v>0.90230505809979544</v>
      </c>
      <c r="AC131" s="295"/>
    </row>
    <row r="132" spans="1:29" ht="15.75" customHeight="1">
      <c r="A132" s="285"/>
      <c r="B132" s="100" t="s">
        <v>118</v>
      </c>
      <c r="C132" s="279" t="s">
        <v>136</v>
      </c>
      <c r="D132" s="280"/>
      <c r="E132" s="101">
        <v>16.7</v>
      </c>
      <c r="F132" s="102">
        <v>949</v>
      </c>
      <c r="G132" s="121">
        <f t="shared" si="51"/>
        <v>15848.3</v>
      </c>
      <c r="H132" s="62"/>
      <c r="I132" s="104">
        <v>3</v>
      </c>
      <c r="J132" s="105">
        <v>3600</v>
      </c>
      <c r="K132" s="106">
        <f t="shared" si="41"/>
        <v>1200</v>
      </c>
      <c r="L132" s="118">
        <v>3</v>
      </c>
      <c r="M132" s="105">
        <f t="shared" si="52"/>
        <v>3196.1247556532403</v>
      </c>
      <c r="N132" s="106">
        <f t="shared" si="45"/>
        <v>1065.3749185510801</v>
      </c>
      <c r="O132" s="123">
        <f t="shared" si="46"/>
        <v>0</v>
      </c>
      <c r="P132" s="124">
        <f t="shared" si="47"/>
        <v>-134.6250814489199</v>
      </c>
      <c r="Q132" s="125">
        <f t="shared" si="48"/>
        <v>0.88781243212590011</v>
      </c>
      <c r="R132" s="290"/>
      <c r="S132" s="47">
        <v>0.99236111111111081</v>
      </c>
      <c r="T132" s="120">
        <v>1.0047222222222219</v>
      </c>
      <c r="U132" s="111">
        <v>14.799999999999915</v>
      </c>
      <c r="V132" s="112">
        <v>17.815324604987865</v>
      </c>
      <c r="W132" s="113"/>
      <c r="X132" s="116"/>
      <c r="Y132" s="281"/>
      <c r="Z132" s="282"/>
      <c r="AA132" s="117">
        <f t="shared" si="49"/>
        <v>-403.8752443467597</v>
      </c>
      <c r="AB132" s="110">
        <f t="shared" si="50"/>
        <v>0.88781243212590011</v>
      </c>
      <c r="AC132" s="295"/>
    </row>
    <row r="133" spans="1:29" ht="15.75" customHeight="1">
      <c r="A133" s="285"/>
      <c r="B133" s="100" t="s">
        <v>118</v>
      </c>
      <c r="C133" s="279" t="s">
        <v>144</v>
      </c>
      <c r="D133" s="280"/>
      <c r="E133" s="101">
        <v>18.18</v>
      </c>
      <c r="F133" s="102">
        <v>1285</v>
      </c>
      <c r="G133" s="121">
        <f t="shared" si="51"/>
        <v>23361.3</v>
      </c>
      <c r="H133" s="62"/>
      <c r="I133" s="104">
        <v>3</v>
      </c>
      <c r="J133" s="105">
        <v>3000</v>
      </c>
      <c r="K133" s="106">
        <f t="shared" si="41"/>
        <v>1000</v>
      </c>
      <c r="L133" s="118">
        <v>3</v>
      </c>
      <c r="M133" s="105">
        <f t="shared" si="52"/>
        <v>2706.8387160066486</v>
      </c>
      <c r="N133" s="106">
        <f t="shared" si="45"/>
        <v>902.27957200221624</v>
      </c>
      <c r="O133" s="123">
        <f t="shared" si="46"/>
        <v>0</v>
      </c>
      <c r="P133" s="124">
        <f t="shared" si="47"/>
        <v>-97.720427997783759</v>
      </c>
      <c r="Q133" s="125">
        <f t="shared" si="48"/>
        <v>0.9022795720022162</v>
      </c>
      <c r="R133" s="290"/>
      <c r="S133" s="47">
        <v>1.0145833333333332</v>
      </c>
      <c r="T133" s="120">
        <v>1.0343634259259258</v>
      </c>
      <c r="U133" s="111">
        <v>15</v>
      </c>
      <c r="V133" s="112">
        <v>28.483411126077087</v>
      </c>
      <c r="W133" s="113"/>
      <c r="X133" s="116"/>
      <c r="Y133" s="281"/>
      <c r="Z133" s="282"/>
      <c r="AA133" s="117">
        <f t="shared" si="49"/>
        <v>-293.16128399335139</v>
      </c>
      <c r="AB133" s="110">
        <f t="shared" si="50"/>
        <v>0.9022795720022162</v>
      </c>
      <c r="AC133" s="295"/>
    </row>
    <row r="134" spans="1:29" ht="15.75" customHeight="1">
      <c r="A134" s="285"/>
      <c r="B134" s="100" t="s">
        <v>118</v>
      </c>
      <c r="C134" s="279" t="s">
        <v>145</v>
      </c>
      <c r="D134" s="280"/>
      <c r="E134" s="101">
        <v>14.28</v>
      </c>
      <c r="F134" s="102">
        <v>10265</v>
      </c>
      <c r="G134" s="121">
        <f t="shared" si="51"/>
        <v>146584.19999999998</v>
      </c>
      <c r="H134" s="62"/>
      <c r="I134" s="104">
        <v>3</v>
      </c>
      <c r="J134" s="105">
        <v>3600</v>
      </c>
      <c r="K134" s="106">
        <f t="shared" si="41"/>
        <v>1200</v>
      </c>
      <c r="L134" s="118">
        <v>3</v>
      </c>
      <c r="M134" s="105">
        <f t="shared" si="52"/>
        <v>3184.0444846451674</v>
      </c>
      <c r="N134" s="106">
        <f t="shared" si="45"/>
        <v>1061.348161548389</v>
      </c>
      <c r="O134" s="123">
        <f t="shared" si="46"/>
        <v>0</v>
      </c>
      <c r="P134" s="124">
        <f t="shared" si="47"/>
        <v>-138.65183845161096</v>
      </c>
      <c r="Q134" s="125">
        <f t="shared" si="48"/>
        <v>0.88445680129032422</v>
      </c>
      <c r="R134" s="290"/>
      <c r="S134" s="47">
        <v>1.0444444444444443</v>
      </c>
      <c r="T134" s="120">
        <v>1.178761574074074</v>
      </c>
      <c r="U134" s="111">
        <v>14.516666666666644</v>
      </c>
      <c r="V134" s="112">
        <v>193.4332271330174</v>
      </c>
      <c r="W134" s="126"/>
      <c r="X134" s="127"/>
      <c r="Y134" s="281"/>
      <c r="Z134" s="282"/>
      <c r="AA134" s="117">
        <f t="shared" si="49"/>
        <v>-415.95551535483264</v>
      </c>
      <c r="AB134" s="110">
        <f t="shared" si="50"/>
        <v>0.88445680129032422</v>
      </c>
      <c r="AC134" s="295"/>
    </row>
    <row r="135" spans="1:29" ht="15.75" customHeight="1">
      <c r="A135" s="285"/>
      <c r="B135" s="100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120"/>
      <c r="U135" s="111"/>
      <c r="V135" s="112"/>
      <c r="W135" s="126"/>
      <c r="X135" s="127"/>
      <c r="Y135" s="281"/>
      <c r="Z135" s="282"/>
      <c r="AA135" s="117"/>
      <c r="AB135" s="110"/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17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26"/>
      <c r="X137" s="127"/>
      <c r="Y137" s="281"/>
      <c r="Z137" s="282"/>
      <c r="AA137" s="117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17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65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99"/>
      <c r="G140" s="135"/>
      <c r="H140" s="69"/>
      <c r="I140" s="136">
        <f t="shared" ref="I140:J140" si="53">AVERAGE(I124:I139)</f>
        <v>3.3636363636363638</v>
      </c>
      <c r="J140" s="137">
        <f t="shared" si="53"/>
        <v>3327.2727272727275</v>
      </c>
      <c r="K140" s="138">
        <f t="shared" ref="K140" si="54">J140/I140</f>
        <v>989.18918918918916</v>
      </c>
      <c r="L140" s="136">
        <f t="shared" ref="L140:M140" si="55">AVERAGE(L124:L139)</f>
        <v>3.3636363636363638</v>
      </c>
      <c r="M140" s="137">
        <f t="shared" si="55"/>
        <v>2969.4791332433806</v>
      </c>
      <c r="N140" s="138">
        <f t="shared" ref="N140:N152" si="56">M140/L140</f>
        <v>882.81812069397802</v>
      </c>
      <c r="O140" s="139">
        <f t="shared" ref="O140:O152" si="57">L140-I140</f>
        <v>0</v>
      </c>
      <c r="P140" s="140">
        <f t="shared" ref="P140:P152" si="58">N140-K140</f>
        <v>-106.37106849521115</v>
      </c>
      <c r="Q140" s="141">
        <f t="shared" ref="Q140:Q152" si="59">N140/K140</f>
        <v>0.89246640616604334</v>
      </c>
      <c r="R140" s="291"/>
      <c r="S140" s="142">
        <v>0.70833333333333337</v>
      </c>
      <c r="T140" s="143">
        <v>1.178761574074074</v>
      </c>
      <c r="U140" s="144"/>
      <c r="V140" s="166"/>
      <c r="W140" s="99"/>
      <c r="X140" s="69"/>
      <c r="Y140" s="277"/>
      <c r="Z140" s="278"/>
      <c r="AA140" s="168">
        <f t="shared" ref="AA140:AA152" si="60">M140-J140</f>
        <v>-357.79359402934688</v>
      </c>
      <c r="AB140" s="141">
        <f t="shared" ref="AB140:AB152" si="61">M140/J140</f>
        <v>0.89246640616604334</v>
      </c>
      <c r="AC140" s="296"/>
    </row>
    <row r="141" spans="1:29" ht="15.75" customHeight="1">
      <c r="A141" s="297" t="s">
        <v>146</v>
      </c>
      <c r="B141" s="114" t="s">
        <v>118</v>
      </c>
      <c r="C141" s="287" t="s">
        <v>209</v>
      </c>
      <c r="D141" s="288"/>
      <c r="E141" s="147">
        <v>30</v>
      </c>
      <c r="F141" s="97">
        <v>1025</v>
      </c>
      <c r="G141" s="148">
        <f t="shared" ref="G141:G152" si="62">E141*F141</f>
        <v>30750</v>
      </c>
      <c r="H141" s="149">
        <v>2</v>
      </c>
      <c r="I141" s="150">
        <v>4</v>
      </c>
      <c r="J141" s="151">
        <v>3600</v>
      </c>
      <c r="K141" s="152">
        <f>J141/I141</f>
        <v>900</v>
      </c>
      <c r="L141" s="153">
        <v>4</v>
      </c>
      <c r="M141" s="151">
        <f t="shared" ref="M141:M152" si="63">F141/V141*60</f>
        <v>3187.4399999999991</v>
      </c>
      <c r="N141" s="152">
        <f t="shared" si="56"/>
        <v>796.85999999999979</v>
      </c>
      <c r="O141" s="154">
        <f t="shared" si="57"/>
        <v>0</v>
      </c>
      <c r="P141" s="155">
        <f t="shared" si="58"/>
        <v>-103.14000000000021</v>
      </c>
      <c r="Q141" s="156">
        <f t="shared" si="59"/>
        <v>0.88539999999999974</v>
      </c>
      <c r="R141" s="289">
        <f>Q157</f>
        <v>0.88486594359639226</v>
      </c>
      <c r="S141" s="157">
        <v>0.70833333333333337</v>
      </c>
      <c r="T141" s="158">
        <v>0.72172453703703709</v>
      </c>
      <c r="U141" s="159"/>
      <c r="V141" s="160">
        <v>19.294480837286354</v>
      </c>
      <c r="W141" s="158"/>
      <c r="X141" s="169"/>
      <c r="Y141" s="292"/>
      <c r="Z141" s="293"/>
      <c r="AA141" s="171">
        <f t="shared" si="60"/>
        <v>-412.56000000000085</v>
      </c>
      <c r="AB141" s="156">
        <f t="shared" si="61"/>
        <v>0.88539999999999974</v>
      </c>
      <c r="AC141" s="294">
        <f>AB157</f>
        <v>0.88486594359639226</v>
      </c>
    </row>
    <row r="142" spans="1:29" ht="15.75" customHeight="1">
      <c r="A142" s="298"/>
      <c r="B142" s="100" t="s">
        <v>118</v>
      </c>
      <c r="C142" s="279" t="s">
        <v>147</v>
      </c>
      <c r="D142" s="280"/>
      <c r="E142" s="101">
        <v>18.18</v>
      </c>
      <c r="F142" s="102">
        <v>1111</v>
      </c>
      <c r="G142" s="103">
        <f t="shared" si="62"/>
        <v>20197.98</v>
      </c>
      <c r="H142" s="26">
        <v>2</v>
      </c>
      <c r="I142" s="104">
        <v>3</v>
      </c>
      <c r="J142" s="105">
        <v>3600</v>
      </c>
      <c r="K142" s="106">
        <f t="shared" si="41"/>
        <v>1200</v>
      </c>
      <c r="L142" s="107">
        <v>3</v>
      </c>
      <c r="M142" s="105">
        <f t="shared" si="63"/>
        <v>3174.2907185122576</v>
      </c>
      <c r="N142" s="106">
        <f t="shared" si="56"/>
        <v>1058.0969061707526</v>
      </c>
      <c r="O142" s="108">
        <f t="shared" si="57"/>
        <v>0</v>
      </c>
      <c r="P142" s="109">
        <f t="shared" si="58"/>
        <v>-141.90309382924738</v>
      </c>
      <c r="Q142" s="110">
        <f t="shared" si="59"/>
        <v>0.88174742180896049</v>
      </c>
      <c r="R142" s="290"/>
      <c r="S142" s="47">
        <v>0.7319444444444444</v>
      </c>
      <c r="T142" s="48">
        <v>0.74651620370370364</v>
      </c>
      <c r="U142" s="111">
        <v>14.716666666666516</v>
      </c>
      <c r="V142" s="112">
        <v>20.999966893782979</v>
      </c>
      <c r="W142" s="113"/>
      <c r="X142" s="13"/>
      <c r="Y142" s="281"/>
      <c r="Z142" s="282"/>
      <c r="AA142" s="172">
        <f t="shared" si="60"/>
        <v>-425.70928148774237</v>
      </c>
      <c r="AB142" s="110">
        <f t="shared" si="61"/>
        <v>0.88174742180896049</v>
      </c>
      <c r="AC142" s="295"/>
    </row>
    <row r="143" spans="1:29" ht="15.75" customHeight="1">
      <c r="A143" s="298"/>
      <c r="B143" s="100" t="s">
        <v>118</v>
      </c>
      <c r="C143" s="279" t="s">
        <v>150</v>
      </c>
      <c r="D143" s="280"/>
      <c r="E143" s="101">
        <v>25.03</v>
      </c>
      <c r="F143" s="102">
        <v>760</v>
      </c>
      <c r="G143" s="103">
        <f t="shared" si="62"/>
        <v>19022.8</v>
      </c>
      <c r="H143" s="26">
        <v>2</v>
      </c>
      <c r="I143" s="104">
        <v>5</v>
      </c>
      <c r="J143" s="105">
        <v>3600</v>
      </c>
      <c r="K143" s="106">
        <f t="shared" si="41"/>
        <v>720</v>
      </c>
      <c r="L143" s="107">
        <v>5</v>
      </c>
      <c r="M143" s="105">
        <f t="shared" si="63"/>
        <v>3187.6174918322213</v>
      </c>
      <c r="N143" s="106">
        <f t="shared" si="56"/>
        <v>637.5234983664443</v>
      </c>
      <c r="O143" s="108">
        <f t="shared" si="57"/>
        <v>0</v>
      </c>
      <c r="P143" s="109">
        <f t="shared" si="58"/>
        <v>-82.476501633555699</v>
      </c>
      <c r="Q143" s="110">
        <f t="shared" si="59"/>
        <v>0.88544930328672822</v>
      </c>
      <c r="R143" s="290"/>
      <c r="S143" s="47">
        <v>0.75624999999999987</v>
      </c>
      <c r="T143" s="48">
        <v>0.76618055555555542</v>
      </c>
      <c r="U143" s="111">
        <v>15</v>
      </c>
      <c r="V143" s="112">
        <v>14.305355054940868</v>
      </c>
      <c r="W143" s="113"/>
      <c r="X143" s="13"/>
      <c r="Y143" s="281"/>
      <c r="Z143" s="282"/>
      <c r="AA143" s="172">
        <f t="shared" si="60"/>
        <v>-412.38250816777872</v>
      </c>
      <c r="AB143" s="110">
        <f t="shared" si="61"/>
        <v>0.88544930328672811</v>
      </c>
      <c r="AC143" s="295"/>
    </row>
    <row r="144" spans="1:29" ht="15.75" customHeight="1">
      <c r="A144" s="298"/>
      <c r="B144" s="100" t="s">
        <v>118</v>
      </c>
      <c r="C144" s="279" t="s">
        <v>149</v>
      </c>
      <c r="D144" s="280"/>
      <c r="E144" s="101">
        <v>24.82</v>
      </c>
      <c r="F144" s="102">
        <v>1001</v>
      </c>
      <c r="G144" s="103">
        <f t="shared" si="62"/>
        <v>24844.82</v>
      </c>
      <c r="H144" s="26">
        <v>2</v>
      </c>
      <c r="I144" s="104">
        <v>5</v>
      </c>
      <c r="J144" s="105">
        <v>3600</v>
      </c>
      <c r="K144" s="106">
        <f t="shared" si="41"/>
        <v>720</v>
      </c>
      <c r="L144" s="107">
        <v>5</v>
      </c>
      <c r="M144" s="105">
        <f t="shared" si="63"/>
        <v>3185.0717796373824</v>
      </c>
      <c r="N144" s="106">
        <f t="shared" si="56"/>
        <v>637.01435592747646</v>
      </c>
      <c r="O144" s="108">
        <f t="shared" si="57"/>
        <v>0</v>
      </c>
      <c r="P144" s="109">
        <f t="shared" si="58"/>
        <v>-82.985644072523542</v>
      </c>
      <c r="Q144" s="110">
        <f t="shared" si="59"/>
        <v>0.88474216101038394</v>
      </c>
      <c r="R144" s="290"/>
      <c r="S144" s="47">
        <v>0.77638888888888868</v>
      </c>
      <c r="T144" s="48">
        <v>0.78947916666666651</v>
      </c>
      <c r="U144" s="111">
        <v>14.6999999999999</v>
      </c>
      <c r="V144" s="112">
        <v>18.85671788748126</v>
      </c>
      <c r="W144" s="113"/>
      <c r="X144" s="13"/>
      <c r="Y144" s="281"/>
      <c r="Z144" s="282"/>
      <c r="AA144" s="172">
        <f t="shared" si="60"/>
        <v>-414.92822036261759</v>
      </c>
      <c r="AB144" s="110">
        <f t="shared" si="61"/>
        <v>0.88474216101038405</v>
      </c>
      <c r="AC144" s="295"/>
    </row>
    <row r="145" spans="1:29" ht="15.75" customHeight="1">
      <c r="A145" s="298"/>
      <c r="B145" s="100" t="s">
        <v>118</v>
      </c>
      <c r="C145" s="279" t="s">
        <v>140</v>
      </c>
      <c r="D145" s="280"/>
      <c r="E145" s="101">
        <v>17.89</v>
      </c>
      <c r="F145" s="102">
        <v>1671</v>
      </c>
      <c r="G145" s="103">
        <f t="shared" si="62"/>
        <v>29894.190000000002</v>
      </c>
      <c r="H145" s="13">
        <v>2</v>
      </c>
      <c r="I145" s="104">
        <v>4</v>
      </c>
      <c r="J145" s="105">
        <v>3600</v>
      </c>
      <c r="K145" s="106">
        <f t="shared" si="41"/>
        <v>900</v>
      </c>
      <c r="L145" s="107">
        <v>4</v>
      </c>
      <c r="M145" s="105">
        <f t="shared" si="63"/>
        <v>3186.9764943287578</v>
      </c>
      <c r="N145" s="106">
        <f t="shared" si="56"/>
        <v>796.74412358218945</v>
      </c>
      <c r="O145" s="108">
        <f t="shared" si="57"/>
        <v>0</v>
      </c>
      <c r="P145" s="109">
        <f t="shared" si="58"/>
        <v>-103.25587641781055</v>
      </c>
      <c r="Q145" s="110">
        <f t="shared" si="59"/>
        <v>0.88527124842465499</v>
      </c>
      <c r="R145" s="290"/>
      <c r="S145" s="47">
        <v>0.79930555555555527</v>
      </c>
      <c r="T145" s="48">
        <v>0.82114583333333302</v>
      </c>
      <c r="U145" s="111">
        <v>15</v>
      </c>
      <c r="V145" s="112">
        <v>31.459284427862343</v>
      </c>
      <c r="W145" s="113"/>
      <c r="X145" s="116"/>
      <c r="Y145" s="281"/>
      <c r="Z145" s="282"/>
      <c r="AA145" s="172">
        <f t="shared" si="60"/>
        <v>-413.02350567124222</v>
      </c>
      <c r="AB145" s="110">
        <f t="shared" si="61"/>
        <v>0.88527124842465499</v>
      </c>
      <c r="AC145" s="295"/>
    </row>
    <row r="146" spans="1:29" ht="15.75" customHeight="1">
      <c r="A146" s="298"/>
      <c r="B146" s="100" t="s">
        <v>118</v>
      </c>
      <c r="C146" s="279" t="s">
        <v>141</v>
      </c>
      <c r="D146" s="280"/>
      <c r="E146" s="101">
        <v>16.66</v>
      </c>
      <c r="F146" s="102">
        <v>2617</v>
      </c>
      <c r="G146" s="121">
        <f t="shared" si="62"/>
        <v>43599.22</v>
      </c>
      <c r="H146" s="122">
        <v>2</v>
      </c>
      <c r="I146" s="104">
        <v>5</v>
      </c>
      <c r="J146" s="105">
        <v>3600</v>
      </c>
      <c r="K146" s="106">
        <f t="shared" si="41"/>
        <v>720</v>
      </c>
      <c r="L146" s="107">
        <v>5</v>
      </c>
      <c r="M146" s="105">
        <f t="shared" si="63"/>
        <v>3191.7078973714556</v>
      </c>
      <c r="N146" s="106">
        <f t="shared" si="56"/>
        <v>638.34157947429117</v>
      </c>
      <c r="O146" s="108">
        <f t="shared" si="57"/>
        <v>0</v>
      </c>
      <c r="P146" s="109">
        <f t="shared" si="58"/>
        <v>-81.658420525708834</v>
      </c>
      <c r="Q146" s="110">
        <f t="shared" si="59"/>
        <v>0.88658552704762661</v>
      </c>
      <c r="R146" s="290"/>
      <c r="S146" s="47">
        <v>0.83124999999999971</v>
      </c>
      <c r="T146" s="120">
        <v>0.86540509259259235</v>
      </c>
      <c r="U146" s="111">
        <v>14.550000000000036</v>
      </c>
      <c r="V146" s="112">
        <v>49.196231312180693</v>
      </c>
      <c r="W146" s="113"/>
      <c r="X146" s="50"/>
      <c r="Y146" s="281"/>
      <c r="Z146" s="282"/>
      <c r="AA146" s="172">
        <f t="shared" si="60"/>
        <v>-408.2921026285444</v>
      </c>
      <c r="AB146" s="110">
        <f t="shared" si="61"/>
        <v>0.88658552704762661</v>
      </c>
      <c r="AC146" s="295"/>
    </row>
    <row r="147" spans="1:29" ht="15.75" customHeight="1">
      <c r="A147" s="298"/>
      <c r="B147" s="100" t="s">
        <v>118</v>
      </c>
      <c r="C147" s="279" t="s">
        <v>209</v>
      </c>
      <c r="D147" s="280"/>
      <c r="E147" s="101">
        <v>30</v>
      </c>
      <c r="F147" s="102">
        <v>2422</v>
      </c>
      <c r="G147" s="121">
        <f t="shared" si="62"/>
        <v>72660</v>
      </c>
      <c r="H147" s="62"/>
      <c r="I147" s="104">
        <v>4</v>
      </c>
      <c r="J147" s="105">
        <v>3600</v>
      </c>
      <c r="K147" s="106">
        <f t="shared" si="41"/>
        <v>900</v>
      </c>
      <c r="L147" s="107">
        <v>4</v>
      </c>
      <c r="M147" s="105">
        <f t="shared" si="63"/>
        <v>3187.4399999999991</v>
      </c>
      <c r="N147" s="106">
        <f t="shared" si="56"/>
        <v>796.85999999999979</v>
      </c>
      <c r="O147" s="123">
        <f t="shared" si="57"/>
        <v>0</v>
      </c>
      <c r="P147" s="124">
        <f t="shared" si="58"/>
        <v>-103.14000000000021</v>
      </c>
      <c r="Q147" s="125">
        <f t="shared" si="59"/>
        <v>0.88539999999999974</v>
      </c>
      <c r="R147" s="290"/>
      <c r="S147" s="47">
        <v>0.87569444444444411</v>
      </c>
      <c r="T147" s="120">
        <v>0.90734953703703669</v>
      </c>
      <c r="U147" s="111">
        <v>14.816666666666531</v>
      </c>
      <c r="V147" s="112">
        <v>45.591446427226877</v>
      </c>
      <c r="W147" s="113"/>
      <c r="X147" s="116"/>
      <c r="Y147" s="281"/>
      <c r="Z147" s="282"/>
      <c r="AA147" s="172">
        <f t="shared" si="60"/>
        <v>-412.56000000000085</v>
      </c>
      <c r="AB147" s="110">
        <f t="shared" si="61"/>
        <v>0.88539999999999974</v>
      </c>
      <c r="AC147" s="295"/>
    </row>
    <row r="148" spans="1:29" ht="15.75" customHeight="1">
      <c r="A148" s="298"/>
      <c r="B148" s="100" t="s">
        <v>118</v>
      </c>
      <c r="C148" s="279" t="s">
        <v>147</v>
      </c>
      <c r="D148" s="280"/>
      <c r="E148" s="101">
        <v>18.18</v>
      </c>
      <c r="F148" s="102">
        <v>2766</v>
      </c>
      <c r="G148" s="121">
        <f t="shared" si="62"/>
        <v>50285.88</v>
      </c>
      <c r="H148" s="62"/>
      <c r="I148" s="104">
        <v>3</v>
      </c>
      <c r="J148" s="105">
        <v>3600</v>
      </c>
      <c r="K148" s="106">
        <f t="shared" si="41"/>
        <v>1200</v>
      </c>
      <c r="L148" s="118">
        <v>3</v>
      </c>
      <c r="M148" s="105">
        <f t="shared" si="63"/>
        <v>3174.2907185122581</v>
      </c>
      <c r="N148" s="106">
        <f t="shared" si="56"/>
        <v>1058.0969061707526</v>
      </c>
      <c r="O148" s="123">
        <f t="shared" si="57"/>
        <v>0</v>
      </c>
      <c r="P148" s="124">
        <f t="shared" si="58"/>
        <v>-141.90309382924738</v>
      </c>
      <c r="Q148" s="125">
        <f t="shared" si="59"/>
        <v>0.88174742180896049</v>
      </c>
      <c r="R148" s="290"/>
      <c r="S148" s="47">
        <v>0.91736111111111074</v>
      </c>
      <c r="T148" s="120">
        <v>0.95365740740740701</v>
      </c>
      <c r="U148" s="111">
        <v>15</v>
      </c>
      <c r="V148" s="112">
        <v>52.282545839967341</v>
      </c>
      <c r="W148" s="113"/>
      <c r="X148" s="116"/>
      <c r="Y148" s="281"/>
      <c r="Z148" s="282"/>
      <c r="AA148" s="172">
        <f t="shared" si="60"/>
        <v>-425.70928148774192</v>
      </c>
      <c r="AB148" s="110">
        <f t="shared" si="61"/>
        <v>0.8817474218089606</v>
      </c>
      <c r="AC148" s="295"/>
    </row>
    <row r="149" spans="1:29" ht="15.75" customHeight="1">
      <c r="A149" s="298"/>
      <c r="B149" s="100" t="s">
        <v>118</v>
      </c>
      <c r="C149" s="279" t="s">
        <v>150</v>
      </c>
      <c r="D149" s="280"/>
      <c r="E149" s="101">
        <v>25.03</v>
      </c>
      <c r="F149" s="102">
        <v>1604</v>
      </c>
      <c r="G149" s="121">
        <f t="shared" si="62"/>
        <v>40148.120000000003</v>
      </c>
      <c r="H149" s="62"/>
      <c r="I149" s="104">
        <v>5</v>
      </c>
      <c r="J149" s="105">
        <v>3600</v>
      </c>
      <c r="K149" s="106">
        <f t="shared" si="41"/>
        <v>720</v>
      </c>
      <c r="L149" s="118">
        <v>5</v>
      </c>
      <c r="M149" s="105">
        <f t="shared" si="63"/>
        <v>3187.6174918322213</v>
      </c>
      <c r="N149" s="106">
        <f t="shared" si="56"/>
        <v>637.5234983664443</v>
      </c>
      <c r="O149" s="123">
        <f t="shared" si="57"/>
        <v>0</v>
      </c>
      <c r="P149" s="124">
        <f t="shared" si="58"/>
        <v>-82.476501633555699</v>
      </c>
      <c r="Q149" s="125">
        <f t="shared" si="59"/>
        <v>0.88544930328672822</v>
      </c>
      <c r="R149" s="290"/>
      <c r="S149" s="47">
        <v>0.96388888888888846</v>
      </c>
      <c r="T149" s="120">
        <v>0.98484953703703659</v>
      </c>
      <c r="U149" s="111">
        <v>14.733333333333292</v>
      </c>
      <c r="V149" s="112">
        <v>30.191828300164676</v>
      </c>
      <c r="W149" s="126"/>
      <c r="X149" s="127"/>
      <c r="Y149" s="281"/>
      <c r="Z149" s="282"/>
      <c r="AA149" s="172">
        <f t="shared" si="60"/>
        <v>-412.38250816777872</v>
      </c>
      <c r="AB149" s="110">
        <f t="shared" si="61"/>
        <v>0.88544930328672811</v>
      </c>
      <c r="AC149" s="295"/>
    </row>
    <row r="150" spans="1:29" ht="15.75" customHeight="1">
      <c r="A150" s="298"/>
      <c r="B150" s="100" t="s">
        <v>118</v>
      </c>
      <c r="C150" s="279" t="s">
        <v>149</v>
      </c>
      <c r="D150" s="280"/>
      <c r="E150" s="101">
        <v>24.82</v>
      </c>
      <c r="F150" s="102">
        <v>2205</v>
      </c>
      <c r="G150" s="121">
        <f t="shared" si="62"/>
        <v>54728.1</v>
      </c>
      <c r="H150" s="62"/>
      <c r="I150" s="104">
        <v>5</v>
      </c>
      <c r="J150" s="105">
        <v>3600</v>
      </c>
      <c r="K150" s="106">
        <f t="shared" si="41"/>
        <v>720</v>
      </c>
      <c r="L150" s="118">
        <v>5</v>
      </c>
      <c r="M150" s="105">
        <f t="shared" si="63"/>
        <v>3185.0717796373829</v>
      </c>
      <c r="N150" s="106">
        <f t="shared" si="56"/>
        <v>637.01435592747657</v>
      </c>
      <c r="O150" s="123">
        <f t="shared" si="57"/>
        <v>0</v>
      </c>
      <c r="P150" s="124">
        <f t="shared" si="58"/>
        <v>-82.985644072523428</v>
      </c>
      <c r="Q150" s="125">
        <f t="shared" si="59"/>
        <v>0.88474216101038416</v>
      </c>
      <c r="R150" s="290"/>
      <c r="S150" s="47">
        <v>0.99513888888888846</v>
      </c>
      <c r="T150" s="120">
        <v>1.0239814814814812</v>
      </c>
      <c r="U150" s="111">
        <v>14.816666666666691</v>
      </c>
      <c r="V150" s="112">
        <v>41.537525416479696</v>
      </c>
      <c r="W150" s="126"/>
      <c r="X150" s="127"/>
      <c r="Y150" s="281"/>
      <c r="Z150" s="282"/>
      <c r="AA150" s="172">
        <f t="shared" si="60"/>
        <v>-414.92822036261714</v>
      </c>
      <c r="AB150" s="110">
        <f t="shared" si="61"/>
        <v>0.88474216101038416</v>
      </c>
      <c r="AC150" s="295"/>
    </row>
    <row r="151" spans="1:29" ht="15.75" customHeight="1">
      <c r="A151" s="298"/>
      <c r="B151" s="100" t="s">
        <v>118</v>
      </c>
      <c r="C151" s="279" t="s">
        <v>140</v>
      </c>
      <c r="D151" s="280"/>
      <c r="E151" s="101">
        <v>17.89</v>
      </c>
      <c r="F151" s="102">
        <v>4370</v>
      </c>
      <c r="G151" s="121">
        <f t="shared" si="62"/>
        <v>78179.3</v>
      </c>
      <c r="H151" s="62"/>
      <c r="I151" s="104">
        <v>4</v>
      </c>
      <c r="J151" s="105">
        <v>3600</v>
      </c>
      <c r="K151" s="106">
        <f t="shared" si="41"/>
        <v>900</v>
      </c>
      <c r="L151" s="118">
        <v>4</v>
      </c>
      <c r="M151" s="105">
        <f t="shared" si="63"/>
        <v>3186.9764943287578</v>
      </c>
      <c r="N151" s="106">
        <f t="shared" si="56"/>
        <v>796.74412358218945</v>
      </c>
      <c r="O151" s="123">
        <f t="shared" si="57"/>
        <v>0</v>
      </c>
      <c r="P151" s="124">
        <f t="shared" si="58"/>
        <v>-103.25587641781055</v>
      </c>
      <c r="Q151" s="125">
        <f t="shared" si="59"/>
        <v>0.88527124842465499</v>
      </c>
      <c r="R151" s="290"/>
      <c r="S151" s="47">
        <v>1.0340277777777773</v>
      </c>
      <c r="T151" s="120">
        <v>1.0911574074074069</v>
      </c>
      <c r="U151" s="111">
        <v>15</v>
      </c>
      <c r="V151" s="112">
        <v>82.272335697042749</v>
      </c>
      <c r="W151" s="126"/>
      <c r="X151" s="127"/>
      <c r="Y151" s="281"/>
      <c r="Z151" s="282"/>
      <c r="AA151" s="172">
        <f t="shared" si="60"/>
        <v>-413.02350567124222</v>
      </c>
      <c r="AB151" s="110">
        <f t="shared" si="61"/>
        <v>0.88527124842465499</v>
      </c>
      <c r="AC151" s="295"/>
    </row>
    <row r="152" spans="1:29" ht="15.75" customHeight="1">
      <c r="A152" s="298"/>
      <c r="B152" s="100" t="s">
        <v>118</v>
      </c>
      <c r="C152" s="279" t="s">
        <v>141</v>
      </c>
      <c r="D152" s="280"/>
      <c r="E152" s="101">
        <v>16.66</v>
      </c>
      <c r="F152" s="102">
        <v>6581</v>
      </c>
      <c r="G152" s="121">
        <f t="shared" si="62"/>
        <v>109639.46</v>
      </c>
      <c r="H152" s="62"/>
      <c r="I152" s="104">
        <v>5</v>
      </c>
      <c r="J152" s="105">
        <v>3600</v>
      </c>
      <c r="K152" s="106">
        <f t="shared" si="41"/>
        <v>720</v>
      </c>
      <c r="L152" s="118">
        <v>5</v>
      </c>
      <c r="M152" s="105">
        <f t="shared" si="63"/>
        <v>3191.7078973714551</v>
      </c>
      <c r="N152" s="106">
        <f t="shared" si="56"/>
        <v>638.34157947429105</v>
      </c>
      <c r="O152" s="123">
        <f t="shared" si="57"/>
        <v>0</v>
      </c>
      <c r="P152" s="124">
        <f t="shared" si="58"/>
        <v>-81.658420525708948</v>
      </c>
      <c r="Q152" s="125">
        <f t="shared" si="59"/>
        <v>0.8865855270476265</v>
      </c>
      <c r="R152" s="290"/>
      <c r="S152" s="47">
        <v>1.1013888888888885</v>
      </c>
      <c r="T152" s="120">
        <v>1.1872916666666664</v>
      </c>
      <c r="U152" s="111">
        <v>14.733333333333611</v>
      </c>
      <c r="V152" s="112">
        <v>123.71432872199509</v>
      </c>
      <c r="W152" s="126"/>
      <c r="X152" s="127"/>
      <c r="Y152" s="281"/>
      <c r="Z152" s="282"/>
      <c r="AA152" s="172">
        <f t="shared" si="60"/>
        <v>-408.29210262854485</v>
      </c>
      <c r="AB152" s="110">
        <f t="shared" si="61"/>
        <v>0.88658552704762639</v>
      </c>
      <c r="AC152" s="295"/>
    </row>
    <row r="153" spans="1:29" ht="15.75" customHeight="1">
      <c r="A153" s="298"/>
      <c r="B153" s="100"/>
      <c r="C153" s="279"/>
      <c r="D153" s="280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120"/>
      <c r="U153" s="111"/>
      <c r="V153" s="112"/>
      <c r="W153" s="126"/>
      <c r="X153" s="127"/>
      <c r="Y153" s="281"/>
      <c r="Z153" s="282"/>
      <c r="AA153" s="172"/>
      <c r="AB153" s="110"/>
      <c r="AC153" s="295"/>
    </row>
    <row r="154" spans="1:29" ht="15.75" customHeight="1">
      <c r="A154" s="298"/>
      <c r="B154" s="100"/>
      <c r="C154" s="279"/>
      <c r="D154" s="280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120"/>
      <c r="U154" s="111"/>
      <c r="V154" s="112"/>
      <c r="W154" s="113"/>
      <c r="X154" s="116"/>
      <c r="Y154" s="281"/>
      <c r="Z154" s="282"/>
      <c r="AA154" s="172"/>
      <c r="AB154" s="110"/>
      <c r="AC154" s="295"/>
    </row>
    <row r="155" spans="1:29" ht="15.75" customHeight="1">
      <c r="A155" s="298"/>
      <c r="B155" s="100"/>
      <c r="C155" s="279"/>
      <c r="D155" s="280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120"/>
      <c r="U155" s="111"/>
      <c r="V155" s="112"/>
      <c r="W155" s="126"/>
      <c r="X155" s="127"/>
      <c r="Y155" s="281"/>
      <c r="Z155" s="282"/>
      <c r="AA155" s="172"/>
      <c r="AB155" s="110"/>
      <c r="AC155" s="295"/>
    </row>
    <row r="156" spans="1:29" ht="15.75" customHeight="1">
      <c r="A156" s="298"/>
      <c r="B156" s="100"/>
      <c r="C156" s="279"/>
      <c r="D156" s="280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81"/>
      <c r="Z156" s="282"/>
      <c r="AA156" s="173"/>
      <c r="AB156" s="125"/>
      <c r="AC156" s="295"/>
    </row>
    <row r="157" spans="1:29" ht="15.75" customHeight="1" thickBot="1">
      <c r="A157" s="299"/>
      <c r="B157" s="133" t="s">
        <v>115</v>
      </c>
      <c r="C157" s="276"/>
      <c r="D157" s="276"/>
      <c r="E157" s="134"/>
      <c r="F157" s="167"/>
      <c r="G157" s="135"/>
      <c r="H157" s="69"/>
      <c r="I157" s="136">
        <f t="shared" ref="I157:J157" si="64">AVERAGE(I141:I156)</f>
        <v>4.333333333333333</v>
      </c>
      <c r="J157" s="137">
        <f t="shared" si="64"/>
        <v>3600</v>
      </c>
      <c r="K157" s="138">
        <f t="shared" ref="K157" si="65">J157/I157</f>
        <v>830.76923076923083</v>
      </c>
      <c r="L157" s="136">
        <f t="shared" ref="L157:M157" si="66">AVERAGE(L141:L156)</f>
        <v>4.333333333333333</v>
      </c>
      <c r="M157" s="137">
        <f t="shared" si="66"/>
        <v>3185.517396947012</v>
      </c>
      <c r="N157" s="138">
        <f>M157/L157</f>
        <v>735.1193992954644</v>
      </c>
      <c r="O157" s="139">
        <f>L157-I157</f>
        <v>0</v>
      </c>
      <c r="P157" s="140">
        <f>N157-K157</f>
        <v>-95.649831473766426</v>
      </c>
      <c r="Q157" s="141">
        <f>N157/K157</f>
        <v>0.88486594359639226</v>
      </c>
      <c r="R157" s="291"/>
      <c r="S157" s="142">
        <v>0.70833333333333337</v>
      </c>
      <c r="T157" s="143">
        <v>1.1872916666666664</v>
      </c>
      <c r="U157" s="144"/>
      <c r="V157" s="166"/>
      <c r="W157" s="167"/>
      <c r="X157" s="138"/>
      <c r="Y157" s="277"/>
      <c r="Z157" s="278"/>
      <c r="AA157" s="174">
        <f>M157-J157</f>
        <v>-414.482603052988</v>
      </c>
      <c r="AB157" s="141">
        <f>M157/J157</f>
        <v>0.88486594359639226</v>
      </c>
      <c r="AC157" s="296"/>
    </row>
    <row r="159" spans="1:29">
      <c r="Y159" s="275" t="s">
        <v>151</v>
      </c>
      <c r="Z159" s="275"/>
    </row>
    <row r="160" spans="1:29">
      <c r="Y160" s="275" t="s">
        <v>152</v>
      </c>
      <c r="Z160" s="275"/>
    </row>
    <row r="161" spans="25:26">
      <c r="Y161" s="275" t="s">
        <v>153</v>
      </c>
      <c r="Z161" s="275"/>
    </row>
    <row r="162" spans="25:26">
      <c r="Y162" s="275" t="s">
        <v>154</v>
      </c>
      <c r="Z162" s="275"/>
    </row>
    <row r="163" spans="25:26">
      <c r="Y163" s="275" t="s">
        <v>155</v>
      </c>
      <c r="Z163" s="275"/>
    </row>
    <row r="164" spans="25:26">
      <c r="Y164" s="275" t="s">
        <v>156</v>
      </c>
      <c r="Z164" s="275"/>
    </row>
    <row r="165" spans="25:26">
      <c r="Y165" s="275" t="s">
        <v>157</v>
      </c>
      <c r="Z165" s="275"/>
    </row>
    <row r="166" spans="25:26">
      <c r="Y166" s="275" t="s">
        <v>158</v>
      </c>
      <c r="Z166" s="275"/>
    </row>
    <row r="167" spans="25:26">
      <c r="Y167" s="275" t="s">
        <v>159</v>
      </c>
      <c r="Z167" s="275"/>
    </row>
    <row r="168" spans="25:26">
      <c r="Y168" s="275" t="s">
        <v>160</v>
      </c>
      <c r="Z168" s="275"/>
    </row>
    <row r="169" spans="25:26">
      <c r="Y169" s="275" t="s">
        <v>161</v>
      </c>
      <c r="Z169" s="275"/>
    </row>
    <row r="170" spans="25:26">
      <c r="Y170" s="275" t="s">
        <v>162</v>
      </c>
      <c r="Z170" s="275"/>
    </row>
    <row r="171" spans="25:26">
      <c r="Y171" s="275" t="s">
        <v>163</v>
      </c>
      <c r="Z171" s="275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117" priority="1" operator="greaterThan">
      <formula>0</formula>
    </cfRule>
  </conditionalFormatting>
  <conditionalFormatting sqref="P5:P157 AA5:AA157">
    <cfRule type="cellIs" dxfId="116" priority="4" operator="lessThan">
      <formula>0</formula>
    </cfRule>
  </conditionalFormatting>
  <conditionalFormatting sqref="Q5:Q157 AB5:AB157">
    <cfRule type="cellIs" dxfId="115" priority="2" operator="greaterThan">
      <formula>1</formula>
    </cfRule>
    <cfRule type="cellIs" dxfId="114" priority="3" operator="lessThan">
      <formula>0.8</formula>
    </cfRule>
  </conditionalFormatting>
  <conditionalFormatting sqref="AC5:AC6 R5:R157 AC90:AC95">
    <cfRule type="cellIs" dxfId="113" priority="5" operator="lessThan">
      <formula>0.8</formula>
    </cfRule>
  </conditionalFormatting>
  <conditionalFormatting sqref="AC12:AC20">
    <cfRule type="cellIs" dxfId="112" priority="13" operator="lessThan">
      <formula>0.8</formula>
    </cfRule>
  </conditionalFormatting>
  <conditionalFormatting sqref="AC22:AC27">
    <cfRule type="cellIs" dxfId="111" priority="12" operator="lessThan">
      <formula>0.8</formula>
    </cfRule>
  </conditionalFormatting>
  <conditionalFormatting sqref="AC39">
    <cfRule type="cellIs" dxfId="110" priority="11" operator="lessThan">
      <formula>0.8</formula>
    </cfRule>
  </conditionalFormatting>
  <conditionalFormatting sqref="AC56">
    <cfRule type="cellIs" dxfId="109" priority="7" operator="lessThan">
      <formula>0.8</formula>
    </cfRule>
  </conditionalFormatting>
  <conditionalFormatting sqref="AC73:AC78">
    <cfRule type="cellIs" dxfId="108" priority="6" operator="lessThan">
      <formula>0.8</formula>
    </cfRule>
  </conditionalFormatting>
  <conditionalFormatting sqref="AC107">
    <cfRule type="cellIs" dxfId="107" priority="10" operator="lessThan">
      <formula>0.8</formula>
    </cfRule>
  </conditionalFormatting>
  <conditionalFormatting sqref="AC124">
    <cfRule type="cellIs" dxfId="106" priority="9" operator="lessThan">
      <formula>0.8</formula>
    </cfRule>
  </conditionalFormatting>
  <conditionalFormatting sqref="AC141:AC146">
    <cfRule type="cellIs" dxfId="105" priority="8" operator="lessThan">
      <formula>0.8</formula>
    </cfRule>
  </conditionalFormatting>
  <dataValidations count="1">
    <dataValidation type="list" allowBlank="1" showInputMessage="1" showErrorMessage="1" sqref="Y5:Z157" xr:uid="{88BC278D-C6C4-4CED-B6C7-81F9299445E3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2B97C-559A-47D5-8136-FEE068BCC58F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71637</v>
      </c>
      <c r="E1" s="88" t="s">
        <v>3</v>
      </c>
      <c r="F1" s="89">
        <f>SUM(G5:G140)</f>
        <v>3427142.4899999998</v>
      </c>
      <c r="G1" s="90" t="s">
        <v>84</v>
      </c>
      <c r="H1" s="91">
        <f>L21+L38+L55+L72+L89+L106+L123+L140</f>
        <v>155.16666666666666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46147</v>
      </c>
      <c r="B2" s="335"/>
      <c r="C2" s="92" t="s">
        <v>40</v>
      </c>
      <c r="D2" s="93">
        <f>AVERAGE(N21,N38,N55,N72,N89,N106,N123,N140)</f>
        <v>133.82638157833657</v>
      </c>
      <c r="E2" s="93" t="s">
        <v>91</v>
      </c>
      <c r="F2" s="94">
        <f>F1/D1</f>
        <v>47.840396582771469</v>
      </c>
      <c r="G2" s="95" t="s">
        <v>92</v>
      </c>
      <c r="H2" s="96">
        <f>COUNT(H5:H140)</f>
        <v>0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56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173</v>
      </c>
      <c r="C5" s="365" t="s">
        <v>174</v>
      </c>
      <c r="D5" s="365"/>
      <c r="E5" s="147">
        <v>56.77</v>
      </c>
      <c r="F5" s="151">
        <v>3941</v>
      </c>
      <c r="G5" s="148">
        <f t="shared" ref="G5:G7" si="0">E5*F5</f>
        <v>223730.57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1788.6185531321162</v>
      </c>
      <c r="N5" s="152">
        <f>M5/L5</f>
        <v>74.525773047171512</v>
      </c>
      <c r="O5" s="154">
        <f>L5-I5</f>
        <v>0</v>
      </c>
      <c r="P5" s="155">
        <f>N5-K5</f>
        <v>-8.8075602861618165</v>
      </c>
      <c r="Q5" s="156">
        <f>N5/K5</f>
        <v>0.89430927656605819</v>
      </c>
      <c r="R5" s="289">
        <f>Q21</f>
        <v>0.89481374812553338</v>
      </c>
      <c r="S5" s="157">
        <v>0.25</v>
      </c>
      <c r="T5" s="158">
        <v>0.34180555555555558</v>
      </c>
      <c r="U5" s="159"/>
      <c r="V5" s="160">
        <v>132.20258706694401</v>
      </c>
      <c r="W5" s="181"/>
      <c r="X5" s="152"/>
      <c r="Y5" s="12"/>
      <c r="Z5" s="198"/>
      <c r="AA5" s="292"/>
      <c r="AB5" s="293"/>
      <c r="AC5" s="12">
        <v>4</v>
      </c>
      <c r="AD5" s="198"/>
      <c r="AE5" s="178">
        <f>M5-J5</f>
        <v>-211.38144686788382</v>
      </c>
      <c r="AF5" s="132">
        <f>M5/J5</f>
        <v>0.89430927656605808</v>
      </c>
      <c r="AG5" s="368">
        <f>AF21</f>
        <v>0.89481374812553338</v>
      </c>
    </row>
    <row r="6" spans="1:33" ht="15.75" customHeight="1">
      <c r="A6" s="298"/>
      <c r="B6" s="100" t="s">
        <v>175</v>
      </c>
      <c r="C6" s="364" t="s">
        <v>178</v>
      </c>
      <c r="D6" s="364"/>
      <c r="E6" s="101">
        <v>59.52</v>
      </c>
      <c r="F6" s="102">
        <v>5792</v>
      </c>
      <c r="G6" s="103">
        <f t="shared" si="0"/>
        <v>344739.84000000003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1792.7997644980883</v>
      </c>
      <c r="N6" s="106">
        <f>M6/L6</f>
        <v>74.69999018742034</v>
      </c>
      <c r="O6" s="108">
        <f>L6-I6</f>
        <v>0</v>
      </c>
      <c r="P6" s="109">
        <f>N6-K6</f>
        <v>-8.6333431459129883</v>
      </c>
      <c r="Q6" s="110">
        <f>N6/K6</f>
        <v>0.8963998822490441</v>
      </c>
      <c r="R6" s="290"/>
      <c r="S6" s="47">
        <v>0.34583333333333333</v>
      </c>
      <c r="T6" s="48">
        <v>0.48043981481481479</v>
      </c>
      <c r="U6" s="111">
        <v>5.7999999999999474</v>
      </c>
      <c r="V6" s="112">
        <v>193.84206026895123</v>
      </c>
      <c r="W6" s="113">
        <v>0.48043981481481479</v>
      </c>
      <c r="X6" s="116">
        <v>0.51805555555555549</v>
      </c>
      <c r="Y6" s="12"/>
      <c r="Z6" s="198"/>
      <c r="AA6" s="281"/>
      <c r="AB6" s="282"/>
      <c r="AC6" s="12">
        <v>5</v>
      </c>
      <c r="AD6" s="198"/>
      <c r="AE6" s="117">
        <f>M6-J6</f>
        <v>-207.20023550191172</v>
      </c>
      <c r="AF6" s="110">
        <f>M6/J6</f>
        <v>0.8963998822490441</v>
      </c>
      <c r="AG6" s="362"/>
    </row>
    <row r="7" spans="1:33" ht="15.75" customHeight="1">
      <c r="A7" s="298"/>
      <c r="B7" s="100" t="s">
        <v>175</v>
      </c>
      <c r="C7" s="364" t="s">
        <v>176</v>
      </c>
      <c r="D7" s="364"/>
      <c r="E7" s="101">
        <v>77.34</v>
      </c>
      <c r="F7" s="102">
        <v>2987</v>
      </c>
      <c r="G7" s="103">
        <f t="shared" si="0"/>
        <v>231014.58000000002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1787.4641711229954</v>
      </c>
      <c r="N7" s="106">
        <f>M7/L7</f>
        <v>77.715833527086758</v>
      </c>
      <c r="O7" s="108">
        <f>L7-I7</f>
        <v>0</v>
      </c>
      <c r="P7" s="109">
        <f>N7-K7</f>
        <v>-9.2406882120436791</v>
      </c>
      <c r="Q7" s="110">
        <f>N7/K7</f>
        <v>0.89373208556149775</v>
      </c>
      <c r="R7" s="290"/>
      <c r="S7" s="47">
        <v>0.51805555555555549</v>
      </c>
      <c r="T7" s="48">
        <v>0.58767361111111105</v>
      </c>
      <c r="U7" s="111">
        <v>55</v>
      </c>
      <c r="V7" s="112">
        <v>100.26494678626365</v>
      </c>
      <c r="W7" s="113"/>
      <c r="X7" s="116"/>
      <c r="Y7" s="12"/>
      <c r="Z7" s="198"/>
      <c r="AA7" s="281"/>
      <c r="AB7" s="282"/>
      <c r="AC7" s="12">
        <v>3</v>
      </c>
      <c r="AD7" s="198"/>
      <c r="AE7" s="117">
        <f>M7-J7</f>
        <v>-212.53582887700463</v>
      </c>
      <c r="AF7" s="110">
        <f>M7/J7</f>
        <v>0.89373208556149764</v>
      </c>
      <c r="AG7" s="362"/>
    </row>
    <row r="8" spans="1:33" ht="15.75" customHeight="1">
      <c r="A8" s="298"/>
      <c r="B8" s="100"/>
      <c r="C8" s="364"/>
      <c r="D8" s="364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81"/>
      <c r="AB8" s="282"/>
      <c r="AC8" s="12"/>
      <c r="AD8" s="198"/>
      <c r="AE8" s="117"/>
      <c r="AF8" s="110"/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1789.6274962510668</v>
      </c>
      <c r="N21" s="138">
        <f>M21/L21</f>
        <v>75.618063221876056</v>
      </c>
      <c r="O21" s="139">
        <f>L21-I21</f>
        <v>0</v>
      </c>
      <c r="P21" s="140">
        <f>N21-K21</f>
        <v>-8.8889790316450643</v>
      </c>
      <c r="Q21" s="141">
        <f>N21/K21</f>
        <v>0.89481374812553338</v>
      </c>
      <c r="R21" s="291"/>
      <c r="S21" s="142">
        <v>0.25</v>
      </c>
      <c r="T21" s="143">
        <v>0.58767361111111105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12</v>
      </c>
      <c r="AD21" s="180">
        <f>SUM(AD5:AD20)</f>
        <v>0</v>
      </c>
      <c r="AE21" s="168">
        <f>M21-J21</f>
        <v>-210.37250374893324</v>
      </c>
      <c r="AF21" s="141">
        <f>M21/J21</f>
        <v>0.89481374812553338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3389</v>
      </c>
      <c r="G22" s="148">
        <f t="shared" ref="G22:G25" si="5">E22*F22</f>
        <v>182192.63999999998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1787.0065513744435</v>
      </c>
      <c r="N22" s="152">
        <f>M22/L22</f>
        <v>89.350327568722179</v>
      </c>
      <c r="O22" s="154">
        <f>L22-I22</f>
        <v>0</v>
      </c>
      <c r="P22" s="155">
        <f>N22-K22</f>
        <v>-10.649672431277821</v>
      </c>
      <c r="Q22" s="156">
        <f>N22/K22</f>
        <v>0.89350327568722177</v>
      </c>
      <c r="R22" s="289">
        <f>Q38</f>
        <v>0.89401108679161234</v>
      </c>
      <c r="S22" s="157">
        <v>0.25</v>
      </c>
      <c r="T22" s="158">
        <v>0.32901620370370371</v>
      </c>
      <c r="U22" s="159"/>
      <c r="V22" s="160">
        <v>113.78805513813296</v>
      </c>
      <c r="W22" s="97"/>
      <c r="X22" s="98"/>
      <c r="Y22" s="12"/>
      <c r="Z22" s="198"/>
      <c r="AA22" s="292"/>
      <c r="AB22" s="293"/>
      <c r="AC22" s="12">
        <v>3</v>
      </c>
      <c r="AD22" s="198"/>
      <c r="AE22" s="115">
        <f>M22-J22</f>
        <v>-212.99344862555654</v>
      </c>
      <c r="AF22" s="156">
        <f>M22/J22</f>
        <v>0.89350327568722177</v>
      </c>
      <c r="AG22" s="361">
        <f>AF38</f>
        <v>0.89401108679161234</v>
      </c>
    </row>
    <row r="23" spans="1:33" ht="15.75" customHeight="1">
      <c r="A23" s="284"/>
      <c r="B23" s="163" t="s">
        <v>175</v>
      </c>
      <c r="C23" s="279" t="s">
        <v>182</v>
      </c>
      <c r="D23" s="280"/>
      <c r="E23" s="101">
        <v>47.37</v>
      </c>
      <c r="F23" s="111">
        <v>1759</v>
      </c>
      <c r="G23" s="103">
        <f t="shared" si="5"/>
        <v>83323.83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1786.1999999999996</v>
      </c>
      <c r="N23" s="106">
        <f>M23/L23</f>
        <v>85.057142857142836</v>
      </c>
      <c r="O23" s="108">
        <f>L23-I23</f>
        <v>0</v>
      </c>
      <c r="P23" s="109">
        <f>N23-K23</f>
        <v>-10.180952380952405</v>
      </c>
      <c r="Q23" s="110">
        <f>N23/K23</f>
        <v>0.89309999999999978</v>
      </c>
      <c r="R23" s="290"/>
      <c r="S23" s="47">
        <v>0.33194444444444443</v>
      </c>
      <c r="T23" s="48">
        <v>0.37297453703703703</v>
      </c>
      <c r="U23" s="111">
        <v>5</v>
      </c>
      <c r="V23" s="112">
        <v>59.086328518642944</v>
      </c>
      <c r="W23" s="113"/>
      <c r="X23" s="116"/>
      <c r="Y23" s="12"/>
      <c r="Z23" s="198"/>
      <c r="AA23" s="281"/>
      <c r="AB23" s="282"/>
      <c r="AC23" s="12">
        <v>1</v>
      </c>
      <c r="AD23" s="198"/>
      <c r="AE23" s="117">
        <f>M23-J23</f>
        <v>-213.80000000000041</v>
      </c>
      <c r="AF23" s="110">
        <f>M23/J23</f>
        <v>0.89309999999999978</v>
      </c>
      <c r="AG23" s="362"/>
    </row>
    <row r="24" spans="1:33" ht="15.75" customHeight="1">
      <c r="A24" s="284"/>
      <c r="B24" s="163" t="s">
        <v>175</v>
      </c>
      <c r="C24" s="279" t="s">
        <v>183</v>
      </c>
      <c r="D24" s="280"/>
      <c r="E24" s="101">
        <v>59.54</v>
      </c>
      <c r="F24" s="111">
        <v>3257</v>
      </c>
      <c r="G24" s="103">
        <f t="shared" si="5"/>
        <v>193921.78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1791.4494679135721</v>
      </c>
      <c r="N24" s="106">
        <f>M24/L24</f>
        <v>77.889107300590098</v>
      </c>
      <c r="O24" s="108">
        <f>L24-I24</f>
        <v>0</v>
      </c>
      <c r="P24" s="109">
        <f>N24-K24</f>
        <v>-9.0674144385403395</v>
      </c>
      <c r="Q24" s="110">
        <f>N24/K24</f>
        <v>0.89572473395678609</v>
      </c>
      <c r="R24" s="290"/>
      <c r="S24" s="47">
        <v>0.37638888888888888</v>
      </c>
      <c r="T24" s="48">
        <v>0.4521412037037037</v>
      </c>
      <c r="U24" s="111">
        <v>4.9166666666666625</v>
      </c>
      <c r="V24" s="112">
        <v>109.08485195934534</v>
      </c>
      <c r="W24" s="113">
        <v>0.4521412037037037</v>
      </c>
      <c r="X24" s="116">
        <v>0.49027777777777776</v>
      </c>
      <c r="Y24" s="12"/>
      <c r="Z24" s="198"/>
      <c r="AA24" s="281"/>
      <c r="AB24" s="282"/>
      <c r="AC24" s="12">
        <v>3</v>
      </c>
      <c r="AD24" s="198"/>
      <c r="AE24" s="117">
        <f>M24-J24</f>
        <v>-208.55053208642789</v>
      </c>
      <c r="AF24" s="110">
        <f>M24/J24</f>
        <v>0.89572473395678609</v>
      </c>
      <c r="AG24" s="362"/>
    </row>
    <row r="25" spans="1:33" ht="15.75" customHeight="1">
      <c r="A25" s="284"/>
      <c r="B25" s="163" t="s">
        <v>175</v>
      </c>
      <c r="C25" s="279" t="s">
        <v>185</v>
      </c>
      <c r="D25" s="280"/>
      <c r="E25" s="101">
        <v>71.55</v>
      </c>
      <c r="F25" s="111">
        <v>2569</v>
      </c>
      <c r="G25" s="103">
        <f t="shared" si="5"/>
        <v>183811.94999999998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1787.432675044884</v>
      </c>
      <c r="N25" s="106">
        <f>M25/L25</f>
        <v>81.246939774767455</v>
      </c>
      <c r="O25" s="108">
        <f>L25-I25</f>
        <v>0</v>
      </c>
      <c r="P25" s="109">
        <f>N25-K25</f>
        <v>-9.6621511343234516</v>
      </c>
      <c r="Q25" s="110">
        <f>N25/K25</f>
        <v>0.89371633752244206</v>
      </c>
      <c r="R25" s="290"/>
      <c r="S25" s="47">
        <v>0.49027777777777776</v>
      </c>
      <c r="T25" s="48">
        <v>0.55016203703703703</v>
      </c>
      <c r="U25" s="111">
        <v>54.916666666666643</v>
      </c>
      <c r="V25" s="112">
        <v>86.235415829650435</v>
      </c>
      <c r="W25" s="113"/>
      <c r="X25" s="116"/>
      <c r="Y25" s="12"/>
      <c r="Z25" s="198"/>
      <c r="AA25" s="281"/>
      <c r="AB25" s="282"/>
      <c r="AC25" s="12">
        <v>2</v>
      </c>
      <c r="AD25" s="198"/>
      <c r="AE25" s="117">
        <f>M25-J25</f>
        <v>-212.56732495511596</v>
      </c>
      <c r="AF25" s="110">
        <f>M25/J25</f>
        <v>0.89371633752244206</v>
      </c>
      <c r="AG25" s="362"/>
    </row>
    <row r="26" spans="1:33" ht="15.75" customHeight="1">
      <c r="A26" s="285"/>
      <c r="B26" s="163"/>
      <c r="C26" s="279"/>
      <c r="D26" s="280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81"/>
      <c r="AB26" s="282"/>
      <c r="AC26" s="12"/>
      <c r="AD26" s="198"/>
      <c r="AE26" s="117"/>
      <c r="AF26" s="110"/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1788.0221735832247</v>
      </c>
      <c r="N38" s="138">
        <f>M38/L38</f>
        <v>83.163822027126727</v>
      </c>
      <c r="O38" s="139">
        <f>L38-I38</f>
        <v>0</v>
      </c>
      <c r="P38" s="140">
        <f>N38-K38</f>
        <v>-9.8594337868267559</v>
      </c>
      <c r="Q38" s="141">
        <f>N38/K38</f>
        <v>0.89401108679161234</v>
      </c>
      <c r="R38" s="291"/>
      <c r="S38" s="142">
        <v>0.25</v>
      </c>
      <c r="T38" s="143">
        <v>0.55016203703703703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9</v>
      </c>
      <c r="AD38" s="180">
        <f>SUM(AD22:AD37)</f>
        <v>0</v>
      </c>
      <c r="AE38" s="168">
        <f>M38-J38</f>
        <v>-211.97782641677532</v>
      </c>
      <c r="AF38" s="141">
        <f>M38/J38</f>
        <v>0.89401108679161234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3600</v>
      </c>
      <c r="G39" s="148">
        <f t="shared" ref="G39:G42" si="9">E39*F39</f>
        <v>70920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1080.3619098143236</v>
      </c>
      <c r="N39" s="152">
        <f>M39/L39</f>
        <v>83.104762293409507</v>
      </c>
      <c r="O39" s="154">
        <f>L39-I39</f>
        <v>0</v>
      </c>
      <c r="P39" s="155">
        <f>N39-K39</f>
        <v>-9.2029300142827992</v>
      </c>
      <c r="Q39" s="156">
        <f>N39/K39</f>
        <v>0.90030159151193634</v>
      </c>
      <c r="R39" s="289">
        <f>Q55</f>
        <v>0.89571495690366809</v>
      </c>
      <c r="S39" s="157">
        <v>0.25</v>
      </c>
      <c r="T39" s="158">
        <v>0.38883101851851853</v>
      </c>
      <c r="U39" s="159"/>
      <c r="V39" s="160">
        <v>199.93300211511794</v>
      </c>
      <c r="W39" s="158"/>
      <c r="X39" s="169"/>
      <c r="Y39" s="12"/>
      <c r="Z39" s="198"/>
      <c r="AA39" s="292"/>
      <c r="AB39" s="293"/>
      <c r="AC39" s="12">
        <v>5</v>
      </c>
      <c r="AD39" s="198"/>
      <c r="AE39" s="115">
        <f>M39-J39</f>
        <v>-119.63809018567645</v>
      </c>
      <c r="AF39" s="156">
        <f>M39/J39</f>
        <v>0.90030159151193634</v>
      </c>
      <c r="AG39" s="294">
        <f>AF55</f>
        <v>0.8957149569036682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1728</v>
      </c>
      <c r="G40" s="103">
        <f t="shared" si="9"/>
        <v>133660.79999999999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1790.9662025924151</v>
      </c>
      <c r="N40" s="106">
        <f>M40/L40</f>
        <v>68.88331548432366</v>
      </c>
      <c r="O40" s="108">
        <f>L40-I40</f>
        <v>0</v>
      </c>
      <c r="P40" s="109">
        <f>N40-K40</f>
        <v>-8.0397614387532599</v>
      </c>
      <c r="Q40" s="110">
        <f>N40/K40</f>
        <v>0.89548310129620756</v>
      </c>
      <c r="R40" s="290"/>
      <c r="S40" s="47">
        <v>0.3923611111111111</v>
      </c>
      <c r="T40" s="48">
        <v>0.43255787037037036</v>
      </c>
      <c r="U40" s="111">
        <v>5.083333333333302</v>
      </c>
      <c r="V40" s="112">
        <v>57.890539670666975</v>
      </c>
      <c r="W40" s="113"/>
      <c r="X40" s="116"/>
      <c r="Y40" s="12"/>
      <c r="Z40" s="198"/>
      <c r="AA40" s="281"/>
      <c r="AB40" s="282"/>
      <c r="AC40" s="12">
        <v>1</v>
      </c>
      <c r="AD40" s="198"/>
      <c r="AE40" s="117">
        <f>M40-J40</f>
        <v>-209.03379740758487</v>
      </c>
      <c r="AF40" s="110">
        <f>M40/J40</f>
        <v>0.89548310129620756</v>
      </c>
      <c r="AG40" s="295"/>
    </row>
    <row r="41" spans="1:33" ht="15.75" customHeight="1">
      <c r="A41" s="298"/>
      <c r="B41" s="163" t="s">
        <v>175</v>
      </c>
      <c r="C41" s="279" t="s">
        <v>180</v>
      </c>
      <c r="D41" s="280"/>
      <c r="E41" s="101">
        <v>59.34</v>
      </c>
      <c r="F41" s="102">
        <v>1714</v>
      </c>
      <c r="G41" s="103">
        <f t="shared" si="9"/>
        <v>101708.76000000001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1789.0164953622505</v>
      </c>
      <c r="N41" s="106">
        <f>M41/L41</f>
        <v>74.542353973427097</v>
      </c>
      <c r="O41" s="108">
        <f>L41-I41</f>
        <v>0</v>
      </c>
      <c r="P41" s="109">
        <f>N41-K41</f>
        <v>-8.7909793599062311</v>
      </c>
      <c r="Q41" s="110">
        <f>N41/K41</f>
        <v>0.89450824768112525</v>
      </c>
      <c r="R41" s="290"/>
      <c r="S41" s="47">
        <v>0.43541666666666667</v>
      </c>
      <c r="T41" s="48">
        <v>0.47533564814814816</v>
      </c>
      <c r="U41" s="111">
        <v>5</v>
      </c>
      <c r="V41" s="112">
        <v>57.484098255436351</v>
      </c>
      <c r="W41" s="113">
        <v>0.47533564814814816</v>
      </c>
      <c r="X41" s="116">
        <v>0.51458333333333328</v>
      </c>
      <c r="Y41" s="12"/>
      <c r="Z41" s="198"/>
      <c r="AA41" s="281"/>
      <c r="AB41" s="282"/>
      <c r="AC41" s="12">
        <v>1</v>
      </c>
      <c r="AD41" s="198"/>
      <c r="AE41" s="117">
        <f>M41-J41</f>
        <v>-210.98350463774955</v>
      </c>
      <c r="AF41" s="110">
        <f>M41/J41</f>
        <v>0.89450824768112525</v>
      </c>
      <c r="AG41" s="295"/>
    </row>
    <row r="42" spans="1:33" ht="15.75" customHeight="1">
      <c r="A42" s="298"/>
      <c r="B42" s="163" t="s">
        <v>175</v>
      </c>
      <c r="C42" s="279" t="s">
        <v>177</v>
      </c>
      <c r="D42" s="280"/>
      <c r="E42" s="101">
        <v>58.67</v>
      </c>
      <c r="F42" s="102">
        <v>4063</v>
      </c>
      <c r="G42" s="103">
        <f t="shared" si="9"/>
        <v>238376.21000000002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1788.8030819374221</v>
      </c>
      <c r="N42" s="106">
        <f>M42/L42</f>
        <v>77.77404704075748</v>
      </c>
      <c r="O42" s="108">
        <f>L42-I42</f>
        <v>0</v>
      </c>
      <c r="P42" s="109">
        <f>N42-K42</f>
        <v>-9.1824746983729568</v>
      </c>
      <c r="Q42" s="110">
        <f>N42/K42</f>
        <v>0.89440154096871105</v>
      </c>
      <c r="R42" s="290"/>
      <c r="S42" s="47">
        <v>0.51458333333333328</v>
      </c>
      <c r="T42" s="48">
        <v>0.6092129629629629</v>
      </c>
      <c r="U42" s="111">
        <v>56.516666666666573</v>
      </c>
      <c r="V42" s="112">
        <v>136.28107110368239</v>
      </c>
      <c r="W42" s="113"/>
      <c r="X42" s="116"/>
      <c r="Y42" s="12"/>
      <c r="Z42" s="198"/>
      <c r="AA42" s="281"/>
      <c r="AB42" s="282"/>
      <c r="AC42" s="12">
        <v>4</v>
      </c>
      <c r="AD42" s="198"/>
      <c r="AE42" s="117">
        <f>M42-J42</f>
        <v>-211.19691806257788</v>
      </c>
      <c r="AF42" s="110">
        <f>M42/J42</f>
        <v>0.89440154096871105</v>
      </c>
      <c r="AG42" s="295"/>
    </row>
    <row r="43" spans="1:33" ht="15.75" customHeight="1">
      <c r="A43" s="298"/>
      <c r="B43" s="163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81"/>
      <c r="AB43" s="282"/>
      <c r="AC43" s="12"/>
      <c r="AD43" s="198"/>
      <c r="AE43" s="117"/>
      <c r="AF43" s="110"/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0">AVERAGE(I39:I54)</f>
        <v>21.5</v>
      </c>
      <c r="J55" s="137">
        <f t="shared" si="10"/>
        <v>1800</v>
      </c>
      <c r="K55" s="138">
        <f t="shared" ref="K55" si="11">J55/I55</f>
        <v>83.720930232558146</v>
      </c>
      <c r="L55" s="136">
        <f t="shared" ref="L55:M55" si="12">AVERAGE(L39:L54)</f>
        <v>21.5</v>
      </c>
      <c r="M55" s="137">
        <f t="shared" si="12"/>
        <v>1612.2869224266028</v>
      </c>
      <c r="N55" s="138">
        <f t="shared" ref="N55:N61" si="13">M55/L55</f>
        <v>74.990089415190823</v>
      </c>
      <c r="O55" s="139">
        <f t="shared" ref="O55:O61" si="14">L55-I55</f>
        <v>0</v>
      </c>
      <c r="P55" s="140">
        <f t="shared" ref="P55:P61" si="15">N55-K55</f>
        <v>-8.7308408173673229</v>
      </c>
      <c r="Q55" s="141">
        <f t="shared" ref="Q55:Q61" si="16">N55/K55</f>
        <v>0.89571495690366809</v>
      </c>
      <c r="R55" s="291"/>
      <c r="S55" s="142">
        <v>0.25</v>
      </c>
      <c r="T55" s="143">
        <v>0.6092129629629629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11</v>
      </c>
      <c r="AD55" s="191">
        <f>SUM(AD39:AD54)</f>
        <v>0</v>
      </c>
      <c r="AE55" s="168">
        <f t="shared" ref="AE55:AE61" si="17">M55-J55</f>
        <v>-187.71307757339719</v>
      </c>
      <c r="AF55" s="141">
        <f t="shared" ref="AF55:AF61" si="18">M55/J55</f>
        <v>0.8957149569036682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2345</v>
      </c>
      <c r="G56" s="148">
        <f t="shared" ref="G56:G61" si="19">E56*F56</f>
        <v>67676.7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1" si="20">F56/V56*60</f>
        <v>3172.4560252930464</v>
      </c>
      <c r="N56" s="152">
        <f t="shared" si="13"/>
        <v>166.97136975226559</v>
      </c>
      <c r="O56" s="154">
        <f t="shared" si="14"/>
        <v>0</v>
      </c>
      <c r="P56" s="155">
        <f t="shared" si="15"/>
        <v>-22.502314458260742</v>
      </c>
      <c r="Q56" s="156">
        <f t="shared" si="16"/>
        <v>0.88123778480362391</v>
      </c>
      <c r="R56" s="289">
        <f>Q72</f>
        <v>0.89058074405764642</v>
      </c>
      <c r="S56" s="157">
        <v>0.25</v>
      </c>
      <c r="T56" s="158">
        <v>0.2807986111111111</v>
      </c>
      <c r="U56" s="159"/>
      <c r="V56" s="160">
        <v>44.3504965484914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17"/>
        <v>-427.54397470695358</v>
      </c>
      <c r="AF56" s="156">
        <f t="shared" si="18"/>
        <v>0.88123778480362402</v>
      </c>
      <c r="AG56" s="294">
        <f>AF72</f>
        <v>0.89058074405764631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3087</v>
      </c>
      <c r="G57" s="103">
        <f t="shared" si="19"/>
        <v>96036.569999999992</v>
      </c>
      <c r="H57" s="26"/>
      <c r="I57" s="104">
        <v>19</v>
      </c>
      <c r="J57" s="105">
        <v>3600</v>
      </c>
      <c r="K57" s="106">
        <f t="shared" ref="K57:K61" si="21">J57/I57</f>
        <v>189.47368421052633</v>
      </c>
      <c r="L57" s="107">
        <v>19</v>
      </c>
      <c r="M57" s="105">
        <f t="shared" si="20"/>
        <v>3170.9755260564834</v>
      </c>
      <c r="N57" s="106">
        <f t="shared" si="13"/>
        <v>166.89344873981491</v>
      </c>
      <c r="O57" s="108">
        <f t="shared" si="14"/>
        <v>0</v>
      </c>
      <c r="P57" s="109">
        <f t="shared" si="15"/>
        <v>-22.580235470711415</v>
      </c>
      <c r="Q57" s="110">
        <f t="shared" si="16"/>
        <v>0.88082653501568975</v>
      </c>
      <c r="R57" s="290"/>
      <c r="S57" s="47">
        <v>0.28472222222222221</v>
      </c>
      <c r="T57" s="48">
        <v>0.32527777777777778</v>
      </c>
      <c r="U57" s="111">
        <v>5.6500000000000039</v>
      </c>
      <c r="V57" s="112">
        <v>58.411046845998499</v>
      </c>
      <c r="W57" s="113"/>
      <c r="X57" s="116"/>
      <c r="Y57" s="12"/>
      <c r="Z57" s="198"/>
      <c r="AA57" s="281"/>
      <c r="AB57" s="282"/>
      <c r="AC57" s="12">
        <v>1</v>
      </c>
      <c r="AD57" s="198"/>
      <c r="AE57" s="117">
        <f t="shared" si="17"/>
        <v>-429.02447394351657</v>
      </c>
      <c r="AF57" s="110">
        <f t="shared" si="18"/>
        <v>0.88082653501568986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1982</v>
      </c>
      <c r="G58" s="103">
        <f t="shared" si="19"/>
        <v>77278.180000000008</v>
      </c>
      <c r="H58" s="26"/>
      <c r="I58" s="104">
        <v>19</v>
      </c>
      <c r="J58" s="105">
        <v>3600</v>
      </c>
      <c r="K58" s="106">
        <f t="shared" si="21"/>
        <v>189.47368421052633</v>
      </c>
      <c r="L58" s="107">
        <v>19</v>
      </c>
      <c r="M58" s="105">
        <f t="shared" si="20"/>
        <v>3170.9956086280649</v>
      </c>
      <c r="N58" s="106">
        <f t="shared" si="13"/>
        <v>166.89450571726658</v>
      </c>
      <c r="O58" s="108">
        <f t="shared" si="14"/>
        <v>0</v>
      </c>
      <c r="P58" s="109">
        <f t="shared" si="15"/>
        <v>-22.579178493259747</v>
      </c>
      <c r="Q58" s="110">
        <f t="shared" si="16"/>
        <v>0.88083211350779578</v>
      </c>
      <c r="R58" s="290"/>
      <c r="S58" s="47">
        <v>0.32916666666666666</v>
      </c>
      <c r="T58" s="48">
        <v>0.35520833333333335</v>
      </c>
      <c r="U58" s="111">
        <v>5.5999999999999961</v>
      </c>
      <c r="V58" s="112">
        <v>37.502417119855579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17"/>
        <v>-429.00439137193507</v>
      </c>
      <c r="AF58" s="110">
        <f t="shared" si="18"/>
        <v>0.88083211350779578</v>
      </c>
      <c r="AG58" s="295"/>
    </row>
    <row r="59" spans="1:33" ht="15.75" customHeight="1">
      <c r="A59" s="284"/>
      <c r="B59" s="100" t="s">
        <v>212</v>
      </c>
      <c r="C59" s="364" t="s">
        <v>214</v>
      </c>
      <c r="D59" s="364"/>
      <c r="E59" s="101">
        <v>38.479999999999997</v>
      </c>
      <c r="F59" s="102">
        <v>4580</v>
      </c>
      <c r="G59" s="103">
        <f t="shared" si="19"/>
        <v>176238.4</v>
      </c>
      <c r="H59" s="26"/>
      <c r="I59" s="104">
        <v>20</v>
      </c>
      <c r="J59" s="105">
        <v>3600</v>
      </c>
      <c r="K59" s="106">
        <f t="shared" si="21"/>
        <v>180</v>
      </c>
      <c r="L59" s="107">
        <v>20</v>
      </c>
      <c r="M59" s="105">
        <f t="shared" si="20"/>
        <v>3258.0094722802764</v>
      </c>
      <c r="N59" s="106">
        <f t="shared" si="13"/>
        <v>162.90047361401383</v>
      </c>
      <c r="O59" s="108">
        <f t="shared" si="14"/>
        <v>0</v>
      </c>
      <c r="P59" s="109">
        <f t="shared" si="15"/>
        <v>-17.099526385986167</v>
      </c>
      <c r="Q59" s="110">
        <f t="shared" si="16"/>
        <v>0.90500263118896573</v>
      </c>
      <c r="R59" s="290"/>
      <c r="S59" s="47">
        <v>0.35833333333333334</v>
      </c>
      <c r="T59" s="48">
        <v>0.41689814814814813</v>
      </c>
      <c r="U59" s="111">
        <v>5</v>
      </c>
      <c r="V59" s="112">
        <v>84.345979450964535</v>
      </c>
      <c r="W59" s="113"/>
      <c r="X59" s="116"/>
      <c r="Y59" s="12"/>
      <c r="Z59" s="198"/>
      <c r="AA59" s="281"/>
      <c r="AB59" s="282"/>
      <c r="AC59" s="12">
        <v>3</v>
      </c>
      <c r="AD59" s="198"/>
      <c r="AE59" s="199">
        <f t="shared" si="17"/>
        <v>-341.99052771972356</v>
      </c>
      <c r="AF59" s="200">
        <f t="shared" si="18"/>
        <v>0.90500263118896562</v>
      </c>
      <c r="AG59" s="295"/>
    </row>
    <row r="60" spans="1:33" ht="15.75" customHeight="1">
      <c r="A60" s="285"/>
      <c r="B60" s="100" t="s">
        <v>212</v>
      </c>
      <c r="C60" s="364" t="s">
        <v>215</v>
      </c>
      <c r="D60" s="364"/>
      <c r="E60" s="101">
        <v>37.799999999999997</v>
      </c>
      <c r="F60" s="105">
        <v>5653</v>
      </c>
      <c r="G60" s="103">
        <f t="shared" si="19"/>
        <v>213683.4</v>
      </c>
      <c r="H60" s="13"/>
      <c r="I60" s="104">
        <v>21</v>
      </c>
      <c r="J60" s="105">
        <v>3600</v>
      </c>
      <c r="K60" s="106">
        <f t="shared" si="21"/>
        <v>171.42857142857142</v>
      </c>
      <c r="L60" s="107">
        <v>21</v>
      </c>
      <c r="M60" s="105">
        <f t="shared" si="20"/>
        <v>3258.5639597775184</v>
      </c>
      <c r="N60" s="106">
        <f t="shared" si="13"/>
        <v>155.16971237035801</v>
      </c>
      <c r="O60" s="108">
        <f t="shared" si="14"/>
        <v>0</v>
      </c>
      <c r="P60" s="109">
        <f t="shared" si="15"/>
        <v>-16.258859058213403</v>
      </c>
      <c r="Q60" s="110">
        <f t="shared" si="16"/>
        <v>0.90515665549375512</v>
      </c>
      <c r="R60" s="290"/>
      <c r="S60" s="47">
        <v>0.42083333333333334</v>
      </c>
      <c r="T60" s="48">
        <v>0.49311342592592594</v>
      </c>
      <c r="U60" s="111">
        <v>5.6666666666666998</v>
      </c>
      <c r="V60" s="112">
        <v>104.08879622640822</v>
      </c>
      <c r="W60" s="113">
        <v>0.49311342592592594</v>
      </c>
      <c r="X60" s="116">
        <v>0.53263888888888888</v>
      </c>
      <c r="Y60" s="12"/>
      <c r="Z60" s="198"/>
      <c r="AA60" s="281"/>
      <c r="AB60" s="282"/>
      <c r="AC60" s="12">
        <v>3</v>
      </c>
      <c r="AD60" s="198"/>
      <c r="AE60" s="199">
        <f t="shared" si="17"/>
        <v>-341.43604022248155</v>
      </c>
      <c r="AF60" s="200">
        <f t="shared" si="18"/>
        <v>0.90515665549375512</v>
      </c>
      <c r="AG60" s="295"/>
    </row>
    <row r="61" spans="1:33" ht="15.75" customHeight="1">
      <c r="A61" s="285"/>
      <c r="B61" s="100" t="s">
        <v>170</v>
      </c>
      <c r="C61" s="364" t="s">
        <v>171</v>
      </c>
      <c r="D61" s="364"/>
      <c r="E61" s="101">
        <v>29.97</v>
      </c>
      <c r="F61" s="105">
        <v>2618</v>
      </c>
      <c r="G61" s="121">
        <f t="shared" si="19"/>
        <v>78461.459999999992</v>
      </c>
      <c r="H61" s="122"/>
      <c r="I61" s="104">
        <v>21</v>
      </c>
      <c r="J61" s="105">
        <v>2790</v>
      </c>
      <c r="K61" s="106">
        <f t="shared" si="21"/>
        <v>132.85714285714286</v>
      </c>
      <c r="L61" s="107">
        <v>21</v>
      </c>
      <c r="M61" s="105">
        <f t="shared" si="20"/>
        <v>2484.1730769230767</v>
      </c>
      <c r="N61" s="106">
        <f t="shared" si="13"/>
        <v>118.29395604395603</v>
      </c>
      <c r="O61" s="108">
        <f t="shared" si="14"/>
        <v>0</v>
      </c>
      <c r="P61" s="109">
        <f t="shared" si="15"/>
        <v>-14.563186813186832</v>
      </c>
      <c r="Q61" s="110">
        <f t="shared" si="16"/>
        <v>0.89038461538461522</v>
      </c>
      <c r="R61" s="290"/>
      <c r="S61" s="47">
        <v>0.53263888888888888</v>
      </c>
      <c r="T61" s="120">
        <v>0.57653935185185179</v>
      </c>
      <c r="U61" s="111">
        <v>56.916666666666636</v>
      </c>
      <c r="V61" s="112">
        <v>63.232309157202906</v>
      </c>
      <c r="W61" s="113"/>
      <c r="X61" s="116"/>
      <c r="Y61" s="12"/>
      <c r="Z61" s="198"/>
      <c r="AA61" s="281"/>
      <c r="AB61" s="282"/>
      <c r="AC61" s="12">
        <v>1</v>
      </c>
      <c r="AD61" s="198"/>
      <c r="AE61" s="199">
        <f t="shared" si="17"/>
        <v>-305.82692307692332</v>
      </c>
      <c r="AF61" s="200">
        <f t="shared" si="18"/>
        <v>0.89038461538461533</v>
      </c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2">AVERAGE(I56:I71)</f>
        <v>19.833333333333332</v>
      </c>
      <c r="J72" s="137">
        <f t="shared" si="22"/>
        <v>3465</v>
      </c>
      <c r="K72" s="138">
        <f t="shared" ref="K72:K75" si="23">J72/I72</f>
        <v>174.70588235294119</v>
      </c>
      <c r="L72" s="136">
        <f t="shared" ref="L72:M72" si="24">AVERAGE(L56:L71)</f>
        <v>19.833333333333332</v>
      </c>
      <c r="M72" s="137">
        <f t="shared" si="24"/>
        <v>3085.8622781597446</v>
      </c>
      <c r="N72" s="138">
        <f>M72/L72</f>
        <v>155.58969469713</v>
      </c>
      <c r="O72" s="139">
        <f>L72-I72</f>
        <v>0</v>
      </c>
      <c r="P72" s="140">
        <f>N72-K72</f>
        <v>-19.116187655811189</v>
      </c>
      <c r="Q72" s="141">
        <f>N72/K72</f>
        <v>0.89058074405764642</v>
      </c>
      <c r="R72" s="291"/>
      <c r="S72" s="142">
        <v>0.25</v>
      </c>
      <c r="T72" s="143">
        <v>0.57653935185185179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10</v>
      </c>
      <c r="AD72" s="191">
        <f>SUM(AD56:AD71)</f>
        <v>0</v>
      </c>
      <c r="AE72" s="168">
        <f>M72-J72</f>
        <v>-379.13772184025538</v>
      </c>
      <c r="AF72" s="141">
        <f>M72/J72</f>
        <v>0.89058074405764631</v>
      </c>
      <c r="AG72" s="296"/>
    </row>
    <row r="73" spans="1:33" ht="15.75" customHeight="1">
      <c r="A73" s="297" t="s">
        <v>116</v>
      </c>
      <c r="B73" s="100" t="s">
        <v>170</v>
      </c>
      <c r="C73" s="279" t="s">
        <v>198</v>
      </c>
      <c r="D73" s="280"/>
      <c r="E73" s="101">
        <v>21.92</v>
      </c>
      <c r="F73" s="102">
        <v>845</v>
      </c>
      <c r="G73" s="103">
        <f t="shared" ref="G73:G75" si="25">E73*F73</f>
        <v>18522.400000000001</v>
      </c>
      <c r="H73" s="13"/>
      <c r="I73" s="104">
        <v>6</v>
      </c>
      <c r="J73" s="105">
        <v>3600</v>
      </c>
      <c r="K73" s="106">
        <f t="shared" si="23"/>
        <v>600</v>
      </c>
      <c r="L73" s="107">
        <v>6</v>
      </c>
      <c r="M73" s="105">
        <f>F73/V73*60</f>
        <v>3254.1407949676459</v>
      </c>
      <c r="N73" s="106">
        <f>M73/L73</f>
        <v>542.35679916127435</v>
      </c>
      <c r="O73" s="108">
        <f>L73-I73</f>
        <v>0</v>
      </c>
      <c r="P73" s="109">
        <f>N73-K73</f>
        <v>-57.643200838725647</v>
      </c>
      <c r="Q73" s="110">
        <f>N73/K73</f>
        <v>0.90392799860212392</v>
      </c>
      <c r="R73" s="289">
        <f>Q89</f>
        <v>0.90276102374472855</v>
      </c>
      <c r="S73" s="47">
        <v>0.41666666666666657</v>
      </c>
      <c r="T73" s="48">
        <v>0.42747685185185175</v>
      </c>
      <c r="U73" s="111">
        <v>4.8499999999999588</v>
      </c>
      <c r="V73" s="112">
        <v>15.580149475525101</v>
      </c>
      <c r="W73" s="161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-345.85920503235411</v>
      </c>
      <c r="AF73" s="156">
        <f>M73/J73</f>
        <v>0.90392799860212381</v>
      </c>
      <c r="AG73" s="294">
        <f>AF89</f>
        <v>0.90276102374472855</v>
      </c>
    </row>
    <row r="74" spans="1:33" ht="15.75" customHeight="1">
      <c r="A74" s="298"/>
      <c r="B74" s="100" t="s">
        <v>197</v>
      </c>
      <c r="C74" s="279" t="s">
        <v>216</v>
      </c>
      <c r="D74" s="280"/>
      <c r="E74" s="101">
        <v>23.19</v>
      </c>
      <c r="F74" s="102">
        <v>847</v>
      </c>
      <c r="G74" s="121">
        <f t="shared" si="25"/>
        <v>19641.93</v>
      </c>
      <c r="H74" s="122"/>
      <c r="I74" s="104">
        <v>6</v>
      </c>
      <c r="J74" s="105">
        <v>2500</v>
      </c>
      <c r="K74" s="106">
        <f t="shared" si="23"/>
        <v>416.66666666666669</v>
      </c>
      <c r="L74" s="107">
        <v>6</v>
      </c>
      <c r="M74" s="105">
        <f>F74/V74*60</f>
        <v>2255.8393765529577</v>
      </c>
      <c r="N74" s="106">
        <f>M74/L74</f>
        <v>375.97322942549295</v>
      </c>
      <c r="O74" s="108">
        <f>L74-I74</f>
        <v>0</v>
      </c>
      <c r="P74" s="109">
        <f>N74-K74</f>
        <v>-40.69343724117374</v>
      </c>
      <c r="Q74" s="110">
        <f>N74/K74</f>
        <v>0.90233575062118299</v>
      </c>
      <c r="R74" s="290"/>
      <c r="S74" s="47">
        <v>0.43055555555555547</v>
      </c>
      <c r="T74" s="120">
        <v>0.44619212962962956</v>
      </c>
      <c r="U74" s="111">
        <v>5</v>
      </c>
      <c r="V74" s="112">
        <v>22.528199715023884</v>
      </c>
      <c r="W74" s="113"/>
      <c r="X74" s="116"/>
      <c r="Y74" s="12"/>
      <c r="Z74" s="198"/>
      <c r="AA74" s="281"/>
      <c r="AB74" s="282"/>
      <c r="AC74" s="12">
        <v>1</v>
      </c>
      <c r="AD74" s="198"/>
      <c r="AE74" s="117">
        <f>M74-J74</f>
        <v>-244.16062344704233</v>
      </c>
      <c r="AF74" s="110">
        <f>M74/J74</f>
        <v>0.9023357506211831</v>
      </c>
      <c r="AG74" s="295"/>
    </row>
    <row r="75" spans="1:33" ht="15.75" customHeight="1">
      <c r="A75" s="298"/>
      <c r="B75" s="100" t="s">
        <v>197</v>
      </c>
      <c r="C75" s="279" t="s">
        <v>220</v>
      </c>
      <c r="D75" s="280"/>
      <c r="E75" s="101">
        <v>23.55</v>
      </c>
      <c r="F75" s="102">
        <v>1357</v>
      </c>
      <c r="G75" s="121">
        <f t="shared" si="25"/>
        <v>31957.350000000002</v>
      </c>
      <c r="H75" s="62"/>
      <c r="I75" s="104">
        <v>6</v>
      </c>
      <c r="J75" s="105">
        <v>2500</v>
      </c>
      <c r="K75" s="106">
        <f t="shared" si="23"/>
        <v>416.66666666666669</v>
      </c>
      <c r="L75" s="107">
        <v>6</v>
      </c>
      <c r="M75" s="105">
        <f>F75/V75*60</f>
        <v>2253.7646326840622</v>
      </c>
      <c r="N75" s="106">
        <f>M75/L75</f>
        <v>375.62743878067704</v>
      </c>
      <c r="O75" s="123">
        <f>L75-I75</f>
        <v>0</v>
      </c>
      <c r="P75" s="124">
        <f>N75-K75</f>
        <v>-41.039227885989646</v>
      </c>
      <c r="Q75" s="125">
        <f>N75/K75</f>
        <v>0.90150585307362485</v>
      </c>
      <c r="R75" s="290"/>
      <c r="S75" s="47">
        <v>0.44930555555555546</v>
      </c>
      <c r="T75" s="120">
        <v>0.47438657407407397</v>
      </c>
      <c r="U75" s="111">
        <v>5</v>
      </c>
      <c r="V75" s="112">
        <v>36.126221353928592</v>
      </c>
      <c r="W75" s="113"/>
      <c r="X75" s="116"/>
      <c r="Y75" s="12"/>
      <c r="Z75" s="198"/>
      <c r="AA75" s="281"/>
      <c r="AB75" s="282"/>
      <c r="AC75" s="12">
        <v>1</v>
      </c>
      <c r="AD75" s="198"/>
      <c r="AE75" s="117">
        <f>M75-J75</f>
        <v>-246.23536731593776</v>
      </c>
      <c r="AF75" s="110">
        <f>M75/J75</f>
        <v>0.90150585307362485</v>
      </c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2866.6666666666665</v>
      </c>
      <c r="K89" s="138">
        <f t="shared" ref="K89" si="27">J89/I89</f>
        <v>477.77777777777777</v>
      </c>
      <c r="L89" s="136">
        <f t="shared" ref="L89:M89" si="28">AVERAGE(L73:L88)</f>
        <v>6</v>
      </c>
      <c r="M89" s="137">
        <f t="shared" si="28"/>
        <v>2587.9149347348884</v>
      </c>
      <c r="N89" s="138">
        <f>M89/L89</f>
        <v>431.31915578914806</v>
      </c>
      <c r="O89" s="139">
        <f>L89-I89</f>
        <v>0</v>
      </c>
      <c r="P89" s="140">
        <f>N89-K89</f>
        <v>-46.458621988629716</v>
      </c>
      <c r="Q89" s="141">
        <f>N89/K89</f>
        <v>0.90276102374472855</v>
      </c>
      <c r="R89" s="291"/>
      <c r="S89" s="142">
        <v>0.25</v>
      </c>
      <c r="T89" s="143">
        <v>0.47438657407407397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3</v>
      </c>
      <c r="AD89" s="191">
        <f>SUM(AD73:AD88)</f>
        <v>0</v>
      </c>
      <c r="AE89" s="168">
        <f>M89-J89</f>
        <v>-278.75173193177807</v>
      </c>
      <c r="AF89" s="141">
        <f>M89/J89</f>
        <v>0.90276102374472855</v>
      </c>
      <c r="AG89" s="296"/>
    </row>
    <row r="90" spans="1:33" ht="15.75" customHeight="1">
      <c r="A90" s="283" t="s">
        <v>199</v>
      </c>
      <c r="B90" s="146" t="s">
        <v>173</v>
      </c>
      <c r="C90" s="287" t="s">
        <v>200</v>
      </c>
      <c r="D90" s="288"/>
      <c r="E90" s="147">
        <v>44.98</v>
      </c>
      <c r="F90" s="97">
        <v>1852</v>
      </c>
      <c r="G90" s="148">
        <f t="shared" ref="G90" si="29">E90*F90</f>
        <v>83302.959999999992</v>
      </c>
      <c r="H90" s="149"/>
      <c r="I90" s="150">
        <v>21</v>
      </c>
      <c r="J90" s="151">
        <v>1800</v>
      </c>
      <c r="K90" s="152">
        <f>J90/I90</f>
        <v>85.714285714285708</v>
      </c>
      <c r="L90" s="153">
        <v>21</v>
      </c>
      <c r="M90" s="151">
        <f>F90/V90*60</f>
        <v>1605.4750640683073</v>
      </c>
      <c r="N90" s="152">
        <f>M90/L90</f>
        <v>76.451193527062259</v>
      </c>
      <c r="O90" s="154">
        <f>L90-I90</f>
        <v>0</v>
      </c>
      <c r="P90" s="155">
        <f>N90-K90</f>
        <v>-9.2630921872234495</v>
      </c>
      <c r="Q90" s="156">
        <f>N90/K90</f>
        <v>0.8919305911490597</v>
      </c>
      <c r="R90" s="289">
        <f>Q106</f>
        <v>0.8919305911490597</v>
      </c>
      <c r="S90" s="157">
        <v>0.70833333333333337</v>
      </c>
      <c r="T90" s="158">
        <v>0.75638888888888889</v>
      </c>
      <c r="U90" s="159"/>
      <c r="V90" s="160">
        <v>69.213158451941069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-194.52493593169265</v>
      </c>
      <c r="AF90" s="156">
        <f>M90/J90</f>
        <v>0.89193059114905959</v>
      </c>
      <c r="AG90" s="294">
        <f>AF106</f>
        <v>0.89193059114905959</v>
      </c>
    </row>
    <row r="91" spans="1:33" ht="15.75" customHeight="1">
      <c r="A91" s="284"/>
      <c r="B91" s="163"/>
      <c r="C91" s="279"/>
      <c r="D91" s="280"/>
      <c r="E91" s="101"/>
      <c r="F91" s="102"/>
      <c r="G91" s="103"/>
      <c r="H91" s="26"/>
      <c r="I91" s="104"/>
      <c r="J91" s="105"/>
      <c r="K91" s="106"/>
      <c r="L91" s="107"/>
      <c r="M91" s="105"/>
      <c r="N91" s="106"/>
      <c r="O91" s="108"/>
      <c r="P91" s="109"/>
      <c r="Q91" s="110"/>
      <c r="R91" s="290"/>
      <c r="S91" s="47"/>
      <c r="T91" s="48"/>
      <c r="U91" s="111"/>
      <c r="V91" s="112"/>
      <c r="W91" s="113"/>
      <c r="X91" s="116"/>
      <c r="Y91" s="12"/>
      <c r="Z91" s="198"/>
      <c r="AA91" s="281"/>
      <c r="AB91" s="282"/>
      <c r="AC91" s="12"/>
      <c r="AD91" s="198"/>
      <c r="AE91" s="117"/>
      <c r="AF91" s="110"/>
      <c r="AG91" s="295"/>
    </row>
    <row r="92" spans="1:33" ht="15.75" customHeight="1">
      <c r="A92" s="284"/>
      <c r="B92" s="163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63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63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63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63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63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63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63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63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63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63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63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63"/>
      <c r="C104" s="279"/>
      <c r="D104" s="280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63"/>
      <c r="C105" s="279"/>
      <c r="D105" s="280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0">AVERAGE(I90:I105)</f>
        <v>21</v>
      </c>
      <c r="J106" s="137">
        <f t="shared" si="30"/>
        <v>1800</v>
      </c>
      <c r="K106" s="138">
        <f t="shared" ref="K106" si="31">J106/I106</f>
        <v>85.714285714285708</v>
      </c>
      <c r="L106" s="136">
        <f t="shared" ref="L106:M106" si="32">AVERAGE(L90:L105)</f>
        <v>21</v>
      </c>
      <c r="M106" s="137">
        <f t="shared" si="32"/>
        <v>1605.4750640683073</v>
      </c>
      <c r="N106" s="138">
        <f>M106/L106</f>
        <v>76.451193527062259</v>
      </c>
      <c r="O106" s="139">
        <f>L106-I106</f>
        <v>0</v>
      </c>
      <c r="P106" s="140">
        <f>N106-K106</f>
        <v>-9.2630921872234495</v>
      </c>
      <c r="Q106" s="141">
        <f>N106/K106</f>
        <v>0.8919305911490597</v>
      </c>
      <c r="R106" s="291"/>
      <c r="S106" s="142">
        <v>0.70833333333333337</v>
      </c>
      <c r="T106" s="143">
        <v>0.75638888888888889</v>
      </c>
      <c r="U106" s="144"/>
      <c r="V106" s="166"/>
      <c r="W106" s="167"/>
      <c r="X106" s="138"/>
      <c r="Y106" s="179">
        <f t="shared" ref="Y106:Z106" si="33">SUM(Y90:Y105)</f>
        <v>0</v>
      </c>
      <c r="Z106" s="180">
        <f t="shared" si="33"/>
        <v>0</v>
      </c>
      <c r="AA106" s="277"/>
      <c r="AB106" s="278"/>
      <c r="AC106" s="179">
        <f t="shared" ref="AC106" si="34">SUM(AC90:AC105)</f>
        <v>1</v>
      </c>
      <c r="AD106" s="180">
        <f t="shared" ref="AD106" si="35">SUM(AD90:AD105)</f>
        <v>0</v>
      </c>
      <c r="AE106" s="168">
        <f>M106-J106</f>
        <v>-194.52493593169265</v>
      </c>
      <c r="AF106" s="141">
        <f>M106/J106</f>
        <v>0.89193059114905959</v>
      </c>
      <c r="AG106" s="296"/>
    </row>
    <row r="107" spans="1:33" ht="15.75" customHeight="1">
      <c r="A107" s="297" t="s">
        <v>186</v>
      </c>
      <c r="B107" s="146" t="s">
        <v>173</v>
      </c>
      <c r="C107" s="287" t="s">
        <v>201</v>
      </c>
      <c r="D107" s="288"/>
      <c r="E107" s="147">
        <v>50.67</v>
      </c>
      <c r="F107" s="159">
        <v>1906</v>
      </c>
      <c r="G107" s="148">
        <f t="shared" ref="G107:G109" si="36">E107*F107</f>
        <v>96577.02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1790.0048379654822</v>
      </c>
      <c r="N107" s="152">
        <f>M107/L107</f>
        <v>89.500241898274112</v>
      </c>
      <c r="O107" s="154">
        <f>L107-I107</f>
        <v>0</v>
      </c>
      <c r="P107" s="155">
        <f>N107-K107</f>
        <v>-10.499758101725888</v>
      </c>
      <c r="Q107" s="156">
        <f>N107/K107</f>
        <v>0.89500241898274113</v>
      </c>
      <c r="R107" s="289">
        <f>Q123</f>
        <v>0.87830660347115119</v>
      </c>
      <c r="S107" s="157">
        <v>0.70833333333333337</v>
      </c>
      <c r="T107" s="158">
        <v>0.75269675925925927</v>
      </c>
      <c r="U107" s="159"/>
      <c r="V107" s="160">
        <v>63.888095481340407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-209.99516203451776</v>
      </c>
      <c r="AF107" s="156">
        <f>M107/J107</f>
        <v>0.89500241898274113</v>
      </c>
      <c r="AG107" s="361">
        <f>AF123</f>
        <v>0.89427581444335413</v>
      </c>
    </row>
    <row r="108" spans="1:33" ht="15.75" customHeight="1">
      <c r="A108" s="298"/>
      <c r="B108" s="163" t="s">
        <v>173</v>
      </c>
      <c r="C108" s="279" t="s">
        <v>190</v>
      </c>
      <c r="D108" s="280"/>
      <c r="E108" s="101">
        <v>54.09</v>
      </c>
      <c r="F108" s="111">
        <v>1059</v>
      </c>
      <c r="G108" s="103">
        <f t="shared" si="36"/>
        <v>57281.310000000005</v>
      </c>
      <c r="H108" s="26"/>
      <c r="I108" s="104">
        <v>19</v>
      </c>
      <c r="J108" s="105">
        <v>2000</v>
      </c>
      <c r="K108" s="106">
        <f t="shared" ref="K108:K109" si="37">J108/I108</f>
        <v>105.26315789473684</v>
      </c>
      <c r="L108" s="107">
        <v>20</v>
      </c>
      <c r="M108" s="105">
        <f>F108/V108*60</f>
        <v>1785.9999999999998</v>
      </c>
      <c r="N108" s="106">
        <f>M108/L108</f>
        <v>89.299999999999983</v>
      </c>
      <c r="O108" s="108">
        <f>L108-I108</f>
        <v>1</v>
      </c>
      <c r="P108" s="109">
        <f>N108-K108</f>
        <v>-15.963157894736852</v>
      </c>
      <c r="Q108" s="110">
        <f>N108/K108</f>
        <v>0.84834999999999994</v>
      </c>
      <c r="R108" s="290"/>
      <c r="S108" s="47">
        <v>0.75555555555555554</v>
      </c>
      <c r="T108" s="48">
        <v>0.78025462962962966</v>
      </c>
      <c r="U108" s="111">
        <v>5</v>
      </c>
      <c r="V108" s="112">
        <v>35.576707726763722</v>
      </c>
      <c r="W108" s="113"/>
      <c r="X108" s="116"/>
      <c r="Y108" s="12"/>
      <c r="Z108" s="198"/>
      <c r="AA108" s="281"/>
      <c r="AB108" s="282"/>
      <c r="AC108" s="12">
        <v>1</v>
      </c>
      <c r="AD108" s="198"/>
      <c r="AE108" s="117">
        <f>M108-J108</f>
        <v>-214.00000000000023</v>
      </c>
      <c r="AF108" s="110">
        <f>M108/J108</f>
        <v>0.8929999999999999</v>
      </c>
      <c r="AG108" s="362"/>
    </row>
    <row r="109" spans="1:33" ht="15.75" customHeight="1">
      <c r="A109" s="298"/>
      <c r="B109" s="163" t="s">
        <v>173</v>
      </c>
      <c r="C109" s="279" t="s">
        <v>217</v>
      </c>
      <c r="D109" s="280"/>
      <c r="E109" s="101">
        <v>38.39</v>
      </c>
      <c r="F109" s="111">
        <v>2914</v>
      </c>
      <c r="G109" s="103">
        <f t="shared" si="36"/>
        <v>111868.46</v>
      </c>
      <c r="H109" s="26"/>
      <c r="I109" s="104">
        <v>16</v>
      </c>
      <c r="J109" s="105">
        <v>2000</v>
      </c>
      <c r="K109" s="106">
        <f t="shared" si="37"/>
        <v>125</v>
      </c>
      <c r="L109" s="107">
        <v>16</v>
      </c>
      <c r="M109" s="105">
        <f>F109/V109*60</f>
        <v>1789.6500486946422</v>
      </c>
      <c r="N109" s="106">
        <f>M109/L109</f>
        <v>111.85312804341514</v>
      </c>
      <c r="O109" s="108">
        <f>L109-I109</f>
        <v>0</v>
      </c>
      <c r="P109" s="109">
        <f>N109-K109</f>
        <v>-13.14687195658486</v>
      </c>
      <c r="Q109" s="110">
        <f>N109/K109</f>
        <v>0.89482502434732114</v>
      </c>
      <c r="R109" s="290"/>
      <c r="S109" s="47">
        <v>0.78333333333333333</v>
      </c>
      <c r="T109" s="48">
        <v>0.85116898148148146</v>
      </c>
      <c r="U109" s="111">
        <v>5</v>
      </c>
      <c r="V109" s="112">
        <v>97.695077385395564</v>
      </c>
      <c r="W109" s="113"/>
      <c r="X109" s="116"/>
      <c r="Y109" s="12"/>
      <c r="Z109" s="198"/>
      <c r="AA109" s="281"/>
      <c r="AB109" s="282"/>
      <c r="AC109" s="12">
        <v>3</v>
      </c>
      <c r="AD109" s="198"/>
      <c r="AE109" s="117">
        <f>M109-J109</f>
        <v>-210.34995130535776</v>
      </c>
      <c r="AF109" s="110">
        <f>M109/J109</f>
        <v>0.89482502434732114</v>
      </c>
      <c r="AG109" s="362"/>
    </row>
    <row r="110" spans="1:33" ht="15.75" customHeight="1">
      <c r="A110" s="298"/>
      <c r="B110" s="163"/>
      <c r="C110" s="279"/>
      <c r="D110" s="280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362"/>
    </row>
    <row r="111" spans="1:33" ht="15.75" customHeight="1">
      <c r="A111" s="298"/>
      <c r="B111" s="163"/>
      <c r="C111" s="279"/>
      <c r="D111" s="280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362"/>
    </row>
    <row r="112" spans="1:33" ht="15.75" customHeight="1">
      <c r="A112" s="298"/>
      <c r="B112" s="163"/>
      <c r="C112" s="279"/>
      <c r="D112" s="280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362"/>
    </row>
    <row r="113" spans="1:33" ht="15.75" customHeight="1">
      <c r="A113" s="298"/>
      <c r="B113" s="163"/>
      <c r="C113" s="279"/>
      <c r="D113" s="280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120"/>
      <c r="U113" s="111"/>
      <c r="V113" s="112"/>
      <c r="W113" s="113"/>
      <c r="X113" s="116"/>
      <c r="Y113" s="12"/>
      <c r="Z113" s="198"/>
      <c r="AA113" s="281"/>
      <c r="AB113" s="282"/>
      <c r="AC113" s="12"/>
      <c r="AD113" s="198"/>
      <c r="AE113" s="117"/>
      <c r="AF113" s="110"/>
      <c r="AG113" s="362"/>
    </row>
    <row r="114" spans="1:33" ht="15.75" customHeight="1">
      <c r="A114" s="298"/>
      <c r="B114" s="163"/>
      <c r="C114" s="279"/>
      <c r="D114" s="280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120"/>
      <c r="U114" s="111"/>
      <c r="V114" s="112"/>
      <c r="W114" s="113"/>
      <c r="X114" s="116"/>
      <c r="Y114" s="12"/>
      <c r="Z114" s="198"/>
      <c r="AA114" s="281"/>
      <c r="AB114" s="282"/>
      <c r="AC114" s="12"/>
      <c r="AD114" s="198"/>
      <c r="AE114" s="117"/>
      <c r="AF114" s="110"/>
      <c r="AG114" s="362"/>
    </row>
    <row r="115" spans="1:33" ht="15.75" customHeight="1">
      <c r="A115" s="298"/>
      <c r="B115" s="163"/>
      <c r="C115" s="279"/>
      <c r="D115" s="280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120"/>
      <c r="U115" s="111"/>
      <c r="V115" s="112"/>
      <c r="W115" s="113"/>
      <c r="X115" s="116"/>
      <c r="Y115" s="12"/>
      <c r="Z115" s="198"/>
      <c r="AA115" s="281"/>
      <c r="AB115" s="282"/>
      <c r="AC115" s="12"/>
      <c r="AD115" s="198"/>
      <c r="AE115" s="117"/>
      <c r="AF115" s="110"/>
      <c r="AG115" s="362"/>
    </row>
    <row r="116" spans="1:33" ht="15.75" customHeight="1">
      <c r="A116" s="298"/>
      <c r="B116" s="163"/>
      <c r="C116" s="279"/>
      <c r="D116" s="280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120"/>
      <c r="U116" s="111"/>
      <c r="V116" s="112"/>
      <c r="W116" s="113"/>
      <c r="X116" s="116"/>
      <c r="Y116" s="12"/>
      <c r="Z116" s="198"/>
      <c r="AA116" s="281"/>
      <c r="AB116" s="282"/>
      <c r="AC116" s="12"/>
      <c r="AD116" s="198"/>
      <c r="AE116" s="117"/>
      <c r="AF116" s="110"/>
      <c r="AG116" s="362"/>
    </row>
    <row r="117" spans="1:33" ht="15.75" customHeight="1">
      <c r="A117" s="298"/>
      <c r="B117" s="163"/>
      <c r="C117" s="279"/>
      <c r="D117" s="280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120"/>
      <c r="U117" s="111"/>
      <c r="V117" s="112"/>
      <c r="W117" s="113"/>
      <c r="X117" s="116"/>
      <c r="Y117" s="12"/>
      <c r="Z117" s="198"/>
      <c r="AA117" s="281"/>
      <c r="AB117" s="282"/>
      <c r="AC117" s="12"/>
      <c r="AD117" s="198"/>
      <c r="AE117" s="117"/>
      <c r="AF117" s="110"/>
      <c r="AG117" s="362"/>
    </row>
    <row r="118" spans="1:33" ht="15.75" customHeight="1">
      <c r="A118" s="298"/>
      <c r="B118" s="163"/>
      <c r="C118" s="279"/>
      <c r="D118" s="280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120"/>
      <c r="U118" s="111"/>
      <c r="V118" s="112"/>
      <c r="W118" s="113"/>
      <c r="X118" s="116"/>
      <c r="Y118" s="12"/>
      <c r="Z118" s="198"/>
      <c r="AA118" s="281"/>
      <c r="AB118" s="282"/>
      <c r="AC118" s="12"/>
      <c r="AD118" s="198"/>
      <c r="AE118" s="117"/>
      <c r="AF118" s="110"/>
      <c r="AG118" s="362"/>
    </row>
    <row r="119" spans="1:33" ht="15.75" customHeight="1">
      <c r="A119" s="298"/>
      <c r="B119" s="163"/>
      <c r="C119" s="279"/>
      <c r="D119" s="280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13"/>
      <c r="X119" s="116"/>
      <c r="Y119" s="12"/>
      <c r="Z119" s="198"/>
      <c r="AA119" s="281"/>
      <c r="AB119" s="282"/>
      <c r="AC119" s="12"/>
      <c r="AD119" s="198"/>
      <c r="AE119" s="117"/>
      <c r="AF119" s="110"/>
      <c r="AG119" s="362"/>
    </row>
    <row r="120" spans="1:33" ht="15.75" customHeight="1">
      <c r="A120" s="298"/>
      <c r="B120" s="163"/>
      <c r="C120" s="279"/>
      <c r="D120" s="280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83"/>
      <c r="X120" s="184"/>
      <c r="Y120" s="12"/>
      <c r="Z120" s="198"/>
      <c r="AA120" s="281"/>
      <c r="AB120" s="282"/>
      <c r="AC120" s="12"/>
      <c r="AD120" s="198"/>
      <c r="AE120" s="117"/>
      <c r="AF120" s="110"/>
      <c r="AG120" s="362"/>
    </row>
    <row r="121" spans="1:33" ht="15.75" customHeight="1">
      <c r="A121" s="298"/>
      <c r="B121" s="163"/>
      <c r="C121" s="279"/>
      <c r="D121" s="280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85"/>
      <c r="X121" s="186"/>
      <c r="Y121" s="12"/>
      <c r="Z121" s="198"/>
      <c r="AA121" s="281"/>
      <c r="AB121" s="282"/>
      <c r="AC121" s="12"/>
      <c r="AD121" s="198"/>
      <c r="AE121" s="117"/>
      <c r="AF121" s="110"/>
      <c r="AG121" s="362"/>
    </row>
    <row r="122" spans="1:33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120"/>
      <c r="U122" s="130"/>
      <c r="V122" s="112"/>
      <c r="W122" s="185"/>
      <c r="X122" s="186"/>
      <c r="Y122" s="12"/>
      <c r="Z122" s="198"/>
      <c r="AA122" s="281"/>
      <c r="AB122" s="282"/>
      <c r="AC122" s="12"/>
      <c r="AD122" s="198"/>
      <c r="AE122" s="117"/>
      <c r="AF122" s="110"/>
      <c r="AG122" s="362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38">AVERAGE(I107:I122)</f>
        <v>18.333333333333332</v>
      </c>
      <c r="J123" s="137">
        <f t="shared" si="38"/>
        <v>2000</v>
      </c>
      <c r="K123" s="138">
        <f t="shared" ref="K123" si="39">J123/I123</f>
        <v>109.09090909090909</v>
      </c>
      <c r="L123" s="136">
        <f t="shared" ref="L123:M123" si="40">AVERAGE(L107:L122)</f>
        <v>18.666666666666668</v>
      </c>
      <c r="M123" s="137">
        <f t="shared" si="40"/>
        <v>1788.5516288867082</v>
      </c>
      <c r="N123" s="138">
        <f>M123/L123</f>
        <v>95.8152658332165</v>
      </c>
      <c r="O123" s="139">
        <f>L123-I123</f>
        <v>0.3333333333333357</v>
      </c>
      <c r="P123" s="140">
        <f>N123-K123</f>
        <v>-13.275643257692593</v>
      </c>
      <c r="Q123" s="141">
        <f>N123/K123</f>
        <v>0.87830660347115119</v>
      </c>
      <c r="R123" s="291"/>
      <c r="S123" s="142">
        <v>0.70833333333333337</v>
      </c>
      <c r="T123" s="143">
        <v>0.85116898148148146</v>
      </c>
      <c r="U123" s="144"/>
      <c r="V123" s="166"/>
      <c r="W123" s="187"/>
      <c r="X123" s="188"/>
      <c r="Y123" s="179">
        <f t="shared" ref="Y123:Z123" si="41">SUM(Y107:Y122)</f>
        <v>0</v>
      </c>
      <c r="Z123" s="180">
        <f t="shared" si="41"/>
        <v>0</v>
      </c>
      <c r="AA123" s="277"/>
      <c r="AB123" s="278"/>
      <c r="AC123" s="179">
        <f t="shared" ref="AC123" si="42">SUM(AC107:AC122)</f>
        <v>5</v>
      </c>
      <c r="AD123" s="180">
        <f t="shared" ref="AD123" si="43">SUM(AD107:AD122)</f>
        <v>0</v>
      </c>
      <c r="AE123" s="168">
        <f>M123-J123</f>
        <v>-211.44837111329184</v>
      </c>
      <c r="AF123" s="141">
        <f>M123/J123</f>
        <v>0.89427581444335413</v>
      </c>
      <c r="AG123" s="363"/>
    </row>
    <row r="124" spans="1:33" ht="15.75" customHeight="1">
      <c r="A124" s="283" t="s">
        <v>225</v>
      </c>
      <c r="B124" s="146" t="s">
        <v>173</v>
      </c>
      <c r="C124" s="287" t="s">
        <v>189</v>
      </c>
      <c r="D124" s="288"/>
      <c r="E124" s="147">
        <v>47.6</v>
      </c>
      <c r="F124" s="97">
        <v>1948</v>
      </c>
      <c r="G124" s="148">
        <f t="shared" ref="G124:G126" si="44">E124*F124</f>
        <v>92724.800000000003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1786.5999999999995</v>
      </c>
      <c r="N124" s="152">
        <f>M124/L124</f>
        <v>77.678260869565193</v>
      </c>
      <c r="O124" s="154">
        <f>L124-I124</f>
        <v>0</v>
      </c>
      <c r="P124" s="155">
        <f>N124-K124</f>
        <v>-9.2782608695652442</v>
      </c>
      <c r="Q124" s="156">
        <f>N124/K124</f>
        <v>0.89329999999999965</v>
      </c>
      <c r="R124" s="289">
        <f>Q140</f>
        <v>0.89313333333333322</v>
      </c>
      <c r="S124" s="157">
        <v>0.70833333333333337</v>
      </c>
      <c r="T124" s="158">
        <v>0.75376157407407407</v>
      </c>
      <c r="U124" s="159"/>
      <c r="V124" s="160">
        <v>65.420351505653215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-213.40000000000055</v>
      </c>
      <c r="AF124" s="156">
        <f>M124/J124</f>
        <v>0.89329999999999976</v>
      </c>
      <c r="AG124" s="294">
        <f>AF140</f>
        <v>0.89313333333333322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02">
        <v>1663</v>
      </c>
      <c r="G125" s="103">
        <f t="shared" si="44"/>
        <v>94574.81</v>
      </c>
      <c r="H125" s="26"/>
      <c r="I125" s="104">
        <v>23</v>
      </c>
      <c r="J125" s="105">
        <v>2000</v>
      </c>
      <c r="K125" s="106">
        <f t="shared" ref="K125:K126" si="45">J125/I125</f>
        <v>86.956521739130437</v>
      </c>
      <c r="L125" s="107">
        <v>23</v>
      </c>
      <c r="M125" s="105">
        <f>F125/V125*60</f>
        <v>1786.2</v>
      </c>
      <c r="N125" s="106">
        <f>M125/L125</f>
        <v>77.660869565217396</v>
      </c>
      <c r="O125" s="108">
        <f>L125-I125</f>
        <v>0</v>
      </c>
      <c r="P125" s="109">
        <f>N125-K125</f>
        <v>-9.2956521739130409</v>
      </c>
      <c r="Q125" s="110">
        <f>N125/K125</f>
        <v>0.8931</v>
      </c>
      <c r="R125" s="290"/>
      <c r="S125" s="47">
        <v>0.75763888888888886</v>
      </c>
      <c r="T125" s="48">
        <v>0.79642361111111104</v>
      </c>
      <c r="U125" s="111">
        <v>5.5833333333333002</v>
      </c>
      <c r="V125" s="112">
        <v>55.86160564326503</v>
      </c>
      <c r="W125" s="113"/>
      <c r="X125" s="116"/>
      <c r="Y125" s="12"/>
      <c r="Z125" s="198"/>
      <c r="AA125" s="281"/>
      <c r="AB125" s="282"/>
      <c r="AC125" s="12">
        <v>1</v>
      </c>
      <c r="AD125" s="198"/>
      <c r="AE125" s="117">
        <f>M125-J125</f>
        <v>-213.79999999999995</v>
      </c>
      <c r="AF125" s="110">
        <f>M125/J125</f>
        <v>0.8931</v>
      </c>
      <c r="AG125" s="295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02">
        <v>2182</v>
      </c>
      <c r="G126" s="103">
        <f t="shared" si="44"/>
        <v>123915.78</v>
      </c>
      <c r="H126" s="26"/>
      <c r="I126" s="104">
        <v>23</v>
      </c>
      <c r="J126" s="105">
        <v>2000</v>
      </c>
      <c r="K126" s="106">
        <f t="shared" si="45"/>
        <v>86.956521739130437</v>
      </c>
      <c r="L126" s="107">
        <v>23</v>
      </c>
      <c r="M126" s="105">
        <f>F126/V126*60</f>
        <v>1786</v>
      </c>
      <c r="N126" s="106">
        <f>M126/L126</f>
        <v>77.652173913043484</v>
      </c>
      <c r="O126" s="108">
        <f>L126-I126</f>
        <v>0</v>
      </c>
      <c r="P126" s="109">
        <f>N126-K126</f>
        <v>-9.3043478260869534</v>
      </c>
      <c r="Q126" s="110">
        <f>N126/K126</f>
        <v>0.89300000000000002</v>
      </c>
      <c r="R126" s="290"/>
      <c r="S126" s="47">
        <v>0.79930555555555549</v>
      </c>
      <c r="T126" s="48">
        <v>0.85020833333333323</v>
      </c>
      <c r="U126" s="111">
        <v>5</v>
      </c>
      <c r="V126" s="112">
        <v>73.303471444568871</v>
      </c>
      <c r="W126" s="113"/>
      <c r="X126" s="116"/>
      <c r="Y126" s="12"/>
      <c r="Z126" s="198"/>
      <c r="AA126" s="281"/>
      <c r="AB126" s="282"/>
      <c r="AC126" s="12">
        <v>3</v>
      </c>
      <c r="AD126" s="198"/>
      <c r="AE126" s="117">
        <f>M126-J126</f>
        <v>-214</v>
      </c>
      <c r="AF126" s="110">
        <f>M126/J126</f>
        <v>0.89300000000000002</v>
      </c>
      <c r="AG126" s="295"/>
    </row>
    <row r="127" spans="1:33" ht="15.75" customHeight="1">
      <c r="A127" s="284"/>
      <c r="B127" s="163"/>
      <c r="C127" s="279"/>
      <c r="D127" s="280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295"/>
    </row>
    <row r="128" spans="1:33" ht="15.75" customHeight="1">
      <c r="A128" s="285"/>
      <c r="B128" s="163"/>
      <c r="C128" s="279"/>
      <c r="D128" s="280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295"/>
    </row>
    <row r="129" spans="1:33" ht="15.75" customHeight="1">
      <c r="A129" s="285"/>
      <c r="B129" s="163"/>
      <c r="C129" s="279"/>
      <c r="D129" s="280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295"/>
    </row>
    <row r="130" spans="1:33" ht="15.75" customHeight="1">
      <c r="A130" s="285"/>
      <c r="B130" s="163"/>
      <c r="C130" s="279"/>
      <c r="D130" s="280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81"/>
      <c r="AB130" s="282"/>
      <c r="AC130" s="12"/>
      <c r="AD130" s="198"/>
      <c r="AE130" s="117"/>
      <c r="AF130" s="110"/>
      <c r="AG130" s="295"/>
    </row>
    <row r="131" spans="1:33" ht="15.75" customHeight="1">
      <c r="A131" s="285"/>
      <c r="B131" s="163"/>
      <c r="C131" s="279"/>
      <c r="D131" s="280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81"/>
      <c r="AB131" s="282"/>
      <c r="AC131" s="12"/>
      <c r="AD131" s="198"/>
      <c r="AE131" s="117"/>
      <c r="AF131" s="110"/>
      <c r="AG131" s="295"/>
    </row>
    <row r="132" spans="1:33" ht="15.75" customHeight="1">
      <c r="A132" s="285"/>
      <c r="B132" s="163"/>
      <c r="C132" s="279"/>
      <c r="D132" s="280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81"/>
      <c r="AB132" s="282"/>
      <c r="AC132" s="12"/>
      <c r="AD132" s="198"/>
      <c r="AE132" s="117"/>
      <c r="AF132" s="110"/>
      <c r="AG132" s="295"/>
    </row>
    <row r="133" spans="1:33" ht="15.75" customHeight="1">
      <c r="A133" s="285"/>
      <c r="B133" s="163"/>
      <c r="C133" s="279"/>
      <c r="D133" s="280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81"/>
      <c r="AB133" s="282"/>
      <c r="AC133" s="12"/>
      <c r="AD133" s="198"/>
      <c r="AE133" s="117"/>
      <c r="AF133" s="110"/>
      <c r="AG133" s="295"/>
    </row>
    <row r="134" spans="1:33" ht="15.75" customHeight="1">
      <c r="A134" s="285"/>
      <c r="B134" s="163"/>
      <c r="C134" s="279"/>
      <c r="D134" s="280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81"/>
      <c r="AB134" s="282"/>
      <c r="AC134" s="12"/>
      <c r="AD134" s="198"/>
      <c r="AE134" s="117"/>
      <c r="AF134" s="110"/>
      <c r="AG134" s="295"/>
    </row>
    <row r="135" spans="1:33" ht="15.75" customHeight="1">
      <c r="A135" s="285"/>
      <c r="B135" s="163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81"/>
      <c r="AB135" s="282"/>
      <c r="AC135" s="12"/>
      <c r="AD135" s="198"/>
      <c r="AE135" s="117"/>
      <c r="AF135" s="110"/>
      <c r="AG135" s="295"/>
    </row>
    <row r="136" spans="1:33" ht="15.75" customHeight="1">
      <c r="A136" s="285"/>
      <c r="B136" s="163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81"/>
      <c r="AB136" s="282"/>
      <c r="AC136" s="12"/>
      <c r="AD136" s="198"/>
      <c r="AE136" s="117"/>
      <c r="AF136" s="110"/>
      <c r="AG136" s="295"/>
    </row>
    <row r="137" spans="1:33" ht="15.75" customHeight="1">
      <c r="A137" s="285"/>
      <c r="B137" s="163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81"/>
      <c r="AB137" s="282"/>
      <c r="AC137" s="12"/>
      <c r="AD137" s="198"/>
      <c r="AE137" s="117"/>
      <c r="AF137" s="110"/>
      <c r="AG137" s="295"/>
    </row>
    <row r="138" spans="1:33" ht="15.75" customHeight="1">
      <c r="A138" s="285"/>
      <c r="B138" s="163"/>
      <c r="C138" s="279"/>
      <c r="D138" s="280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81"/>
      <c r="AB138" s="282"/>
      <c r="AC138" s="12"/>
      <c r="AD138" s="198"/>
      <c r="AE138" s="117"/>
      <c r="AF138" s="110"/>
      <c r="AG138" s="295"/>
    </row>
    <row r="139" spans="1:33" ht="15.75" customHeight="1">
      <c r="A139" s="285"/>
      <c r="B139" s="163"/>
      <c r="C139" s="279"/>
      <c r="D139" s="280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81"/>
      <c r="AB139" s="282"/>
      <c r="AC139" s="12"/>
      <c r="AD139" s="198"/>
      <c r="AE139" s="165"/>
      <c r="AF139" s="125"/>
      <c r="AG139" s="295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46">AVERAGE(I124:I139)</f>
        <v>23</v>
      </c>
      <c r="J140" s="137">
        <f t="shared" si="46"/>
        <v>2000</v>
      </c>
      <c r="K140" s="138">
        <f t="shared" ref="K140" si="47">J140/I140</f>
        <v>86.956521739130437</v>
      </c>
      <c r="L140" s="136">
        <f t="shared" ref="L140:M140" si="48">AVERAGE(L124:L139)</f>
        <v>23</v>
      </c>
      <c r="M140" s="137">
        <f t="shared" si="48"/>
        <v>1786.2666666666664</v>
      </c>
      <c r="N140" s="138">
        <f>M140/L140</f>
        <v>77.66376811594202</v>
      </c>
      <c r="O140" s="139">
        <f>L140-I140</f>
        <v>0</v>
      </c>
      <c r="P140" s="140">
        <f>N140-K140</f>
        <v>-9.2927536231884176</v>
      </c>
      <c r="Q140" s="141">
        <f>N140/K140</f>
        <v>0.89313333333333322</v>
      </c>
      <c r="R140" s="291"/>
      <c r="S140" s="142">
        <v>0.70833333333333337</v>
      </c>
      <c r="T140" s="143">
        <v>0.85020833333333323</v>
      </c>
      <c r="U140" s="144"/>
      <c r="V140" s="166"/>
      <c r="W140" s="167"/>
      <c r="X140" s="138"/>
      <c r="Y140" s="179">
        <f t="shared" ref="Y140:Z140" si="49">SUM(Y124:Y139)</f>
        <v>0</v>
      </c>
      <c r="Z140" s="180">
        <f t="shared" si="49"/>
        <v>0</v>
      </c>
      <c r="AA140" s="277"/>
      <c r="AB140" s="278"/>
      <c r="AC140" s="179">
        <f t="shared" ref="AC140" si="50">SUM(AC124:AC139)</f>
        <v>5</v>
      </c>
      <c r="AD140" s="180">
        <f t="shared" ref="AD140" si="51">SUM(AD124:AD139)</f>
        <v>0</v>
      </c>
      <c r="AE140" s="168">
        <f>M140-J140</f>
        <v>-213.73333333333358</v>
      </c>
      <c r="AF140" s="141">
        <f>M140/J140</f>
        <v>0.89313333333333322</v>
      </c>
      <c r="AG140" s="296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04" priority="3" operator="greaterThan">
      <formula>0</formula>
    </cfRule>
  </conditionalFormatting>
  <conditionalFormatting sqref="P5:P140 AE5:AE140">
    <cfRule type="cellIs" dxfId="103" priority="6" operator="lessThan">
      <formula>0</formula>
    </cfRule>
  </conditionalFormatting>
  <conditionalFormatting sqref="Q5:Q140 AF5:AF140">
    <cfRule type="cellIs" dxfId="102" priority="4" operator="greaterThan">
      <formula>1</formula>
    </cfRule>
    <cfRule type="cellIs" dxfId="101" priority="5" operator="lessThan">
      <formula>0.8</formula>
    </cfRule>
  </conditionalFormatting>
  <conditionalFormatting sqref="AG5 R5:R140 AG90:AG107">
    <cfRule type="cellIs" dxfId="100" priority="7" operator="lessThan">
      <formula>0.8</formula>
    </cfRule>
  </conditionalFormatting>
  <conditionalFormatting sqref="AG22">
    <cfRule type="cellIs" dxfId="99" priority="11" operator="lessThan">
      <formula>0.8</formula>
    </cfRule>
  </conditionalFormatting>
  <conditionalFormatting sqref="AG37">
    <cfRule type="cellIs" dxfId="98" priority="10" operator="lessThan">
      <formula>0.8</formula>
    </cfRule>
  </conditionalFormatting>
  <conditionalFormatting sqref="AG39:AG74">
    <cfRule type="cellIs" dxfId="97" priority="8" operator="lessThan">
      <formula>0.8</formula>
    </cfRule>
  </conditionalFormatting>
  <conditionalFormatting sqref="AG80:AG88">
    <cfRule type="cellIs" dxfId="96" priority="9" operator="lessThan">
      <formula>0.8</formula>
    </cfRule>
  </conditionalFormatting>
  <conditionalFormatting sqref="AG122">
    <cfRule type="cellIs" dxfId="95" priority="2" operator="lessThan">
      <formula>0.8</formula>
    </cfRule>
  </conditionalFormatting>
  <conditionalFormatting sqref="AG124:AG140">
    <cfRule type="cellIs" dxfId="94" priority="1" operator="lessThan">
      <formula>0.8</formula>
    </cfRule>
  </conditionalFormatting>
  <dataValidations count="1">
    <dataValidation type="list" allowBlank="1" showInputMessage="1" showErrorMessage="1" sqref="AA5:AB140" xr:uid="{E584BFF5-B6F1-4B60-86A0-48B043079B6A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AE74-1E11-4EDB-8E44-0E0FD6EBA601}">
  <sheetPr>
    <tabColor theme="9" tint="0.59999389629810485"/>
  </sheetPr>
  <dimension ref="B1:AR42"/>
  <sheetViews>
    <sheetView zoomScale="70" zoomScaleNormal="70" workbookViewId="0">
      <selection activeCell="S27" sqref="S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226</v>
      </c>
      <c r="D3" s="265"/>
      <c r="E3" s="3" t="s">
        <v>2</v>
      </c>
      <c r="F3" s="266">
        <f>'0504(18度C)'!D1+'0504(4度C)'!D1</f>
        <v>203875</v>
      </c>
      <c r="G3" s="267"/>
      <c r="H3" s="3" t="s">
        <v>3</v>
      </c>
      <c r="I3" s="268">
        <f>'0504(18度C)'!F1+'0504(4度C)'!F1</f>
        <v>6132490.6699999999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451.71755323428346</v>
      </c>
      <c r="F6" s="241" t="e">
        <f>AVERAGE(#REF!,D14:K14)</f>
        <v>#REF!</v>
      </c>
      <c r="G6" s="242">
        <f>AVERAGE(D14:K14)</f>
        <v>182.74697768615033</v>
      </c>
      <c r="H6" s="243"/>
      <c r="I6" s="242">
        <f>AVERAGE(L14:O14)</f>
        <v>93.920572181441742</v>
      </c>
      <c r="J6" s="243"/>
      <c r="K6" s="242">
        <f>AVERAGE(D32:O32)</f>
        <v>718.21912448031298</v>
      </c>
      <c r="L6" s="243"/>
      <c r="M6" s="242">
        <f>AVERAGE(P32:X32)</f>
        <v>723.15154440154436</v>
      </c>
      <c r="N6" s="243"/>
      <c r="O6" s="231">
        <f>'0504(4度C)'!Y2</f>
        <v>0</v>
      </c>
      <c r="P6" s="231">
        <f>'0504(4度C)'!Z2</f>
        <v>0</v>
      </c>
      <c r="Q6" s="231">
        <f>'0504(4度C)'!AC2</f>
        <v>56</v>
      </c>
      <c r="R6" s="231">
        <f>'0504(4度C)'!AD2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403.27725148386207</v>
      </c>
      <c r="F7" s="237" t="e">
        <f>AVERAGE(#REF!,D15:K15)</f>
        <v>#REF!</v>
      </c>
      <c r="G7" s="238">
        <f>AVERAGE(D15:K15)</f>
        <v>164.12413890325479</v>
      </c>
      <c r="H7" s="239"/>
      <c r="I7" s="238">
        <f>AVERAGE(L15:O15)</f>
        <v>83.305496805393133</v>
      </c>
      <c r="J7" s="239"/>
      <c r="K7" s="238">
        <f>AVERAGE(D33:O33)</f>
        <v>641.33995236887392</v>
      </c>
      <c r="L7" s="239"/>
      <c r="M7" s="238">
        <f>AVERAGE(P33:X33)</f>
        <v>644.61908211220805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0.89203471534951817</v>
      </c>
      <c r="F8" s="245" t="e">
        <f>AVERAGE(D16:K16,#REF!)</f>
        <v>#REF!</v>
      </c>
      <c r="G8" s="224">
        <f>AVERAGE(D16:K16)</f>
        <v>0.89549388032887156</v>
      </c>
      <c r="H8" s="225"/>
      <c r="I8" s="224">
        <f>AVERAGE(L16:O16)</f>
        <v>0.88774632677816545</v>
      </c>
      <c r="J8" s="225"/>
      <c r="K8" s="224">
        <f>AVERAGE(D34:O34)</f>
        <v>0.89113746410860628</v>
      </c>
      <c r="L8" s="225"/>
      <c r="M8" s="224">
        <f>AVERAGE(P34:X34)</f>
        <v>0.89204861460498108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83.720930232558146</v>
      </c>
      <c r="H14" s="28">
        <v>174.70588235294119</v>
      </c>
      <c r="I14" s="28">
        <v>477.77777777777777</v>
      </c>
      <c r="J14" s="28" t="s">
        <v>42</v>
      </c>
      <c r="K14" s="29" t="s">
        <v>42</v>
      </c>
      <c r="L14" s="27" t="s">
        <v>42</v>
      </c>
      <c r="M14" s="30">
        <v>85.714285714285708</v>
      </c>
      <c r="N14" s="28">
        <v>109.09090909090909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75.609612517650689</v>
      </c>
      <c r="F15" s="35">
        <v>83.173124352708143</v>
      </c>
      <c r="G15" s="35">
        <v>74.967298717516414</v>
      </c>
      <c r="H15" s="35">
        <v>155.57316980591719</v>
      </c>
      <c r="I15" s="35">
        <v>431.29748912248147</v>
      </c>
      <c r="J15" s="35" t="s">
        <v>42</v>
      </c>
      <c r="K15" s="36" t="s">
        <v>42</v>
      </c>
      <c r="L15" s="34" t="s">
        <v>42</v>
      </c>
      <c r="M15" s="37">
        <v>76.459764955633673</v>
      </c>
      <c r="N15" s="35">
        <v>95.8045515475022</v>
      </c>
      <c r="O15" s="38">
        <v>77.652173913043484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I16" si="0">E15/E14</f>
        <v>0.89471374812553317</v>
      </c>
      <c r="F16" s="43">
        <f t="shared" si="0"/>
        <v>0.89411108679161255</v>
      </c>
      <c r="G16" s="43">
        <f t="shared" si="0"/>
        <v>0.89544273468144597</v>
      </c>
      <c r="H16" s="43">
        <f t="shared" si="0"/>
        <v>0.89048615713824653</v>
      </c>
      <c r="I16" s="43">
        <f t="shared" si="0"/>
        <v>0.90271567490751936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0.89203059114905958</v>
      </c>
      <c r="N16" s="43">
        <f t="shared" si="1"/>
        <v>0.87820838918543687</v>
      </c>
      <c r="O16" s="46">
        <f t="shared" si="1"/>
        <v>0.89300000000000002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0.25</v>
      </c>
      <c r="F17" s="48">
        <v>0.25</v>
      </c>
      <c r="G17" s="48">
        <v>0.25</v>
      </c>
      <c r="H17" s="48">
        <v>0.25</v>
      </c>
      <c r="I17" s="48">
        <v>0.42569444444444438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0.58377314814814807</v>
      </c>
      <c r="F18" s="48">
        <v>0.55216435185185186</v>
      </c>
      <c r="G18" s="48">
        <v>0.62005787037037041</v>
      </c>
      <c r="H18" s="48">
        <v>0.57519675925925917</v>
      </c>
      <c r="I18" s="48">
        <v>0.49526620370370361</v>
      </c>
      <c r="J18" s="48" t="s">
        <v>42</v>
      </c>
      <c r="K18" s="48" t="s">
        <v>42</v>
      </c>
      <c r="L18" s="47" t="s">
        <v>42</v>
      </c>
      <c r="M18" s="49">
        <v>0.76276620370370374</v>
      </c>
      <c r="N18" s="48">
        <v>0.85761574074074076</v>
      </c>
      <c r="O18" s="50">
        <v>0.85247685185185174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12</v>
      </c>
      <c r="F21" s="52">
        <v>9</v>
      </c>
      <c r="G21" s="52">
        <v>10</v>
      </c>
      <c r="H21" s="52">
        <v>10</v>
      </c>
      <c r="I21" s="52">
        <v>3</v>
      </c>
      <c r="J21" s="52"/>
      <c r="K21" s="53"/>
      <c r="L21" s="54"/>
      <c r="M21" s="55">
        <v>2</v>
      </c>
      <c r="N21" s="52">
        <v>5</v>
      </c>
      <c r="O21" s="56">
        <v>5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23.666666666666668</v>
      </c>
      <c r="F23" s="58">
        <v>21.5</v>
      </c>
      <c r="G23" s="58">
        <v>21.5</v>
      </c>
      <c r="H23" s="58">
        <v>19.833333333333332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21</v>
      </c>
      <c r="N23" s="58">
        <v>18.666666666666668</v>
      </c>
      <c r="O23" s="61">
        <v>23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941.37931034482756</v>
      </c>
      <c r="O32" s="28">
        <v>810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985.71428571428567</v>
      </c>
      <c r="X32" s="31">
        <v>839.99999999999989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268.60366344473618</v>
      </c>
      <c r="H33" s="35">
        <v>390.77659700254827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993.57422133685725</v>
      </c>
      <c r="N33" s="35">
        <v>837.22186354267762</v>
      </c>
      <c r="O33" s="35">
        <v>716.5234165175508</v>
      </c>
      <c r="P33" s="34">
        <v>260.91863785928894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696.09108556433841</v>
      </c>
      <c r="W33" s="35">
        <v>876.17848111765602</v>
      </c>
      <c r="X33" s="38">
        <v>745.28812390754888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0.876692512632125</v>
      </c>
      <c r="H34" s="43">
        <f>H33/H32</f>
        <v>0.90179214692895759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0.90324929212441563</v>
      </c>
      <c r="N34" s="43">
        <f>N33/N32</f>
        <v>0.88935655834203853</v>
      </c>
      <c r="O34" s="43">
        <f>O33/O32</f>
        <v>0.88459681051549477</v>
      </c>
      <c r="P34" s="42">
        <f>P33/P32</f>
        <v>0.8938879259994158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0.89818204588946893</v>
      </c>
      <c r="W34" s="43">
        <f>W33/W32</f>
        <v>0.88887671997443374</v>
      </c>
      <c r="X34" s="46">
        <f>X33/X32</f>
        <v>0.88724776655660598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0.42185185185185181</v>
      </c>
      <c r="H36" s="48">
        <v>0.32798611111111114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0.39980324074074075</v>
      </c>
      <c r="N36" s="48">
        <v>0.64903935185185191</v>
      </c>
      <c r="O36" s="48">
        <v>0.62548611111111119</v>
      </c>
      <c r="P36" s="47">
        <v>0.77136574074074071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0.81335648148148154</v>
      </c>
      <c r="W36" s="48">
        <v>1.2147685185185184</v>
      </c>
      <c r="X36" s="50">
        <v>1.1796990740740738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3.625</v>
      </c>
      <c r="O37" s="58">
        <v>4.4444444444444446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3.5</v>
      </c>
      <c r="X37" s="61">
        <v>4.166666666666667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2CFDF-C662-4C77-933F-EF0FB4C4BB8D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130676</v>
      </c>
      <c r="E1" s="88" t="s">
        <v>3</v>
      </c>
      <c r="F1" s="89">
        <f>SUM(G5:G157)</f>
        <v>2645139.38</v>
      </c>
      <c r="G1" s="90" t="s">
        <v>84</v>
      </c>
      <c r="H1" s="91">
        <f>L21+L38+L55+L72+L89+L106+L123+L140+L157</f>
        <v>52.819444444444443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46146</v>
      </c>
      <c r="B2" s="335"/>
      <c r="C2" s="92" t="s">
        <v>40</v>
      </c>
      <c r="D2" s="93">
        <f>AVERAGE(N21,N38,N55,N72,N89,N106,N123,N140,N157)</f>
        <v>642.79734336591127</v>
      </c>
      <c r="E2" s="93" t="s">
        <v>91</v>
      </c>
      <c r="F2" s="94">
        <f>F1/D1</f>
        <v>20.241967767608436</v>
      </c>
      <c r="G2" s="95" t="s">
        <v>92</v>
      </c>
      <c r="H2" s="96">
        <f>COUNT(H5:H157)</f>
        <v>16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97" t="s">
        <v>94</v>
      </c>
      <c r="C3" s="399" t="s">
        <v>95</v>
      </c>
      <c r="D3" s="400"/>
      <c r="E3" s="328" t="s">
        <v>96</v>
      </c>
      <c r="F3" s="328" t="s">
        <v>97</v>
      </c>
      <c r="G3" s="328" t="s">
        <v>98</v>
      </c>
      <c r="H3" s="395" t="s">
        <v>99</v>
      </c>
      <c r="I3" s="392" t="s">
        <v>100</v>
      </c>
      <c r="J3" s="388" t="s">
        <v>101</v>
      </c>
      <c r="K3" s="390" t="s">
        <v>40</v>
      </c>
      <c r="L3" s="392" t="s">
        <v>100</v>
      </c>
      <c r="M3" s="388" t="s">
        <v>101</v>
      </c>
      <c r="N3" s="390" t="s">
        <v>40</v>
      </c>
      <c r="O3" s="392" t="s">
        <v>100</v>
      </c>
      <c r="P3" s="322" t="s">
        <v>40</v>
      </c>
      <c r="Q3" s="324" t="s">
        <v>102</v>
      </c>
      <c r="R3" s="326" t="s">
        <v>103</v>
      </c>
      <c r="S3" s="377" t="s">
        <v>104</v>
      </c>
      <c r="T3" s="378"/>
      <c r="U3" s="379" t="s">
        <v>105</v>
      </c>
      <c r="V3" s="379" t="s">
        <v>106</v>
      </c>
      <c r="W3" s="381" t="s">
        <v>107</v>
      </c>
      <c r="X3" s="214"/>
      <c r="Y3" s="382" t="s">
        <v>108</v>
      </c>
      <c r="Z3" s="383"/>
      <c r="AA3" s="386" t="s">
        <v>101</v>
      </c>
      <c r="AB3" s="324" t="s">
        <v>102</v>
      </c>
      <c r="AC3" s="403" t="s">
        <v>109</v>
      </c>
    </row>
    <row r="4" spans="1:29" ht="17.25" customHeight="1" thickBot="1">
      <c r="A4" s="337"/>
      <c r="B4" s="398"/>
      <c r="C4" s="401"/>
      <c r="D4" s="402"/>
      <c r="E4" s="329"/>
      <c r="F4" s="329"/>
      <c r="G4" s="329"/>
      <c r="H4" s="396"/>
      <c r="I4" s="393"/>
      <c r="J4" s="389"/>
      <c r="K4" s="391"/>
      <c r="L4" s="393"/>
      <c r="M4" s="389"/>
      <c r="N4" s="391"/>
      <c r="O4" s="393"/>
      <c r="P4" s="323"/>
      <c r="Q4" s="325"/>
      <c r="R4" s="394"/>
      <c r="S4" s="203" t="s">
        <v>110</v>
      </c>
      <c r="T4" s="204" t="s">
        <v>111</v>
      </c>
      <c r="U4" s="380"/>
      <c r="V4" s="380"/>
      <c r="W4" s="99" t="s">
        <v>112</v>
      </c>
      <c r="X4" s="69" t="s">
        <v>113</v>
      </c>
      <c r="Y4" s="384"/>
      <c r="Z4" s="385"/>
      <c r="AA4" s="387"/>
      <c r="AB4" s="325"/>
      <c r="AC4" s="404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1636</v>
      </c>
      <c r="G5" s="148">
        <f t="shared" ref="G5:G8" si="0">E5*F5</f>
        <v>41947.040000000001</v>
      </c>
      <c r="H5" s="149"/>
      <c r="I5" s="150">
        <v>11</v>
      </c>
      <c r="J5" s="151">
        <v>3600</v>
      </c>
      <c r="K5" s="152">
        <f>J5/I5</f>
        <v>327.27272727272725</v>
      </c>
      <c r="L5" s="153">
        <v>11</v>
      </c>
      <c r="M5" s="151">
        <f>F5/V5*60</f>
        <v>3184.155745003095</v>
      </c>
      <c r="N5" s="152">
        <f>M5/L5</f>
        <v>289.46870409119043</v>
      </c>
      <c r="O5" s="154">
        <f>L5-I5</f>
        <v>0</v>
      </c>
      <c r="P5" s="155">
        <f>N5-K5</f>
        <v>-37.80402318153682</v>
      </c>
      <c r="Q5" s="156">
        <f>N5/K5</f>
        <v>0.88448770694530421</v>
      </c>
      <c r="R5" s="289">
        <f>Q21</f>
        <v>0.876692512632125</v>
      </c>
      <c r="S5" s="157">
        <v>0.25</v>
      </c>
      <c r="T5" s="158">
        <v>0.27140046296296294</v>
      </c>
      <c r="U5" s="159"/>
      <c r="V5" s="160">
        <v>30.827637798195887</v>
      </c>
      <c r="W5" s="161"/>
      <c r="X5" s="162"/>
      <c r="Y5" s="292"/>
      <c r="Z5" s="293"/>
      <c r="AA5" s="115">
        <f t="shared" ref="AA5:AA11" si="1">M5-J5</f>
        <v>-415.84425499690497</v>
      </c>
      <c r="AB5" s="156">
        <f t="shared" ref="AB5:AB11" si="2">M5/J5</f>
        <v>0.88448770694530421</v>
      </c>
      <c r="AC5" s="294">
        <f>AB21</f>
        <v>0.87669251263212511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3304</v>
      </c>
      <c r="G6" s="103">
        <f t="shared" si="0"/>
        <v>97534.080000000002</v>
      </c>
      <c r="H6" s="26"/>
      <c r="I6" s="104">
        <v>12</v>
      </c>
      <c r="J6" s="105">
        <v>3600</v>
      </c>
      <c r="K6" s="106">
        <f t="shared" ref="K6:K23" si="3">J6/I6</f>
        <v>300</v>
      </c>
      <c r="L6" s="107">
        <v>12</v>
      </c>
      <c r="M6" s="105">
        <f>F6/V6*60</f>
        <v>3158.0217309505792</v>
      </c>
      <c r="N6" s="106">
        <f>M6/L6</f>
        <v>263.16847757921494</v>
      </c>
      <c r="O6" s="108">
        <f>L6-I6</f>
        <v>0</v>
      </c>
      <c r="P6" s="109">
        <f>N6-K6</f>
        <v>-36.831522420785063</v>
      </c>
      <c r="Q6" s="110">
        <f>N6/K6</f>
        <v>0.87722825859738307</v>
      </c>
      <c r="R6" s="290"/>
      <c r="S6" s="47">
        <v>0.27499999999999997</v>
      </c>
      <c r="T6" s="48">
        <v>0.31858796296296293</v>
      </c>
      <c r="U6" s="111">
        <v>5.1833333333333176</v>
      </c>
      <c r="V6" s="112">
        <v>62.77347557717053</v>
      </c>
      <c r="W6" s="113"/>
      <c r="X6" s="116"/>
      <c r="Y6" s="281"/>
      <c r="Z6" s="282"/>
      <c r="AA6" s="117">
        <f t="shared" si="1"/>
        <v>-441.97826904942076</v>
      </c>
      <c r="AB6" s="110">
        <f t="shared" si="2"/>
        <v>0.87722825859738307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3659</v>
      </c>
      <c r="G7" s="103">
        <f t="shared" si="0"/>
        <v>109221.15000000001</v>
      </c>
      <c r="H7" s="26"/>
      <c r="I7" s="104">
        <v>12</v>
      </c>
      <c r="J7" s="105">
        <v>3600</v>
      </c>
      <c r="K7" s="106">
        <f t="shared" si="3"/>
        <v>300</v>
      </c>
      <c r="L7" s="107">
        <v>12</v>
      </c>
      <c r="M7" s="105">
        <f>F7/V7*60</f>
        <v>3156.1799602897763</v>
      </c>
      <c r="N7" s="106">
        <f>M7/L7</f>
        <v>263.01499669081471</v>
      </c>
      <c r="O7" s="108">
        <f>L7-I7</f>
        <v>0</v>
      </c>
      <c r="P7" s="109">
        <f>N7-K7</f>
        <v>-36.985003309185288</v>
      </c>
      <c r="Q7" s="110">
        <f>N7/K7</f>
        <v>0.87671665563604906</v>
      </c>
      <c r="R7" s="290"/>
      <c r="S7" s="47">
        <v>0.32152777777777775</v>
      </c>
      <c r="T7" s="48">
        <v>0.36982638888888886</v>
      </c>
      <c r="U7" s="111">
        <v>5</v>
      </c>
      <c r="V7" s="112">
        <v>69.558771287504001</v>
      </c>
      <c r="W7" s="113"/>
      <c r="X7" s="116"/>
      <c r="Y7" s="281"/>
      <c r="Z7" s="282"/>
      <c r="AA7" s="117">
        <f t="shared" si="1"/>
        <v>-443.82003971022368</v>
      </c>
      <c r="AB7" s="110">
        <f t="shared" si="2"/>
        <v>0.87671665563604895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3620</v>
      </c>
      <c r="G8" s="103">
        <f t="shared" si="0"/>
        <v>103423.4</v>
      </c>
      <c r="H8" s="26"/>
      <c r="I8" s="104">
        <v>12</v>
      </c>
      <c r="J8" s="105">
        <v>3600</v>
      </c>
      <c r="K8" s="106">
        <f t="shared" si="3"/>
        <v>300</v>
      </c>
      <c r="L8" s="107">
        <v>12</v>
      </c>
      <c r="M8" s="105">
        <f>F8/V8*60</f>
        <v>3126.0147456591499</v>
      </c>
      <c r="N8" s="106">
        <f>M8/L8</f>
        <v>260.50122880492916</v>
      </c>
      <c r="O8" s="108">
        <f>L8-I8</f>
        <v>0</v>
      </c>
      <c r="P8" s="109">
        <f>N8-K8</f>
        <v>-39.498771195070844</v>
      </c>
      <c r="Q8" s="110">
        <f>N8/K8</f>
        <v>0.86833742934976388</v>
      </c>
      <c r="R8" s="290"/>
      <c r="S8" s="47">
        <v>0.37361111111111106</v>
      </c>
      <c r="T8" s="48">
        <v>0.42185185185185181</v>
      </c>
      <c r="U8" s="111">
        <v>5.4499999999999726</v>
      </c>
      <c r="V8" s="112">
        <v>69.481438083940105</v>
      </c>
      <c r="W8" s="113"/>
      <c r="X8" s="116"/>
      <c r="Y8" s="281"/>
      <c r="Z8" s="282"/>
      <c r="AA8" s="117">
        <f t="shared" si="1"/>
        <v>-473.98525434085013</v>
      </c>
      <c r="AB8" s="110">
        <f t="shared" si="2"/>
        <v>0.86833742934976388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>
        <f t="shared" si="1"/>
        <v>0</v>
      </c>
      <c r="AB9" s="110" t="e">
        <f t="shared" si="2"/>
        <v>#DIV/0!</v>
      </c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>
        <f t="shared" si="1"/>
        <v>0</v>
      </c>
      <c r="AB10" s="110" t="e">
        <f t="shared" si="2"/>
        <v>#DIV/0!</v>
      </c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>
        <f t="shared" si="1"/>
        <v>0</v>
      </c>
      <c r="AB11" s="110" t="e">
        <f t="shared" si="2"/>
        <v>#DIV/0!</v>
      </c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4">AVERAGE(I5:I20)</f>
        <v>11.75</v>
      </c>
      <c r="J21" s="137">
        <f t="shared" si="4"/>
        <v>3600</v>
      </c>
      <c r="K21" s="138">
        <f t="shared" ref="K21" si="5">J21/I21</f>
        <v>306.38297872340428</v>
      </c>
      <c r="L21" s="136">
        <f t="shared" ref="L21:M21" si="6">AVERAGE(L5:L20)</f>
        <v>11.75</v>
      </c>
      <c r="M21" s="137">
        <f t="shared" si="6"/>
        <v>3156.0930454756503</v>
      </c>
      <c r="N21" s="138">
        <f>M21/L21</f>
        <v>268.60366344473618</v>
      </c>
      <c r="O21" s="139">
        <f>L21-I21</f>
        <v>0</v>
      </c>
      <c r="P21" s="140">
        <f>N21-K21</f>
        <v>-37.779315278668093</v>
      </c>
      <c r="Q21" s="141">
        <f>N21/K21</f>
        <v>0.876692512632125</v>
      </c>
      <c r="R21" s="291"/>
      <c r="S21" s="142">
        <f>S5</f>
        <v>0.25</v>
      </c>
      <c r="T21" s="143">
        <f>INDEX(T5:T20,COUNTA(T5:T20))</f>
        <v>0.42185185185185181</v>
      </c>
      <c r="U21" s="144"/>
      <c r="V21" s="166"/>
      <c r="W21" s="167"/>
      <c r="X21" s="138"/>
      <c r="Y21" s="277"/>
      <c r="Z21" s="278"/>
      <c r="AA21" s="168">
        <f>M21-J21</f>
        <v>-443.90695452434966</v>
      </c>
      <c r="AB21" s="141">
        <f>M21/J21</f>
        <v>0.87669251263212511</v>
      </c>
      <c r="AC21" s="296"/>
    </row>
    <row r="22" spans="1:29" ht="15.75" customHeight="1">
      <c r="A22" s="283" t="s">
        <v>120</v>
      </c>
      <c r="B22" s="114" t="s">
        <v>114</v>
      </c>
      <c r="C22" s="287" t="s">
        <v>121</v>
      </c>
      <c r="D22" s="288"/>
      <c r="E22" s="147">
        <v>14.03</v>
      </c>
      <c r="F22" s="97">
        <v>822</v>
      </c>
      <c r="G22" s="148">
        <f t="shared" ref="G22:G23" si="7">E22*F22</f>
        <v>11532.66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2344.2468388349625</v>
      </c>
      <c r="N22" s="152">
        <f>M22/L22</f>
        <v>390.70780647249376</v>
      </c>
      <c r="O22" s="154">
        <f>L22-I22</f>
        <v>0</v>
      </c>
      <c r="P22" s="155">
        <f>N22-K22</f>
        <v>-42.625526860839557</v>
      </c>
      <c r="Q22" s="156">
        <f>N22/K22</f>
        <v>0.90163339955190869</v>
      </c>
      <c r="R22" s="289">
        <f>Q38</f>
        <v>0.90179214692895759</v>
      </c>
      <c r="S22" s="157">
        <v>0.29166666666666669</v>
      </c>
      <c r="T22" s="158">
        <v>0.30627314814814816</v>
      </c>
      <c r="U22" s="159"/>
      <c r="V22" s="160">
        <v>21.038740111732821</v>
      </c>
      <c r="W22" s="158"/>
      <c r="X22" s="169"/>
      <c r="Y22" s="292"/>
      <c r="Z22" s="293"/>
      <c r="AA22" s="115">
        <f>M22-J22</f>
        <v>-255.75316116503745</v>
      </c>
      <c r="AB22" s="156">
        <f>M22/J22</f>
        <v>0.90163339955190869</v>
      </c>
      <c r="AC22" s="294">
        <f>AB38</f>
        <v>0.90179214692895759</v>
      </c>
    </row>
    <row r="23" spans="1:29" ht="15.75" customHeight="1">
      <c r="A23" s="284"/>
      <c r="B23" s="100" t="s">
        <v>114</v>
      </c>
      <c r="C23" s="279" t="s">
        <v>122</v>
      </c>
      <c r="D23" s="280"/>
      <c r="E23" s="101">
        <v>14.49</v>
      </c>
      <c r="F23" s="102">
        <v>1028</v>
      </c>
      <c r="G23" s="103">
        <f t="shared" si="7"/>
        <v>14895.72</v>
      </c>
      <c r="H23" s="26"/>
      <c r="I23" s="104">
        <v>6</v>
      </c>
      <c r="J23" s="105">
        <v>2600</v>
      </c>
      <c r="K23" s="106">
        <f t="shared" si="3"/>
        <v>433.33333333333331</v>
      </c>
      <c r="L23" s="107">
        <v>6</v>
      </c>
      <c r="M23" s="105">
        <f>F23/V23*60</f>
        <v>2345.0723251956169</v>
      </c>
      <c r="N23" s="106">
        <f>M23/L23</f>
        <v>390.84538753260284</v>
      </c>
      <c r="O23" s="108">
        <f>L23-I23</f>
        <v>0</v>
      </c>
      <c r="P23" s="109">
        <f>N23-K23</f>
        <v>-42.487945800730472</v>
      </c>
      <c r="Q23" s="110">
        <f>N23/K23</f>
        <v>0.90195089430600661</v>
      </c>
      <c r="R23" s="290"/>
      <c r="S23" s="47">
        <v>0.30972222222222223</v>
      </c>
      <c r="T23" s="48">
        <v>0.32798611111111114</v>
      </c>
      <c r="U23" s="111">
        <v>4.9666666666666703</v>
      </c>
      <c r="V23" s="112">
        <v>26.301960642026209</v>
      </c>
      <c r="W23" s="113"/>
      <c r="X23" s="13"/>
      <c r="Y23" s="281"/>
      <c r="Z23" s="282"/>
      <c r="AA23" s="117">
        <f>M23-J23</f>
        <v>-254.92767480438306</v>
      </c>
      <c r="AB23" s="110">
        <f>M23/J23</f>
        <v>0.9019508943060065</v>
      </c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50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8">AVERAGE(I22:I37)</f>
        <v>6</v>
      </c>
      <c r="J38" s="137">
        <f t="shared" si="8"/>
        <v>2600</v>
      </c>
      <c r="K38" s="138">
        <f t="shared" ref="K38" si="9">J38/I38</f>
        <v>433.33333333333331</v>
      </c>
      <c r="L38" s="136">
        <f t="shared" ref="L38:M38" si="10">AVERAGE(L22:L37)</f>
        <v>6</v>
      </c>
      <c r="M38" s="137">
        <f t="shared" si="10"/>
        <v>2344.6595820152897</v>
      </c>
      <c r="N38" s="138">
        <f>M38/L38</f>
        <v>390.77659700254827</v>
      </c>
      <c r="O38" s="139">
        <f>L38-I38</f>
        <v>0</v>
      </c>
      <c r="P38" s="140">
        <f>N38-K38</f>
        <v>-42.556736330785043</v>
      </c>
      <c r="Q38" s="141">
        <f>N38/K38</f>
        <v>0.90179214692895759</v>
      </c>
      <c r="R38" s="291"/>
      <c r="S38" s="142">
        <f>S22</f>
        <v>0.29166666666666669</v>
      </c>
      <c r="T38" s="143">
        <f>INDEX(T22:T37,COUNTA(T22:T37))</f>
        <v>0.32798611111111114</v>
      </c>
      <c r="U38" s="144"/>
      <c r="V38" s="166"/>
      <c r="W38" s="167"/>
      <c r="X38" s="138"/>
      <c r="Y38" s="277"/>
      <c r="Z38" s="278"/>
      <c r="AA38" s="168">
        <f>M38-J38</f>
        <v>-255.34041798471026</v>
      </c>
      <c r="AB38" s="141">
        <f>M38/J38</f>
        <v>0.90179214692895759</v>
      </c>
      <c r="AC38" s="296"/>
    </row>
    <row r="39" spans="1:29" ht="15.75" customHeight="1">
      <c r="A39" s="297" t="s">
        <v>123</v>
      </c>
      <c r="B39" s="114" t="s">
        <v>118</v>
      </c>
      <c r="C39" s="287" t="s">
        <v>191</v>
      </c>
      <c r="D39" s="288"/>
      <c r="E39" s="147">
        <v>18.53</v>
      </c>
      <c r="F39" s="97">
        <v>3265</v>
      </c>
      <c r="G39" s="148">
        <f t="shared" ref="G39" si="11">E39*F39</f>
        <v>60500.450000000004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2980.7226640105719</v>
      </c>
      <c r="N39" s="152">
        <f>M39/L39</f>
        <v>993.57422133685725</v>
      </c>
      <c r="O39" s="154">
        <f>L39-I39</f>
        <v>0</v>
      </c>
      <c r="P39" s="155">
        <f>N39-K39</f>
        <v>-106.42577866314275</v>
      </c>
      <c r="Q39" s="156">
        <f>N39/K39</f>
        <v>0.90324929212441563</v>
      </c>
      <c r="R39" s="289">
        <f>Q55</f>
        <v>0.90324929212441563</v>
      </c>
      <c r="S39" s="157">
        <v>0.35416666666666669</v>
      </c>
      <c r="T39" s="158">
        <v>0.39980324074074075</v>
      </c>
      <c r="U39" s="159"/>
      <c r="V39" s="112">
        <v>65.722317062673625</v>
      </c>
      <c r="W39" s="161"/>
      <c r="X39" s="162"/>
      <c r="Y39" s="292"/>
      <c r="Z39" s="293"/>
      <c r="AA39" s="115">
        <f>M39-J39</f>
        <v>-319.27733598942814</v>
      </c>
      <c r="AB39" s="156">
        <f>M39/J39</f>
        <v>0.90324929212441574</v>
      </c>
      <c r="AC39" s="294">
        <f>AB55</f>
        <v>0.90324929212441574</v>
      </c>
    </row>
    <row r="40" spans="1:29" ht="15.75" customHeight="1">
      <c r="A40" s="298"/>
      <c r="B40" s="100"/>
      <c r="C40" s="279"/>
      <c r="D40" s="280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0"/>
      <c r="S40" s="47"/>
      <c r="T40" s="48"/>
      <c r="U40" s="111"/>
      <c r="V40" s="112"/>
      <c r="W40" s="113"/>
      <c r="X40" s="116"/>
      <c r="Y40" s="281"/>
      <c r="Z40" s="282"/>
      <c r="AA40" s="117"/>
      <c r="AB40" s="110"/>
      <c r="AC40" s="295"/>
    </row>
    <row r="41" spans="1:29" ht="15.75" customHeight="1">
      <c r="A41" s="298"/>
      <c r="B41" s="100"/>
      <c r="C41" s="279"/>
      <c r="D41" s="280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0"/>
      <c r="S41" s="47"/>
      <c r="T41" s="48"/>
      <c r="U41" s="111"/>
      <c r="V41" s="112"/>
      <c r="W41" s="113"/>
      <c r="X41" s="116"/>
      <c r="Y41" s="281"/>
      <c r="Z41" s="282"/>
      <c r="AA41" s="117"/>
      <c r="AB41" s="110"/>
      <c r="AC41" s="295"/>
    </row>
    <row r="42" spans="1:29" ht="15.75" customHeight="1">
      <c r="A42" s="298"/>
      <c r="B42" s="100"/>
      <c r="C42" s="279"/>
      <c r="D42" s="280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81"/>
      <c r="Z42" s="282"/>
      <c r="AA42" s="117"/>
      <c r="AB42" s="110"/>
      <c r="AC42" s="295"/>
    </row>
    <row r="43" spans="1:29" ht="15.75" customHeight="1">
      <c r="A43" s="298"/>
      <c r="B43" s="100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81"/>
      <c r="Z43" s="282"/>
      <c r="AA43" s="117"/>
      <c r="AB43" s="110"/>
      <c r="AC43" s="295"/>
    </row>
    <row r="44" spans="1:29" ht="15.75" customHeight="1">
      <c r="A44" s="298"/>
      <c r="B44" s="100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281"/>
      <c r="Z44" s="282"/>
      <c r="AA44" s="117"/>
      <c r="AB44" s="110"/>
      <c r="AC44" s="295"/>
    </row>
    <row r="45" spans="1:29" ht="15.75" customHeight="1">
      <c r="A45" s="298"/>
      <c r="B45" s="100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120"/>
      <c r="U45" s="111"/>
      <c r="V45" s="112"/>
      <c r="W45" s="113"/>
      <c r="X45" s="116"/>
      <c r="Y45" s="281"/>
      <c r="Z45" s="282"/>
      <c r="AA45" s="117"/>
      <c r="AB45" s="110"/>
      <c r="AC45" s="295"/>
    </row>
    <row r="46" spans="1:29" ht="15.75" customHeight="1">
      <c r="A46" s="298"/>
      <c r="B46" s="100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120"/>
      <c r="U46" s="111"/>
      <c r="V46" s="112"/>
      <c r="W46" s="113"/>
      <c r="X46" s="116"/>
      <c r="Y46" s="281"/>
      <c r="Z46" s="282"/>
      <c r="AA46" s="117"/>
      <c r="AB46" s="110"/>
      <c r="AC46" s="295"/>
    </row>
    <row r="47" spans="1:29" ht="15.75" customHeight="1">
      <c r="A47" s="298"/>
      <c r="B47" s="100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120"/>
      <c r="U47" s="111"/>
      <c r="V47" s="112"/>
      <c r="W47" s="113"/>
      <c r="X47" s="116"/>
      <c r="Y47" s="281"/>
      <c r="Z47" s="282"/>
      <c r="AA47" s="117"/>
      <c r="AB47" s="110"/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13"/>
      <c r="X49" s="116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13"/>
      <c r="X50" s="116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13"/>
      <c r="X51" s="116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13"/>
      <c r="X52" s="116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13"/>
      <c r="X53" s="116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2">AVERAGE(I39:I54)</f>
        <v>3</v>
      </c>
      <c r="J55" s="137">
        <f t="shared" si="12"/>
        <v>3300</v>
      </c>
      <c r="K55" s="138">
        <f t="shared" ref="K55" si="13">J55/I55</f>
        <v>1100</v>
      </c>
      <c r="L55" s="136">
        <f t="shared" ref="L55:M55" si="14">AVERAGE(L39:L54)</f>
        <v>3</v>
      </c>
      <c r="M55" s="137">
        <f t="shared" si="14"/>
        <v>2980.7226640105719</v>
      </c>
      <c r="N55" s="138">
        <f t="shared" ref="N55:N63" si="15">M55/L55</f>
        <v>993.57422133685725</v>
      </c>
      <c r="O55" s="139">
        <f t="shared" ref="O55:O63" si="16">L55-I55</f>
        <v>0</v>
      </c>
      <c r="P55" s="140">
        <f t="shared" ref="P55:P63" si="17">N55-K55</f>
        <v>-106.42577866314275</v>
      </c>
      <c r="Q55" s="141">
        <f t="shared" ref="Q55:Q63" si="18">N55/K55</f>
        <v>0.90324929212441563</v>
      </c>
      <c r="R55" s="291"/>
      <c r="S55" s="142">
        <f>S39</f>
        <v>0.35416666666666669</v>
      </c>
      <c r="T55" s="143">
        <f>INDEX(T39:T54,COUNTA(T39:T54))</f>
        <v>0.39980324074074075</v>
      </c>
      <c r="U55" s="144"/>
      <c r="V55" s="166"/>
      <c r="W55" s="99"/>
      <c r="X55" s="69"/>
      <c r="Y55" s="277"/>
      <c r="Z55" s="278"/>
      <c r="AA55" s="168">
        <f t="shared" ref="AA55:AA63" si="19">M55-J55</f>
        <v>-319.27733598942814</v>
      </c>
      <c r="AB55" s="141">
        <f t="shared" ref="AB55:AB63" si="20">M55/J55</f>
        <v>0.90324929212441574</v>
      </c>
      <c r="AC55" s="296"/>
    </row>
    <row r="56" spans="1:29" ht="15.75" customHeight="1">
      <c r="A56" s="283" t="s">
        <v>71</v>
      </c>
      <c r="B56" s="114" t="s">
        <v>118</v>
      </c>
      <c r="C56" s="287" t="s">
        <v>128</v>
      </c>
      <c r="D56" s="288"/>
      <c r="E56" s="147">
        <v>14.03</v>
      </c>
      <c r="F56" s="97">
        <v>1604</v>
      </c>
      <c r="G56" s="148">
        <f t="shared" ref="G56:G63" si="21">E56*F56</f>
        <v>22504.12</v>
      </c>
      <c r="H56" s="149">
        <v>2</v>
      </c>
      <c r="I56" s="150">
        <v>3</v>
      </c>
      <c r="J56" s="151">
        <v>3000</v>
      </c>
      <c r="K56" s="152">
        <f>J56/I56</f>
        <v>1000</v>
      </c>
      <c r="L56" s="153">
        <v>3</v>
      </c>
      <c r="M56" s="151">
        <f t="shared" ref="M56:M63" si="22">F56/V56*60</f>
        <v>2705.7987012986973</v>
      </c>
      <c r="N56" s="152">
        <f t="shared" si="15"/>
        <v>901.93290043289915</v>
      </c>
      <c r="O56" s="154">
        <f t="shared" si="16"/>
        <v>0</v>
      </c>
      <c r="P56" s="155">
        <f t="shared" si="17"/>
        <v>-98.067099567100854</v>
      </c>
      <c r="Q56" s="156">
        <f t="shared" si="18"/>
        <v>0.9019329004328992</v>
      </c>
      <c r="R56" s="289">
        <f>Q72</f>
        <v>0.88935655834203853</v>
      </c>
      <c r="S56" s="157">
        <v>0.25</v>
      </c>
      <c r="T56" s="158">
        <v>0.27469907407407407</v>
      </c>
      <c r="U56" s="159"/>
      <c r="V56" s="160">
        <v>35.568056098854605</v>
      </c>
      <c r="W56" s="161"/>
      <c r="X56" s="162"/>
      <c r="Y56" s="292"/>
      <c r="Z56" s="293"/>
      <c r="AA56" s="115">
        <f t="shared" si="19"/>
        <v>-294.20129870130268</v>
      </c>
      <c r="AB56" s="156">
        <f t="shared" si="20"/>
        <v>0.90193290043289909</v>
      </c>
      <c r="AC56" s="294">
        <f>AB72</f>
        <v>0.88935655834203853</v>
      </c>
    </row>
    <row r="57" spans="1:29" ht="15.75" customHeight="1">
      <c r="A57" s="284"/>
      <c r="B57" s="100" t="s">
        <v>118</v>
      </c>
      <c r="C57" s="279" t="s">
        <v>130</v>
      </c>
      <c r="D57" s="280"/>
      <c r="E57" s="101">
        <v>14.28</v>
      </c>
      <c r="F57" s="102">
        <v>2306</v>
      </c>
      <c r="G57" s="103">
        <f t="shared" si="21"/>
        <v>32929.68</v>
      </c>
      <c r="H57" s="26">
        <v>2</v>
      </c>
      <c r="I57" s="104">
        <v>3</v>
      </c>
      <c r="J57" s="105">
        <v>3600</v>
      </c>
      <c r="K57" s="106">
        <f t="shared" ref="K57:K92" si="23">J57/I57</f>
        <v>1200</v>
      </c>
      <c r="L57" s="107">
        <v>3</v>
      </c>
      <c r="M57" s="105">
        <f t="shared" si="22"/>
        <v>3180.1253333603509</v>
      </c>
      <c r="N57" s="106">
        <f t="shared" si="15"/>
        <v>1060.0417777867835</v>
      </c>
      <c r="O57" s="108">
        <f t="shared" si="16"/>
        <v>0</v>
      </c>
      <c r="P57" s="109">
        <f t="shared" si="17"/>
        <v>-139.95822221321646</v>
      </c>
      <c r="Q57" s="110">
        <f t="shared" si="18"/>
        <v>0.8833681481556529</v>
      </c>
      <c r="R57" s="290"/>
      <c r="S57" s="47">
        <v>0.28472222222222227</v>
      </c>
      <c r="T57" s="48">
        <v>0.3149305555555556</v>
      </c>
      <c r="U57" s="111">
        <v>15</v>
      </c>
      <c r="V57" s="112">
        <v>43.507719192249191</v>
      </c>
      <c r="W57" s="113"/>
      <c r="X57" s="116"/>
      <c r="Y57" s="281"/>
      <c r="Z57" s="282"/>
      <c r="AA57" s="117">
        <f t="shared" si="19"/>
        <v>-419.87466663964915</v>
      </c>
      <c r="AB57" s="110">
        <f t="shared" si="20"/>
        <v>0.88336814815565301</v>
      </c>
      <c r="AC57" s="295"/>
    </row>
    <row r="58" spans="1:29" ht="15.75" customHeight="1">
      <c r="A58" s="284"/>
      <c r="B58" s="100" t="s">
        <v>118</v>
      </c>
      <c r="C58" s="279" t="s">
        <v>125</v>
      </c>
      <c r="D58" s="280"/>
      <c r="E58" s="101">
        <v>17.89</v>
      </c>
      <c r="F58" s="102">
        <v>3469</v>
      </c>
      <c r="G58" s="103">
        <f t="shared" si="21"/>
        <v>62060.41</v>
      </c>
      <c r="H58" s="26"/>
      <c r="I58" s="104">
        <v>4</v>
      </c>
      <c r="J58" s="105">
        <v>3600</v>
      </c>
      <c r="K58" s="106">
        <f t="shared" si="23"/>
        <v>900</v>
      </c>
      <c r="L58" s="107">
        <v>4</v>
      </c>
      <c r="M58" s="105">
        <f t="shared" si="22"/>
        <v>3184.9741608717877</v>
      </c>
      <c r="N58" s="106">
        <f t="shared" si="15"/>
        <v>796.24354021794693</v>
      </c>
      <c r="O58" s="108">
        <f t="shared" si="16"/>
        <v>0</v>
      </c>
      <c r="P58" s="109">
        <f t="shared" si="17"/>
        <v>-103.75645978205307</v>
      </c>
      <c r="Q58" s="110">
        <f t="shared" si="18"/>
        <v>0.88471504468660767</v>
      </c>
      <c r="R58" s="290"/>
      <c r="S58" s="47">
        <v>0.32500000000000007</v>
      </c>
      <c r="T58" s="48">
        <v>0.3703819444444445</v>
      </c>
      <c r="U58" s="111">
        <v>14.500000000000028</v>
      </c>
      <c r="V58" s="112">
        <v>65.350608666485428</v>
      </c>
      <c r="W58" s="113"/>
      <c r="X58" s="116"/>
      <c r="Y58" s="281"/>
      <c r="Z58" s="282"/>
      <c r="AA58" s="117">
        <f t="shared" si="19"/>
        <v>-415.02583912821228</v>
      </c>
      <c r="AB58" s="110">
        <f t="shared" si="20"/>
        <v>0.88471504468660767</v>
      </c>
      <c r="AC58" s="295"/>
    </row>
    <row r="59" spans="1:29" ht="15.75" customHeight="1">
      <c r="A59" s="284"/>
      <c r="B59" s="100" t="s">
        <v>118</v>
      </c>
      <c r="C59" s="279" t="s">
        <v>124</v>
      </c>
      <c r="D59" s="280"/>
      <c r="E59" s="101">
        <v>22.28</v>
      </c>
      <c r="F59" s="102">
        <v>1198</v>
      </c>
      <c r="G59" s="103">
        <f t="shared" si="21"/>
        <v>26691.440000000002</v>
      </c>
      <c r="H59" s="26"/>
      <c r="I59" s="104">
        <v>5</v>
      </c>
      <c r="J59" s="105">
        <v>3300</v>
      </c>
      <c r="K59" s="106">
        <f t="shared" si="23"/>
        <v>660</v>
      </c>
      <c r="L59" s="107">
        <v>5</v>
      </c>
      <c r="M59" s="105">
        <f t="shared" si="22"/>
        <v>2951.3574727125715</v>
      </c>
      <c r="N59" s="106">
        <f t="shared" si="15"/>
        <v>590.27149454251435</v>
      </c>
      <c r="O59" s="108">
        <f t="shared" si="16"/>
        <v>0</v>
      </c>
      <c r="P59" s="109">
        <f t="shared" si="17"/>
        <v>-69.728505457485653</v>
      </c>
      <c r="Q59" s="110">
        <f t="shared" si="18"/>
        <v>0.89435074930683989</v>
      </c>
      <c r="R59" s="290"/>
      <c r="S59" s="47">
        <v>0.38055555555555565</v>
      </c>
      <c r="T59" s="48">
        <v>0.39746527777777785</v>
      </c>
      <c r="U59" s="111">
        <v>14.650000000000052</v>
      </c>
      <c r="V59" s="112">
        <v>24.354894540760462</v>
      </c>
      <c r="W59" s="113"/>
      <c r="X59" s="116"/>
      <c r="Y59" s="281"/>
      <c r="Z59" s="282"/>
      <c r="AA59" s="117">
        <f t="shared" si="19"/>
        <v>-348.64252728742849</v>
      </c>
      <c r="AB59" s="110">
        <f t="shared" si="20"/>
        <v>0.89435074930683989</v>
      </c>
      <c r="AC59" s="295"/>
    </row>
    <row r="60" spans="1:29" ht="15.75" customHeight="1">
      <c r="A60" s="285"/>
      <c r="B60" s="100" t="s">
        <v>118</v>
      </c>
      <c r="C60" s="279" t="s">
        <v>129</v>
      </c>
      <c r="D60" s="280"/>
      <c r="E60" s="101">
        <v>18.18</v>
      </c>
      <c r="F60" s="102">
        <v>2429</v>
      </c>
      <c r="G60" s="103">
        <f t="shared" si="21"/>
        <v>44159.22</v>
      </c>
      <c r="H60" s="13"/>
      <c r="I60" s="104">
        <v>3</v>
      </c>
      <c r="J60" s="105">
        <v>3600</v>
      </c>
      <c r="K60" s="106">
        <f t="shared" si="23"/>
        <v>1200</v>
      </c>
      <c r="L60" s="107">
        <v>3</v>
      </c>
      <c r="M60" s="105">
        <f t="shared" si="22"/>
        <v>3183.3582864459991</v>
      </c>
      <c r="N60" s="106">
        <f t="shared" si="15"/>
        <v>1061.1194288153331</v>
      </c>
      <c r="O60" s="108">
        <f t="shared" si="16"/>
        <v>0</v>
      </c>
      <c r="P60" s="109">
        <f t="shared" si="17"/>
        <v>-138.88057118466691</v>
      </c>
      <c r="Q60" s="110">
        <f t="shared" si="18"/>
        <v>0.88426619067944423</v>
      </c>
      <c r="R60" s="290"/>
      <c r="S60" s="47">
        <v>0.40763888888888899</v>
      </c>
      <c r="T60" s="48">
        <v>0.43942129629629639</v>
      </c>
      <c r="U60" s="111">
        <v>14.650000000000052</v>
      </c>
      <c r="V60" s="112">
        <v>45.781840083953824</v>
      </c>
      <c r="W60" s="113"/>
      <c r="X60" s="116"/>
      <c r="Y60" s="281"/>
      <c r="Z60" s="282"/>
      <c r="AA60" s="117">
        <f t="shared" si="19"/>
        <v>-416.64171355400094</v>
      </c>
      <c r="AB60" s="110">
        <f t="shared" si="20"/>
        <v>0.88426619067944423</v>
      </c>
      <c r="AC60" s="295"/>
    </row>
    <row r="61" spans="1:29" ht="15.75" customHeight="1">
      <c r="A61" s="285"/>
      <c r="B61" s="100" t="s">
        <v>118</v>
      </c>
      <c r="C61" s="279" t="s">
        <v>210</v>
      </c>
      <c r="D61" s="280"/>
      <c r="E61" s="101">
        <v>27.48</v>
      </c>
      <c r="F61" s="102">
        <v>4808</v>
      </c>
      <c r="G61" s="121">
        <f t="shared" si="21"/>
        <v>132123.84</v>
      </c>
      <c r="H61" s="122"/>
      <c r="I61" s="104">
        <v>5</v>
      </c>
      <c r="J61" s="105">
        <v>3600</v>
      </c>
      <c r="K61" s="106">
        <f t="shared" si="23"/>
        <v>720</v>
      </c>
      <c r="L61" s="107">
        <v>5</v>
      </c>
      <c r="M61" s="105">
        <f t="shared" si="22"/>
        <v>3187.8960533891977</v>
      </c>
      <c r="N61" s="106">
        <f t="shared" si="15"/>
        <v>637.57921067783957</v>
      </c>
      <c r="O61" s="108">
        <f t="shared" si="16"/>
        <v>0</v>
      </c>
      <c r="P61" s="109">
        <f t="shared" si="17"/>
        <v>-82.420789322160431</v>
      </c>
      <c r="Q61" s="110">
        <f t="shared" si="18"/>
        <v>0.88552668149699942</v>
      </c>
      <c r="R61" s="290"/>
      <c r="S61" s="47">
        <v>0.44930555555555568</v>
      </c>
      <c r="T61" s="120">
        <v>0.51214120370370386</v>
      </c>
      <c r="U61" s="111">
        <v>15</v>
      </c>
      <c r="V61" s="112">
        <v>90.492285560347469</v>
      </c>
      <c r="W61" s="113"/>
      <c r="X61" s="116"/>
      <c r="Y61" s="281"/>
      <c r="Z61" s="282"/>
      <c r="AA61" s="117">
        <f t="shared" si="19"/>
        <v>-412.10394661080227</v>
      </c>
      <c r="AB61" s="110">
        <f t="shared" si="20"/>
        <v>0.88552668149699942</v>
      </c>
      <c r="AC61" s="295"/>
    </row>
    <row r="62" spans="1:29" ht="15.75" customHeight="1">
      <c r="A62" s="285"/>
      <c r="B62" s="100" t="s">
        <v>118</v>
      </c>
      <c r="C62" s="279" t="s">
        <v>128</v>
      </c>
      <c r="D62" s="280"/>
      <c r="E62" s="101">
        <v>14.03</v>
      </c>
      <c r="F62" s="102">
        <v>3366</v>
      </c>
      <c r="G62" s="121">
        <f t="shared" si="21"/>
        <v>47224.979999999996</v>
      </c>
      <c r="H62" s="62"/>
      <c r="I62" s="104">
        <v>3</v>
      </c>
      <c r="J62" s="105">
        <v>3000</v>
      </c>
      <c r="K62" s="106">
        <f t="shared" si="23"/>
        <v>1000</v>
      </c>
      <c r="L62" s="107">
        <v>3</v>
      </c>
      <c r="M62" s="105">
        <f t="shared" si="22"/>
        <v>2705.7987012986973</v>
      </c>
      <c r="N62" s="106">
        <f t="shared" si="15"/>
        <v>901.93290043289915</v>
      </c>
      <c r="O62" s="123">
        <f t="shared" si="16"/>
        <v>0</v>
      </c>
      <c r="P62" s="124">
        <f t="shared" si="17"/>
        <v>-98.067099567100854</v>
      </c>
      <c r="Q62" s="125">
        <f t="shared" si="18"/>
        <v>0.9019329004328992</v>
      </c>
      <c r="R62" s="290"/>
      <c r="S62" s="47">
        <v>0.52222222222222225</v>
      </c>
      <c r="T62" s="120">
        <v>0.57405092592592599</v>
      </c>
      <c r="U62" s="111">
        <v>14.516666666666485</v>
      </c>
      <c r="V62" s="112">
        <v>74.639698771037786</v>
      </c>
      <c r="W62" s="113"/>
      <c r="X62" s="116"/>
      <c r="Y62" s="281"/>
      <c r="Z62" s="282"/>
      <c r="AA62" s="117">
        <f t="shared" si="19"/>
        <v>-294.20129870130268</v>
      </c>
      <c r="AB62" s="110">
        <f t="shared" si="20"/>
        <v>0.90193290043289909</v>
      </c>
      <c r="AC62" s="295"/>
    </row>
    <row r="63" spans="1:29" ht="15.75" customHeight="1">
      <c r="A63" s="285"/>
      <c r="B63" s="100" t="s">
        <v>118</v>
      </c>
      <c r="C63" s="279" t="s">
        <v>130</v>
      </c>
      <c r="D63" s="280"/>
      <c r="E63" s="101">
        <v>14.28</v>
      </c>
      <c r="F63" s="102">
        <v>4962</v>
      </c>
      <c r="G63" s="121">
        <f t="shared" si="21"/>
        <v>70857.36</v>
      </c>
      <c r="H63" s="62"/>
      <c r="I63" s="104">
        <v>3</v>
      </c>
      <c r="J63" s="105">
        <v>3600</v>
      </c>
      <c r="K63" s="106">
        <f t="shared" si="23"/>
        <v>1200</v>
      </c>
      <c r="L63" s="118">
        <v>3</v>
      </c>
      <c r="M63" s="105">
        <f t="shared" si="22"/>
        <v>3180.1253333603509</v>
      </c>
      <c r="N63" s="106">
        <f t="shared" si="15"/>
        <v>1060.0417777867835</v>
      </c>
      <c r="O63" s="123">
        <f t="shared" si="16"/>
        <v>0</v>
      </c>
      <c r="P63" s="124">
        <f t="shared" si="17"/>
        <v>-139.95822221321646</v>
      </c>
      <c r="Q63" s="125">
        <f t="shared" si="18"/>
        <v>0.8833681481556529</v>
      </c>
      <c r="R63" s="290"/>
      <c r="S63" s="47">
        <v>0.58402777777777781</v>
      </c>
      <c r="T63" s="120">
        <v>0.64903935185185191</v>
      </c>
      <c r="U63" s="111">
        <v>15</v>
      </c>
      <c r="V63" s="112">
        <v>93.618951705091277</v>
      </c>
      <c r="W63" s="113"/>
      <c r="X63" s="116"/>
      <c r="Y63" s="281"/>
      <c r="Z63" s="282"/>
      <c r="AA63" s="117">
        <f t="shared" si="19"/>
        <v>-419.87466663964915</v>
      </c>
      <c r="AB63" s="110">
        <f t="shared" si="20"/>
        <v>0.88336814815565301</v>
      </c>
      <c r="AC63" s="295"/>
    </row>
    <row r="64" spans="1:29" ht="15.75" customHeight="1">
      <c r="A64" s="285"/>
      <c r="B64" s="100"/>
      <c r="C64" s="279"/>
      <c r="D64" s="280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281"/>
      <c r="Z64" s="282"/>
      <c r="AA64" s="117"/>
      <c r="AB64" s="110"/>
      <c r="AC64" s="295"/>
    </row>
    <row r="65" spans="1:29" ht="15.75" customHeight="1">
      <c r="A65" s="285"/>
      <c r="B65" s="100"/>
      <c r="C65" s="279"/>
      <c r="D65" s="280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281"/>
      <c r="Z65" s="282"/>
      <c r="AA65" s="117"/>
      <c r="AB65" s="110"/>
      <c r="AC65" s="295"/>
    </row>
    <row r="66" spans="1:29" ht="15.75" customHeight="1">
      <c r="A66" s="285"/>
      <c r="B66" s="100"/>
      <c r="C66" s="279"/>
      <c r="D66" s="280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26"/>
      <c r="X66" s="127"/>
      <c r="Y66" s="281"/>
      <c r="Z66" s="282"/>
      <c r="AA66" s="117"/>
      <c r="AB66" s="110"/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99"/>
      <c r="G72" s="135"/>
      <c r="H72" s="69"/>
      <c r="I72" s="136">
        <f t="shared" ref="I72:J72" si="24">AVERAGE(I56:I71)</f>
        <v>3.625</v>
      </c>
      <c r="J72" s="137">
        <f t="shared" si="24"/>
        <v>3412.5</v>
      </c>
      <c r="K72" s="138">
        <f t="shared" ref="K72" si="25">J72/I72</f>
        <v>941.37931034482756</v>
      </c>
      <c r="L72" s="136">
        <f t="shared" ref="L72:M72" si="26">AVERAGE(L56:L71)</f>
        <v>3.625</v>
      </c>
      <c r="M72" s="137">
        <f t="shared" si="26"/>
        <v>3034.9292553422065</v>
      </c>
      <c r="N72" s="138">
        <f t="shared" ref="N72:N81" si="27">M72/L72</f>
        <v>837.22186354267762</v>
      </c>
      <c r="O72" s="139">
        <f t="shared" ref="O72:O81" si="28">L72-I72</f>
        <v>0</v>
      </c>
      <c r="P72" s="140">
        <f t="shared" ref="P72:P81" si="29">N72-K72</f>
        <v>-104.15744680214993</v>
      </c>
      <c r="Q72" s="141">
        <f t="shared" ref="Q72:Q81" si="30">N72/K72</f>
        <v>0.88935655834203853</v>
      </c>
      <c r="R72" s="291"/>
      <c r="S72" s="142">
        <f>S56</f>
        <v>0.25</v>
      </c>
      <c r="T72" s="143">
        <f>INDEX(T56:T71,COUNTA(T56:T71))</f>
        <v>0.64903935185185191</v>
      </c>
      <c r="U72" s="144"/>
      <c r="V72" s="166"/>
      <c r="W72" s="99"/>
      <c r="X72" s="69"/>
      <c r="Y72" s="277"/>
      <c r="Z72" s="278"/>
      <c r="AA72" s="168">
        <f t="shared" ref="AA72:AA81" si="31">M72-J72</f>
        <v>-377.57074465779351</v>
      </c>
      <c r="AB72" s="141">
        <f t="shared" ref="AB72:AB81" si="32">M72/J72</f>
        <v>0.88935655834203853</v>
      </c>
      <c r="AC72" s="296"/>
    </row>
    <row r="73" spans="1:29" ht="15.75" customHeight="1">
      <c r="A73" s="297" t="s">
        <v>78</v>
      </c>
      <c r="B73" s="114" t="s">
        <v>118</v>
      </c>
      <c r="C73" s="287" t="s">
        <v>211</v>
      </c>
      <c r="D73" s="288"/>
      <c r="E73" s="147">
        <v>23.72</v>
      </c>
      <c r="F73" s="97">
        <v>1170</v>
      </c>
      <c r="G73" s="148">
        <f t="shared" ref="G73:G81" si="33">E73*F73</f>
        <v>27752.399999999998</v>
      </c>
      <c r="H73" s="149">
        <v>2</v>
      </c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81" si="34">F73/V73*60</f>
        <v>3182.737542383813</v>
      </c>
      <c r="N73" s="152">
        <f t="shared" si="27"/>
        <v>636.54750847676257</v>
      </c>
      <c r="O73" s="154">
        <f t="shared" si="28"/>
        <v>0</v>
      </c>
      <c r="P73" s="155">
        <f t="shared" si="29"/>
        <v>-83.452491523237427</v>
      </c>
      <c r="Q73" s="156">
        <f t="shared" si="30"/>
        <v>0.88409376177328136</v>
      </c>
      <c r="R73" s="289">
        <f>Q89</f>
        <v>0.88459681051549477</v>
      </c>
      <c r="S73" s="157">
        <v>0.25</v>
      </c>
      <c r="T73" s="158">
        <v>0.26531250000000001</v>
      </c>
      <c r="U73" s="159"/>
      <c r="V73" s="160">
        <v>22.056484100609019</v>
      </c>
      <c r="W73" s="158"/>
      <c r="X73" s="169"/>
      <c r="Y73" s="292"/>
      <c r="Z73" s="293"/>
      <c r="AA73" s="115">
        <f t="shared" si="31"/>
        <v>-417.26245761618702</v>
      </c>
      <c r="AB73" s="156">
        <f t="shared" si="32"/>
        <v>0.88409376177328136</v>
      </c>
      <c r="AC73" s="294">
        <f>AB89</f>
        <v>0.88459681051549488</v>
      </c>
    </row>
    <row r="74" spans="1:29" ht="15.75" customHeight="1">
      <c r="A74" s="298"/>
      <c r="B74" s="100" t="s">
        <v>118</v>
      </c>
      <c r="C74" s="279" t="s">
        <v>126</v>
      </c>
      <c r="D74" s="280"/>
      <c r="E74" s="101">
        <v>16.66</v>
      </c>
      <c r="F74" s="102">
        <v>1946</v>
      </c>
      <c r="G74" s="103">
        <f t="shared" si="33"/>
        <v>32420.36</v>
      </c>
      <c r="H74" s="26">
        <v>2</v>
      </c>
      <c r="I74" s="104">
        <v>5</v>
      </c>
      <c r="J74" s="105">
        <v>3600</v>
      </c>
      <c r="K74" s="106">
        <f t="shared" si="23"/>
        <v>720</v>
      </c>
      <c r="L74" s="107">
        <v>5</v>
      </c>
      <c r="M74" s="105">
        <f t="shared" si="34"/>
        <v>3186.8558276693384</v>
      </c>
      <c r="N74" s="106">
        <f t="shared" si="27"/>
        <v>637.37116553386772</v>
      </c>
      <c r="O74" s="108">
        <f t="shared" si="28"/>
        <v>0</v>
      </c>
      <c r="P74" s="109">
        <f t="shared" si="29"/>
        <v>-82.628834466132275</v>
      </c>
      <c r="Q74" s="110">
        <f t="shared" si="30"/>
        <v>0.88523772990814964</v>
      </c>
      <c r="R74" s="290"/>
      <c r="S74" s="47">
        <v>0.27569444444444446</v>
      </c>
      <c r="T74" s="48">
        <v>0.3011342592592593</v>
      </c>
      <c r="U74" s="111">
        <v>14.950000000000019</v>
      </c>
      <c r="V74" s="112">
        <v>36.637992527384199</v>
      </c>
      <c r="W74" s="113"/>
      <c r="X74" s="13"/>
      <c r="Y74" s="281"/>
      <c r="Z74" s="282"/>
      <c r="AA74" s="117">
        <f t="shared" si="31"/>
        <v>-413.1441723306616</v>
      </c>
      <c r="AB74" s="110">
        <f t="shared" si="32"/>
        <v>0.88523772990814953</v>
      </c>
      <c r="AC74" s="295"/>
    </row>
    <row r="75" spans="1:29" ht="15.75" customHeight="1">
      <c r="A75" s="298"/>
      <c r="B75" s="100" t="s">
        <v>118</v>
      </c>
      <c r="C75" s="279" t="s">
        <v>127</v>
      </c>
      <c r="D75" s="280"/>
      <c r="E75" s="101">
        <v>18.18</v>
      </c>
      <c r="F75" s="102">
        <v>1287</v>
      </c>
      <c r="G75" s="103">
        <f t="shared" si="33"/>
        <v>23397.66</v>
      </c>
      <c r="H75" s="26"/>
      <c r="I75" s="104">
        <v>3</v>
      </c>
      <c r="J75" s="105">
        <v>3600</v>
      </c>
      <c r="K75" s="106">
        <f t="shared" si="23"/>
        <v>1200</v>
      </c>
      <c r="L75" s="107">
        <v>3</v>
      </c>
      <c r="M75" s="105">
        <f t="shared" si="34"/>
        <v>3185.5459073571765</v>
      </c>
      <c r="N75" s="106">
        <f t="shared" si="27"/>
        <v>1061.8486357857255</v>
      </c>
      <c r="O75" s="108">
        <f t="shared" si="28"/>
        <v>0</v>
      </c>
      <c r="P75" s="109">
        <f t="shared" si="29"/>
        <v>-138.15136421427451</v>
      </c>
      <c r="Q75" s="110">
        <f t="shared" si="30"/>
        <v>0.88487386315477123</v>
      </c>
      <c r="R75" s="290"/>
      <c r="S75" s="47">
        <v>0.31111111111111117</v>
      </c>
      <c r="T75" s="48">
        <v>0.32793981481481488</v>
      </c>
      <c r="U75" s="111">
        <v>15</v>
      </c>
      <c r="V75" s="112">
        <v>24.240743108318288</v>
      </c>
      <c r="W75" s="113"/>
      <c r="X75" s="13"/>
      <c r="Y75" s="281"/>
      <c r="Z75" s="282"/>
      <c r="AA75" s="117">
        <f t="shared" si="31"/>
        <v>-414.45409264282353</v>
      </c>
      <c r="AB75" s="110">
        <f t="shared" si="32"/>
        <v>0.88487386315477123</v>
      </c>
      <c r="AC75" s="295"/>
    </row>
    <row r="76" spans="1:29" ht="15.75" customHeight="1">
      <c r="A76" s="298"/>
      <c r="B76" s="100" t="s">
        <v>118</v>
      </c>
      <c r="C76" s="279" t="s">
        <v>131</v>
      </c>
      <c r="D76" s="280"/>
      <c r="E76" s="101">
        <v>25.03</v>
      </c>
      <c r="F76" s="102">
        <v>1857</v>
      </c>
      <c r="G76" s="103">
        <f t="shared" si="33"/>
        <v>46480.71</v>
      </c>
      <c r="H76" s="26"/>
      <c r="I76" s="104">
        <v>5</v>
      </c>
      <c r="J76" s="105">
        <v>3600</v>
      </c>
      <c r="K76" s="106">
        <f t="shared" si="23"/>
        <v>720</v>
      </c>
      <c r="L76" s="107">
        <v>5</v>
      </c>
      <c r="M76" s="105">
        <f t="shared" si="34"/>
        <v>3185.6220141427161</v>
      </c>
      <c r="N76" s="106">
        <f t="shared" si="27"/>
        <v>637.12440282854323</v>
      </c>
      <c r="O76" s="108">
        <f t="shared" si="28"/>
        <v>0</v>
      </c>
      <c r="P76" s="109">
        <f t="shared" si="29"/>
        <v>-82.875597171456775</v>
      </c>
      <c r="Q76" s="110">
        <f t="shared" si="30"/>
        <v>0.88489500392853226</v>
      </c>
      <c r="R76" s="290"/>
      <c r="S76" s="47">
        <v>0.33819444444444452</v>
      </c>
      <c r="T76" s="48">
        <v>0.36247685185185191</v>
      </c>
      <c r="U76" s="111">
        <v>14.766666666666683</v>
      </c>
      <c r="V76" s="112">
        <v>34.975900940333084</v>
      </c>
      <c r="W76" s="113"/>
      <c r="X76" s="116"/>
      <c r="Y76" s="281"/>
      <c r="Z76" s="282"/>
      <c r="AA76" s="117">
        <f t="shared" si="31"/>
        <v>-414.37798585728387</v>
      </c>
      <c r="AB76" s="110">
        <f t="shared" si="32"/>
        <v>0.88489500392853226</v>
      </c>
      <c r="AC76" s="295"/>
    </row>
    <row r="77" spans="1:29" ht="15.75" customHeight="1">
      <c r="A77" s="298"/>
      <c r="B77" s="100" t="s">
        <v>118</v>
      </c>
      <c r="C77" s="279" t="s">
        <v>132</v>
      </c>
      <c r="D77" s="280"/>
      <c r="E77" s="101">
        <v>24.82</v>
      </c>
      <c r="F77" s="102">
        <v>2243</v>
      </c>
      <c r="G77" s="103">
        <f t="shared" si="33"/>
        <v>55671.26</v>
      </c>
      <c r="H77" s="13"/>
      <c r="I77" s="104">
        <v>5</v>
      </c>
      <c r="J77" s="105">
        <v>3600</v>
      </c>
      <c r="K77" s="106">
        <f t="shared" si="23"/>
        <v>720</v>
      </c>
      <c r="L77" s="107">
        <v>5</v>
      </c>
      <c r="M77" s="105">
        <f t="shared" si="34"/>
        <v>3184.9118373929464</v>
      </c>
      <c r="N77" s="106">
        <f t="shared" si="27"/>
        <v>636.98236747858925</v>
      </c>
      <c r="O77" s="108">
        <f t="shared" si="28"/>
        <v>0</v>
      </c>
      <c r="P77" s="109">
        <f t="shared" si="29"/>
        <v>-83.017632521410746</v>
      </c>
      <c r="Q77" s="110">
        <f t="shared" si="30"/>
        <v>0.88469773260915174</v>
      </c>
      <c r="R77" s="290"/>
      <c r="S77" s="47">
        <v>0.37222222222222229</v>
      </c>
      <c r="T77" s="48">
        <v>0.40156250000000004</v>
      </c>
      <c r="U77" s="111">
        <v>15</v>
      </c>
      <c r="V77" s="112">
        <v>42.255486767307922</v>
      </c>
      <c r="W77" s="113"/>
      <c r="X77" s="116"/>
      <c r="Y77" s="281"/>
      <c r="Z77" s="282"/>
      <c r="AA77" s="117">
        <f t="shared" si="31"/>
        <v>-415.08816260705362</v>
      </c>
      <c r="AB77" s="110">
        <f t="shared" si="32"/>
        <v>0.88469773260915174</v>
      </c>
      <c r="AC77" s="295"/>
    </row>
    <row r="78" spans="1:29" ht="15.75" customHeight="1">
      <c r="A78" s="298"/>
      <c r="B78" s="100" t="s">
        <v>118</v>
      </c>
      <c r="C78" s="279" t="s">
        <v>133</v>
      </c>
      <c r="D78" s="280"/>
      <c r="E78" s="101">
        <v>30</v>
      </c>
      <c r="F78" s="102">
        <v>3163</v>
      </c>
      <c r="G78" s="121">
        <f t="shared" si="33"/>
        <v>94890</v>
      </c>
      <c r="H78" s="122"/>
      <c r="I78" s="104">
        <v>4</v>
      </c>
      <c r="J78" s="105">
        <v>3600</v>
      </c>
      <c r="K78" s="106">
        <f t="shared" si="23"/>
        <v>900</v>
      </c>
      <c r="L78" s="107">
        <v>4</v>
      </c>
      <c r="M78" s="105">
        <f t="shared" si="34"/>
        <v>3184.5600000000027</v>
      </c>
      <c r="N78" s="106">
        <f t="shared" si="27"/>
        <v>796.14000000000067</v>
      </c>
      <c r="O78" s="108">
        <f t="shared" si="28"/>
        <v>0</v>
      </c>
      <c r="P78" s="109">
        <f t="shared" si="29"/>
        <v>-103.85999999999933</v>
      </c>
      <c r="Q78" s="110">
        <f t="shared" si="30"/>
        <v>0.88460000000000072</v>
      </c>
      <c r="R78" s="290"/>
      <c r="S78" s="47">
        <v>0.41180555555555565</v>
      </c>
      <c r="T78" s="120">
        <v>0.45318287037037047</v>
      </c>
      <c r="U78" s="111">
        <v>14.750000000000068</v>
      </c>
      <c r="V78" s="112">
        <v>59.593790036928127</v>
      </c>
      <c r="W78" s="113"/>
      <c r="X78" s="50"/>
      <c r="Y78" s="281"/>
      <c r="Z78" s="282"/>
      <c r="AA78" s="117">
        <f t="shared" si="31"/>
        <v>-415.43999999999733</v>
      </c>
      <c r="AB78" s="110">
        <f t="shared" si="32"/>
        <v>0.88460000000000072</v>
      </c>
      <c r="AC78" s="295"/>
    </row>
    <row r="79" spans="1:29" ht="15.75" customHeight="1">
      <c r="A79" s="298"/>
      <c r="B79" s="100" t="s">
        <v>118</v>
      </c>
      <c r="C79" s="279" t="s">
        <v>218</v>
      </c>
      <c r="D79" s="280"/>
      <c r="E79" s="101">
        <v>25.2</v>
      </c>
      <c r="F79" s="102">
        <v>4045</v>
      </c>
      <c r="G79" s="121">
        <f t="shared" si="33"/>
        <v>101934</v>
      </c>
      <c r="H79" s="62"/>
      <c r="I79" s="104">
        <v>3</v>
      </c>
      <c r="J79" s="105">
        <v>3600</v>
      </c>
      <c r="K79" s="106">
        <f t="shared" si="23"/>
        <v>1200</v>
      </c>
      <c r="L79" s="107">
        <v>3</v>
      </c>
      <c r="M79" s="105">
        <f t="shared" si="34"/>
        <v>3181.1101617028853</v>
      </c>
      <c r="N79" s="106">
        <f t="shared" si="27"/>
        <v>1060.3700539009617</v>
      </c>
      <c r="O79" s="123">
        <f t="shared" si="28"/>
        <v>0</v>
      </c>
      <c r="P79" s="124">
        <f t="shared" si="29"/>
        <v>-139.62994609903831</v>
      </c>
      <c r="Q79" s="125">
        <f t="shared" si="30"/>
        <v>0.88364171158413474</v>
      </c>
      <c r="R79" s="290"/>
      <c r="S79" s="47">
        <v>0.46319444444444458</v>
      </c>
      <c r="T79" s="120">
        <v>0.5161689814814816</v>
      </c>
      <c r="U79" s="111">
        <v>15</v>
      </c>
      <c r="V79" s="112">
        <v>76.294119871057802</v>
      </c>
      <c r="W79" s="113"/>
      <c r="X79" s="116"/>
      <c r="Y79" s="281"/>
      <c r="Z79" s="282"/>
      <c r="AA79" s="117">
        <f t="shared" si="31"/>
        <v>-418.88983829711469</v>
      </c>
      <c r="AB79" s="110">
        <f t="shared" si="32"/>
        <v>0.88364171158413485</v>
      </c>
      <c r="AC79" s="295"/>
    </row>
    <row r="80" spans="1:29" ht="15.75" customHeight="1">
      <c r="A80" s="298"/>
      <c r="B80" s="100" t="s">
        <v>118</v>
      </c>
      <c r="C80" s="279" t="s">
        <v>211</v>
      </c>
      <c r="D80" s="280"/>
      <c r="E80" s="101">
        <v>23.72</v>
      </c>
      <c r="F80" s="102">
        <v>2741</v>
      </c>
      <c r="G80" s="121">
        <f t="shared" si="33"/>
        <v>65016.52</v>
      </c>
      <c r="H80" s="62"/>
      <c r="I80" s="104">
        <v>5</v>
      </c>
      <c r="J80" s="105">
        <v>3600</v>
      </c>
      <c r="K80" s="106">
        <f t="shared" si="23"/>
        <v>720</v>
      </c>
      <c r="L80" s="118">
        <v>5</v>
      </c>
      <c r="M80" s="105">
        <f t="shared" si="34"/>
        <v>3182.7375423838134</v>
      </c>
      <c r="N80" s="106">
        <f t="shared" si="27"/>
        <v>636.54750847676269</v>
      </c>
      <c r="O80" s="123">
        <f t="shared" si="28"/>
        <v>0</v>
      </c>
      <c r="P80" s="124">
        <f t="shared" si="29"/>
        <v>-83.452491523237313</v>
      </c>
      <c r="Q80" s="125">
        <f t="shared" si="30"/>
        <v>0.88409376177328147</v>
      </c>
      <c r="R80" s="290"/>
      <c r="S80" s="47">
        <v>0.52638888888888902</v>
      </c>
      <c r="T80" s="120">
        <v>0.56226851851851867</v>
      </c>
      <c r="U80" s="111">
        <v>14.716666666666676</v>
      </c>
      <c r="V80" s="112">
        <v>51.672498222025055</v>
      </c>
      <c r="W80" s="113"/>
      <c r="X80" s="116"/>
      <c r="Y80" s="281"/>
      <c r="Z80" s="282"/>
      <c r="AA80" s="117">
        <f t="shared" si="31"/>
        <v>-417.26245761618657</v>
      </c>
      <c r="AB80" s="110">
        <f t="shared" si="32"/>
        <v>0.88409376177328147</v>
      </c>
      <c r="AC80" s="295"/>
    </row>
    <row r="81" spans="1:29" ht="15.75" customHeight="1">
      <c r="A81" s="298"/>
      <c r="B81" s="100" t="s">
        <v>118</v>
      </c>
      <c r="C81" s="279" t="s">
        <v>126</v>
      </c>
      <c r="D81" s="280"/>
      <c r="E81" s="101">
        <v>16.66</v>
      </c>
      <c r="F81" s="102">
        <v>4074</v>
      </c>
      <c r="G81" s="121">
        <f t="shared" si="33"/>
        <v>67872.84</v>
      </c>
      <c r="H81" s="62"/>
      <c r="I81" s="104">
        <v>5</v>
      </c>
      <c r="J81" s="105">
        <v>3600</v>
      </c>
      <c r="K81" s="106">
        <f t="shared" si="23"/>
        <v>720</v>
      </c>
      <c r="L81" s="118">
        <v>5</v>
      </c>
      <c r="M81" s="105">
        <f t="shared" si="34"/>
        <v>3186.8558276693384</v>
      </c>
      <c r="N81" s="106">
        <f t="shared" si="27"/>
        <v>637.37116553386772</v>
      </c>
      <c r="O81" s="123">
        <f t="shared" si="28"/>
        <v>0</v>
      </c>
      <c r="P81" s="124">
        <f t="shared" si="29"/>
        <v>-82.628834466132275</v>
      </c>
      <c r="Q81" s="125">
        <f t="shared" si="30"/>
        <v>0.88523772990814964</v>
      </c>
      <c r="R81" s="290"/>
      <c r="S81" s="47">
        <v>0.5722222222222223</v>
      </c>
      <c r="T81" s="120">
        <v>0.62548611111111119</v>
      </c>
      <c r="U81" s="111">
        <v>15</v>
      </c>
      <c r="V81" s="112">
        <v>76.702559895459004</v>
      </c>
      <c r="W81" s="126"/>
      <c r="X81" s="127"/>
      <c r="Y81" s="281"/>
      <c r="Z81" s="282"/>
      <c r="AA81" s="117">
        <f t="shared" si="31"/>
        <v>-413.1441723306616</v>
      </c>
      <c r="AB81" s="110">
        <f t="shared" si="32"/>
        <v>0.88523772990814953</v>
      </c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5">AVERAGE(I73:I88)</f>
        <v>4.4444444444444446</v>
      </c>
      <c r="J89" s="137">
        <f t="shared" si="35"/>
        <v>3600</v>
      </c>
      <c r="K89" s="138">
        <f t="shared" ref="K89" si="36">J89/I89</f>
        <v>810</v>
      </c>
      <c r="L89" s="136">
        <f t="shared" ref="L89:M89" si="37">AVERAGE(L73:L88)</f>
        <v>4.4444444444444446</v>
      </c>
      <c r="M89" s="137">
        <f t="shared" si="37"/>
        <v>3184.5485178557815</v>
      </c>
      <c r="N89" s="138">
        <f>M89/L89</f>
        <v>716.5234165175508</v>
      </c>
      <c r="O89" s="139">
        <f>L89-I89</f>
        <v>0</v>
      </c>
      <c r="P89" s="140">
        <f>N89-K89</f>
        <v>-93.4765834824492</v>
      </c>
      <c r="Q89" s="141">
        <f>N89/K89</f>
        <v>0.88459681051549477</v>
      </c>
      <c r="R89" s="291"/>
      <c r="S89" s="142">
        <f>S73</f>
        <v>0.25</v>
      </c>
      <c r="T89" s="143">
        <f>INDEX(T73:T88,COUNTA(T73:T88))</f>
        <v>0.62548611111111119</v>
      </c>
      <c r="U89" s="144"/>
      <c r="V89" s="166"/>
      <c r="W89" s="167"/>
      <c r="X89" s="138"/>
      <c r="Y89" s="277"/>
      <c r="Z89" s="278"/>
      <c r="AA89" s="168">
        <f>M89-J89</f>
        <v>-415.45148214421852</v>
      </c>
      <c r="AB89" s="141">
        <f>M89/J89</f>
        <v>0.88459681051549488</v>
      </c>
      <c r="AC89" s="296"/>
    </row>
    <row r="90" spans="1:29" ht="15.75" customHeight="1">
      <c r="A90" s="283" t="s">
        <v>134</v>
      </c>
      <c r="B90" s="114" t="s">
        <v>118</v>
      </c>
      <c r="C90" s="287" t="s">
        <v>135</v>
      </c>
      <c r="D90" s="288"/>
      <c r="E90" s="147">
        <v>28.57</v>
      </c>
      <c r="F90" s="97">
        <v>2628</v>
      </c>
      <c r="G90" s="148">
        <f t="shared" ref="G90:G92" si="38">E90*F90</f>
        <v>75081.960000000006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3125.8579239114629</v>
      </c>
      <c r="N90" s="152">
        <f>M90/L90</f>
        <v>260.48816032595522</v>
      </c>
      <c r="O90" s="154">
        <f>L90-I90</f>
        <v>0</v>
      </c>
      <c r="P90" s="155">
        <f>N90-K90</f>
        <v>-39.511839674044779</v>
      </c>
      <c r="Q90" s="156">
        <f>N90/K90</f>
        <v>0.86829386775318407</v>
      </c>
      <c r="R90" s="289">
        <f>Q106</f>
        <v>0.8938879259994158</v>
      </c>
      <c r="S90" s="157">
        <v>0.70833333333333337</v>
      </c>
      <c r="T90" s="158">
        <v>0.74335648148148148</v>
      </c>
      <c r="U90" s="159"/>
      <c r="V90" s="160">
        <v>50.443751391839058</v>
      </c>
      <c r="W90" s="158"/>
      <c r="X90" s="169"/>
      <c r="Y90" s="292"/>
      <c r="Z90" s="293"/>
      <c r="AA90" s="115">
        <f>M90-J90</f>
        <v>-474.14207608853712</v>
      </c>
      <c r="AB90" s="156">
        <f>M90/J90</f>
        <v>0.86829386775318418</v>
      </c>
      <c r="AC90" s="294">
        <f>AB106</f>
        <v>0.89388792599941591</v>
      </c>
    </row>
    <row r="91" spans="1:29" ht="15.75" customHeight="1">
      <c r="A91" s="284"/>
      <c r="B91" s="100" t="s">
        <v>118</v>
      </c>
      <c r="C91" s="279" t="s">
        <v>202</v>
      </c>
      <c r="D91" s="280"/>
      <c r="E91" s="101">
        <v>20.170000000000002</v>
      </c>
      <c r="F91" s="102">
        <v>184</v>
      </c>
      <c r="G91" s="103">
        <f t="shared" si="38"/>
        <v>3711.28</v>
      </c>
      <c r="H91" s="26"/>
      <c r="I91" s="104">
        <v>12</v>
      </c>
      <c r="J91" s="105">
        <v>3600</v>
      </c>
      <c r="K91" s="106">
        <f t="shared" si="23"/>
        <v>300</v>
      </c>
      <c r="L91" s="107">
        <v>12</v>
      </c>
      <c r="M91" s="105">
        <f>F91/V91*60</f>
        <v>3263.6728589773152</v>
      </c>
      <c r="N91" s="106">
        <f>M91/L91</f>
        <v>271.97273824810958</v>
      </c>
      <c r="O91" s="108">
        <f>L91-I91</f>
        <v>0</v>
      </c>
      <c r="P91" s="109">
        <f>N91-K91</f>
        <v>-28.027261751890421</v>
      </c>
      <c r="Q91" s="110">
        <f>N91/K91</f>
        <v>0.90657579416036527</v>
      </c>
      <c r="R91" s="290"/>
      <c r="S91" s="47">
        <v>0.74652777777777779</v>
      </c>
      <c r="T91" s="48">
        <v>0.74886574074074075</v>
      </c>
      <c r="U91" s="111">
        <v>4.5666666666666877</v>
      </c>
      <c r="V91" s="112">
        <v>3.3826919783435119</v>
      </c>
      <c r="W91" s="113"/>
      <c r="X91" s="13"/>
      <c r="Y91" s="281"/>
      <c r="Z91" s="282"/>
      <c r="AA91" s="117">
        <f>M91-J91</f>
        <v>-336.32714102268483</v>
      </c>
      <c r="AB91" s="110">
        <f>M91/J91</f>
        <v>0.90657579416036538</v>
      </c>
      <c r="AC91" s="295"/>
    </row>
    <row r="92" spans="1:29" ht="15.75" customHeight="1">
      <c r="A92" s="284"/>
      <c r="B92" s="100" t="s">
        <v>118</v>
      </c>
      <c r="C92" s="279" t="s">
        <v>203</v>
      </c>
      <c r="D92" s="280"/>
      <c r="E92" s="101">
        <v>20.420000000000002</v>
      </c>
      <c r="F92" s="102">
        <v>1457</v>
      </c>
      <c r="G92" s="103">
        <f t="shared" si="38"/>
        <v>29751.940000000002</v>
      </c>
      <c r="H92" s="26"/>
      <c r="I92" s="104">
        <v>13</v>
      </c>
      <c r="J92" s="105">
        <v>3600</v>
      </c>
      <c r="K92" s="106">
        <f t="shared" si="23"/>
        <v>276.92307692307691</v>
      </c>
      <c r="L92" s="107">
        <v>13</v>
      </c>
      <c r="M92" s="105">
        <f>F92/V92*60</f>
        <v>3264.4588179049142</v>
      </c>
      <c r="N92" s="106">
        <f>M92/L92</f>
        <v>251.11221676191647</v>
      </c>
      <c r="O92" s="108">
        <f>L92-I92</f>
        <v>0</v>
      </c>
      <c r="P92" s="109">
        <f>N92-K92</f>
        <v>-25.810860161160434</v>
      </c>
      <c r="Q92" s="110">
        <f>N92/K92</f>
        <v>0.9067941160846984</v>
      </c>
      <c r="R92" s="290"/>
      <c r="S92" s="47">
        <v>0.75277777777777777</v>
      </c>
      <c r="T92" s="48">
        <v>0.77136574074074071</v>
      </c>
      <c r="U92" s="111">
        <v>5.633333333333308</v>
      </c>
      <c r="V92" s="112">
        <v>26.779323886862503</v>
      </c>
      <c r="W92" s="113"/>
      <c r="X92" s="13"/>
      <c r="Y92" s="281"/>
      <c r="Z92" s="282"/>
      <c r="AA92" s="117">
        <f>M92-J92</f>
        <v>-335.54118209508579</v>
      </c>
      <c r="AB92" s="110">
        <f>M92/J92</f>
        <v>0.9067941160846984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26"/>
      <c r="X98" s="127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26"/>
      <c r="X99" s="127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9">AVERAGE(I90:I105)</f>
        <v>12.333333333333334</v>
      </c>
      <c r="J106" s="137">
        <f t="shared" si="39"/>
        <v>3600</v>
      </c>
      <c r="K106" s="138">
        <f t="shared" ref="K106" si="40">J106/I106</f>
        <v>291.89189189189187</v>
      </c>
      <c r="L106" s="136">
        <f t="shared" ref="L106:M106" si="41">AVERAGE(L90:L105)</f>
        <v>12.333333333333334</v>
      </c>
      <c r="M106" s="137">
        <f t="shared" si="41"/>
        <v>3217.9965335978973</v>
      </c>
      <c r="N106" s="138">
        <f>M106/L106</f>
        <v>260.91863785928894</v>
      </c>
      <c r="O106" s="139">
        <f>L106-I106</f>
        <v>0</v>
      </c>
      <c r="P106" s="140">
        <f>N106-K106</f>
        <v>-30.973254032602938</v>
      </c>
      <c r="Q106" s="141">
        <f>N106/K106</f>
        <v>0.8938879259994158</v>
      </c>
      <c r="R106" s="291"/>
      <c r="S106" s="142">
        <f>S90</f>
        <v>0.70833333333333337</v>
      </c>
      <c r="T106" s="143">
        <f>INDEX(T90:T105,COUNTA(T90:T105))</f>
        <v>0.77136574074074071</v>
      </c>
      <c r="U106" s="144"/>
      <c r="V106" s="166"/>
      <c r="W106" s="167"/>
      <c r="X106" s="138"/>
      <c r="Y106" s="277"/>
      <c r="Z106" s="278"/>
      <c r="AA106" s="168">
        <f>M106-J106</f>
        <v>-382.00346640210273</v>
      </c>
      <c r="AB106" s="141">
        <f>M106/J106</f>
        <v>0.89388792599941591</v>
      </c>
      <c r="AC106" s="296"/>
    </row>
    <row r="107" spans="1:29" ht="15.75" customHeight="1">
      <c r="A107" s="297" t="s">
        <v>139</v>
      </c>
      <c r="B107" s="114" t="s">
        <v>118</v>
      </c>
      <c r="C107" s="287" t="s">
        <v>208</v>
      </c>
      <c r="D107" s="288"/>
      <c r="E107" s="147">
        <v>17.22</v>
      </c>
      <c r="F107" s="97">
        <v>2320</v>
      </c>
      <c r="G107" s="148">
        <f t="shared" ref="G107:G109" si="42">E107*F107</f>
        <v>39950.399999999994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2977.8407569248207</v>
      </c>
      <c r="N107" s="152">
        <f>M107/L107</f>
        <v>992.61358564160685</v>
      </c>
      <c r="O107" s="154">
        <f>L107-I107</f>
        <v>0</v>
      </c>
      <c r="P107" s="155">
        <f>N107-K107</f>
        <v>-107.38641435839315</v>
      </c>
      <c r="Q107" s="156">
        <f>N107/K107</f>
        <v>0.90237598694691534</v>
      </c>
      <c r="R107" s="289">
        <f>Q123</f>
        <v>0.89818204588946893</v>
      </c>
      <c r="S107" s="157">
        <v>0.70833333333333337</v>
      </c>
      <c r="T107" s="158">
        <v>0.74078703703703708</v>
      </c>
      <c r="U107" s="159"/>
      <c r="V107" s="160">
        <v>46.745280007434019</v>
      </c>
      <c r="W107" s="161"/>
      <c r="X107" s="162"/>
      <c r="Y107" s="292"/>
      <c r="Z107" s="293"/>
      <c r="AA107" s="115">
        <f>M107-J107</f>
        <v>-322.15924307517935</v>
      </c>
      <c r="AB107" s="156">
        <f>M107/J107</f>
        <v>0.90237598694691534</v>
      </c>
      <c r="AC107" s="294">
        <f>AB123</f>
        <v>0.89818204588946893</v>
      </c>
    </row>
    <row r="108" spans="1:29" ht="15.75" customHeight="1">
      <c r="A108" s="298"/>
      <c r="B108" s="100" t="s">
        <v>118</v>
      </c>
      <c r="C108" s="279" t="s">
        <v>138</v>
      </c>
      <c r="D108" s="280"/>
      <c r="E108" s="101">
        <v>24.54</v>
      </c>
      <c r="F108" s="102">
        <v>1904</v>
      </c>
      <c r="G108" s="103">
        <f t="shared" si="42"/>
        <v>46724.159999999996</v>
      </c>
      <c r="H108" s="26"/>
      <c r="I108" s="104">
        <v>4</v>
      </c>
      <c r="J108" s="105">
        <v>3000</v>
      </c>
      <c r="K108" s="106">
        <f t="shared" ref="K108:K152" si="43">J108/I108</f>
        <v>750</v>
      </c>
      <c r="L108" s="107">
        <v>4</v>
      </c>
      <c r="M108" s="105">
        <f>F108/V108*60</f>
        <v>2687.9572552203022</v>
      </c>
      <c r="N108" s="106">
        <f>M108/L108</f>
        <v>671.98931380507554</v>
      </c>
      <c r="O108" s="108">
        <f>L108-I108</f>
        <v>0</v>
      </c>
      <c r="P108" s="109">
        <f>N108-K108</f>
        <v>-78.01068619492446</v>
      </c>
      <c r="Q108" s="110">
        <f>N108/K108</f>
        <v>0.89598575174010076</v>
      </c>
      <c r="R108" s="290"/>
      <c r="S108" s="47">
        <v>0.74375000000000002</v>
      </c>
      <c r="T108" s="48">
        <v>0.77326388888888886</v>
      </c>
      <c r="U108" s="111">
        <v>5</v>
      </c>
      <c r="V108" s="112">
        <v>42.500675848968072</v>
      </c>
      <c r="W108" s="113"/>
      <c r="X108" s="116"/>
      <c r="Y108" s="281"/>
      <c r="Z108" s="282"/>
      <c r="AA108" s="117">
        <f>M108-J108</f>
        <v>-312.04274477969784</v>
      </c>
      <c r="AB108" s="110">
        <f>M108/J108</f>
        <v>0.89598575174010076</v>
      </c>
      <c r="AC108" s="295"/>
    </row>
    <row r="109" spans="1:29" ht="15.75" customHeight="1">
      <c r="A109" s="298"/>
      <c r="B109" s="100" t="s">
        <v>118</v>
      </c>
      <c r="C109" s="279" t="s">
        <v>205</v>
      </c>
      <c r="D109" s="280"/>
      <c r="E109" s="101">
        <v>23.27</v>
      </c>
      <c r="F109" s="102">
        <v>2340</v>
      </c>
      <c r="G109" s="103">
        <f t="shared" si="42"/>
        <v>54451.799999999996</v>
      </c>
      <c r="H109" s="26"/>
      <c r="I109" s="104">
        <v>5</v>
      </c>
      <c r="J109" s="105">
        <v>3000</v>
      </c>
      <c r="K109" s="106">
        <f t="shared" si="43"/>
        <v>600</v>
      </c>
      <c r="L109" s="107">
        <v>5</v>
      </c>
      <c r="M109" s="105">
        <f>F109/V109*60</f>
        <v>2687.2950146269391</v>
      </c>
      <c r="N109" s="106">
        <f>M109/L109</f>
        <v>537.45900292538784</v>
      </c>
      <c r="O109" s="108">
        <f>L109-I109</f>
        <v>0</v>
      </c>
      <c r="P109" s="109">
        <f>N109-K109</f>
        <v>-62.540997074612164</v>
      </c>
      <c r="Q109" s="110">
        <f>N109/K109</f>
        <v>0.89576500487564636</v>
      </c>
      <c r="R109" s="290"/>
      <c r="S109" s="47">
        <v>0.77708333333333335</v>
      </c>
      <c r="T109" s="48">
        <v>0.81335648148148154</v>
      </c>
      <c r="U109" s="111">
        <v>5.5000000000000604</v>
      </c>
      <c r="V109" s="112">
        <v>52.245845445253764</v>
      </c>
      <c r="W109" s="113"/>
      <c r="X109" s="116"/>
      <c r="Y109" s="281"/>
      <c r="Z109" s="282"/>
      <c r="AA109" s="117">
        <f>M109-J109</f>
        <v>-312.70498537306094</v>
      </c>
      <c r="AB109" s="110">
        <f>M109/J109</f>
        <v>0.89576500487564636</v>
      </c>
      <c r="AC109" s="295"/>
    </row>
    <row r="110" spans="1:29" ht="15.75" customHeight="1">
      <c r="A110" s="298"/>
      <c r="B110" s="100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281"/>
      <c r="Z110" s="282"/>
      <c r="AA110" s="117"/>
      <c r="AB110" s="110"/>
      <c r="AC110" s="295"/>
    </row>
    <row r="111" spans="1:29" ht="15.75" customHeight="1">
      <c r="A111" s="298"/>
      <c r="B111" s="100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81"/>
      <c r="Z111" s="282"/>
      <c r="AA111" s="117"/>
      <c r="AB111" s="110"/>
      <c r="AC111" s="295"/>
    </row>
    <row r="112" spans="1:29" ht="15.75" customHeight="1">
      <c r="A112" s="298"/>
      <c r="B112" s="100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281"/>
      <c r="Z112" s="282"/>
      <c r="AA112" s="117"/>
      <c r="AB112" s="110"/>
      <c r="AC112" s="295"/>
    </row>
    <row r="113" spans="1:29" ht="15.75" customHeight="1">
      <c r="A113" s="298"/>
      <c r="B113" s="100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120"/>
      <c r="U113" s="111"/>
      <c r="V113" s="112"/>
      <c r="W113" s="113"/>
      <c r="X113" s="116"/>
      <c r="Y113" s="281"/>
      <c r="Z113" s="282"/>
      <c r="AA113" s="117"/>
      <c r="AB113" s="110"/>
      <c r="AC113" s="295"/>
    </row>
    <row r="114" spans="1:29" ht="15.75" customHeight="1">
      <c r="A114" s="298"/>
      <c r="B114" s="100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120"/>
      <c r="U114" s="111"/>
      <c r="V114" s="112"/>
      <c r="W114" s="113"/>
      <c r="X114" s="116"/>
      <c r="Y114" s="281"/>
      <c r="Z114" s="282"/>
      <c r="AA114" s="117"/>
      <c r="AB114" s="110"/>
      <c r="AC114" s="295"/>
    </row>
    <row r="115" spans="1:29" ht="15.75" customHeight="1">
      <c r="A115" s="298"/>
      <c r="B115" s="100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120"/>
      <c r="U115" s="111"/>
      <c r="V115" s="112"/>
      <c r="W115" s="113"/>
      <c r="X115" s="116"/>
      <c r="Y115" s="281"/>
      <c r="Z115" s="282"/>
      <c r="AA115" s="117"/>
      <c r="AB115" s="110"/>
      <c r="AC115" s="295"/>
    </row>
    <row r="116" spans="1:29" ht="15.75" customHeight="1">
      <c r="A116" s="298"/>
      <c r="B116" s="100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120"/>
      <c r="U116" s="111"/>
      <c r="V116" s="112"/>
      <c r="W116" s="113"/>
      <c r="X116" s="116"/>
      <c r="Y116" s="281"/>
      <c r="Z116" s="282"/>
      <c r="AA116" s="117"/>
      <c r="AB116" s="110"/>
      <c r="AC116" s="295"/>
    </row>
    <row r="117" spans="1:29" ht="15.75" customHeight="1">
      <c r="A117" s="298"/>
      <c r="B117" s="100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120"/>
      <c r="U117" s="111"/>
      <c r="V117" s="112"/>
      <c r="W117" s="126"/>
      <c r="X117" s="127"/>
      <c r="Y117" s="281"/>
      <c r="Z117" s="282"/>
      <c r="AA117" s="117"/>
      <c r="AB117" s="110"/>
      <c r="AC117" s="295"/>
    </row>
    <row r="118" spans="1:29" ht="15.75" customHeight="1">
      <c r="A118" s="298"/>
      <c r="B118" s="100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120"/>
      <c r="U118" s="111"/>
      <c r="V118" s="112"/>
      <c r="W118" s="126"/>
      <c r="X118" s="127"/>
      <c r="Y118" s="281"/>
      <c r="Z118" s="282"/>
      <c r="AA118" s="117"/>
      <c r="AB118" s="110"/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4">AVERAGE(I107:I122)</f>
        <v>4</v>
      </c>
      <c r="J123" s="137">
        <f t="shared" si="44"/>
        <v>3100</v>
      </c>
      <c r="K123" s="138">
        <f t="shared" ref="K123" si="45">J123/I123</f>
        <v>775</v>
      </c>
      <c r="L123" s="136">
        <f t="shared" ref="L123:M123" si="46">AVERAGE(L107:L122)</f>
        <v>4</v>
      </c>
      <c r="M123" s="137">
        <f t="shared" si="46"/>
        <v>2784.3643422573537</v>
      </c>
      <c r="N123" s="138">
        <f t="shared" ref="N123:N135" si="47">M123/L123</f>
        <v>696.09108556433841</v>
      </c>
      <c r="O123" s="139">
        <f t="shared" ref="O123:O135" si="48">L123-I123</f>
        <v>0</v>
      </c>
      <c r="P123" s="140">
        <f t="shared" ref="P123:P135" si="49">N123-K123</f>
        <v>-78.908914435661586</v>
      </c>
      <c r="Q123" s="141">
        <f t="shared" ref="Q123:Q135" si="50">N123/K123</f>
        <v>0.89818204588946893</v>
      </c>
      <c r="R123" s="291"/>
      <c r="S123" s="142">
        <f>S107</f>
        <v>0.70833333333333337</v>
      </c>
      <c r="T123" s="143">
        <f>INDEX(T107:T122,COUNTA(T107:T122))</f>
        <v>0.81335648148148154</v>
      </c>
      <c r="U123" s="144"/>
      <c r="V123" s="166"/>
      <c r="W123" s="99"/>
      <c r="X123" s="69"/>
      <c r="Y123" s="277"/>
      <c r="Z123" s="278"/>
      <c r="AA123" s="168">
        <f t="shared" ref="AA123:AA135" si="51">M123-J123</f>
        <v>-315.63565774264634</v>
      </c>
      <c r="AB123" s="141">
        <f t="shared" ref="AB123:AB135" si="52">M123/J123</f>
        <v>0.89818204588946893</v>
      </c>
      <c r="AC123" s="296"/>
    </row>
    <row r="124" spans="1:29" ht="15.75" customHeight="1">
      <c r="A124" s="283" t="s">
        <v>142</v>
      </c>
      <c r="B124" s="114" t="s">
        <v>118</v>
      </c>
      <c r="C124" s="287" t="s">
        <v>137</v>
      </c>
      <c r="D124" s="288"/>
      <c r="E124" s="147">
        <v>22.28</v>
      </c>
      <c r="F124" s="97">
        <v>527</v>
      </c>
      <c r="G124" s="148">
        <f t="shared" ref="G124:G135" si="53">E124*F124</f>
        <v>11741.560000000001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5" si="54">F124/V124*60</f>
        <v>2950.5405155953131</v>
      </c>
      <c r="N124" s="152">
        <f t="shared" si="47"/>
        <v>590.10810311906266</v>
      </c>
      <c r="O124" s="154">
        <f t="shared" si="48"/>
        <v>0</v>
      </c>
      <c r="P124" s="155">
        <f t="shared" si="49"/>
        <v>-69.891896880937338</v>
      </c>
      <c r="Q124" s="156">
        <f t="shared" si="50"/>
        <v>0.89410318654403431</v>
      </c>
      <c r="R124" s="289">
        <f>Q140</f>
        <v>0.88887671997443374</v>
      </c>
      <c r="S124" s="157">
        <v>0.70833333333333337</v>
      </c>
      <c r="T124" s="158">
        <v>0.71577546296296302</v>
      </c>
      <c r="U124" s="159"/>
      <c r="V124" s="160">
        <v>10.716680497308886</v>
      </c>
      <c r="W124" s="161"/>
      <c r="X124" s="162"/>
      <c r="Y124" s="292"/>
      <c r="Z124" s="293"/>
      <c r="AA124" s="115">
        <f t="shared" si="51"/>
        <v>-349.45948440468692</v>
      </c>
      <c r="AB124" s="156">
        <f t="shared" si="52"/>
        <v>0.89410318654403431</v>
      </c>
      <c r="AC124" s="294">
        <f>AB140</f>
        <v>0.88887671997443363</v>
      </c>
    </row>
    <row r="125" spans="1:29" ht="15.75" customHeight="1">
      <c r="A125" s="284"/>
      <c r="B125" s="100" t="s">
        <v>118</v>
      </c>
      <c r="C125" s="279" t="s">
        <v>143</v>
      </c>
      <c r="D125" s="280"/>
      <c r="E125" s="101">
        <v>14.03</v>
      </c>
      <c r="F125" s="102">
        <v>2482</v>
      </c>
      <c r="G125" s="103">
        <f t="shared" si="53"/>
        <v>34822.46</v>
      </c>
      <c r="H125" s="26">
        <v>2</v>
      </c>
      <c r="I125" s="104">
        <v>3</v>
      </c>
      <c r="J125" s="105">
        <v>3000</v>
      </c>
      <c r="K125" s="106">
        <f t="shared" si="43"/>
        <v>1000</v>
      </c>
      <c r="L125" s="107">
        <v>3</v>
      </c>
      <c r="M125" s="105">
        <f t="shared" si="54"/>
        <v>2705.7151742993865</v>
      </c>
      <c r="N125" s="106">
        <f t="shared" si="47"/>
        <v>901.9050580997955</v>
      </c>
      <c r="O125" s="108">
        <f t="shared" si="48"/>
        <v>0</v>
      </c>
      <c r="P125" s="109">
        <f t="shared" si="49"/>
        <v>-98.094941900204503</v>
      </c>
      <c r="Q125" s="110">
        <f t="shared" si="50"/>
        <v>0.90190505809979549</v>
      </c>
      <c r="R125" s="290"/>
      <c r="S125" s="47">
        <v>0.72569444444444442</v>
      </c>
      <c r="T125" s="48">
        <v>0.76391203703703703</v>
      </c>
      <c r="U125" s="111">
        <v>15</v>
      </c>
      <c r="V125" s="112">
        <v>55.039052674330769</v>
      </c>
      <c r="W125" s="113"/>
      <c r="X125" s="116"/>
      <c r="Y125" s="281"/>
      <c r="Z125" s="282"/>
      <c r="AA125" s="117">
        <f t="shared" si="51"/>
        <v>-294.28482570061351</v>
      </c>
      <c r="AB125" s="110">
        <f t="shared" si="52"/>
        <v>0.90190505809979549</v>
      </c>
      <c r="AC125" s="295"/>
    </row>
    <row r="126" spans="1:29" ht="15.75" customHeight="1">
      <c r="A126" s="284"/>
      <c r="B126" s="100" t="s">
        <v>118</v>
      </c>
      <c r="C126" s="279" t="s">
        <v>136</v>
      </c>
      <c r="D126" s="280"/>
      <c r="E126" s="101">
        <v>16.7</v>
      </c>
      <c r="F126" s="102">
        <v>462</v>
      </c>
      <c r="G126" s="103">
        <f t="shared" si="53"/>
        <v>7715.4</v>
      </c>
      <c r="H126" s="26">
        <v>2</v>
      </c>
      <c r="I126" s="104">
        <v>3</v>
      </c>
      <c r="J126" s="105">
        <v>3600</v>
      </c>
      <c r="K126" s="106">
        <f t="shared" si="43"/>
        <v>1200</v>
      </c>
      <c r="L126" s="107">
        <v>3</v>
      </c>
      <c r="M126" s="105">
        <f t="shared" si="54"/>
        <v>3196.8447556532401</v>
      </c>
      <c r="N126" s="106">
        <f t="shared" si="47"/>
        <v>1065.6149185510801</v>
      </c>
      <c r="O126" s="108">
        <f t="shared" si="48"/>
        <v>0</v>
      </c>
      <c r="P126" s="109">
        <f t="shared" si="49"/>
        <v>-134.38508144891989</v>
      </c>
      <c r="Q126" s="110">
        <f t="shared" si="50"/>
        <v>0.88801243212590009</v>
      </c>
      <c r="R126" s="290"/>
      <c r="S126" s="47">
        <v>0.77430555555555547</v>
      </c>
      <c r="T126" s="48">
        <v>0.780324074074074</v>
      </c>
      <c r="U126" s="111">
        <v>14.966666666666555</v>
      </c>
      <c r="V126" s="112">
        <v>8.671049775244942</v>
      </c>
      <c r="W126" s="113"/>
      <c r="X126" s="116"/>
      <c r="Y126" s="281"/>
      <c r="Z126" s="282"/>
      <c r="AA126" s="117">
        <f t="shared" si="51"/>
        <v>-403.1552443467599</v>
      </c>
      <c r="AB126" s="110">
        <f t="shared" si="52"/>
        <v>0.88801243212589998</v>
      </c>
      <c r="AC126" s="295"/>
    </row>
    <row r="127" spans="1:29" ht="15.75" customHeight="1">
      <c r="A127" s="284"/>
      <c r="B127" s="100" t="s">
        <v>118</v>
      </c>
      <c r="C127" s="279" t="s">
        <v>148</v>
      </c>
      <c r="D127" s="280"/>
      <c r="E127" s="101">
        <v>18.18</v>
      </c>
      <c r="F127" s="102">
        <v>440</v>
      </c>
      <c r="G127" s="103">
        <f t="shared" si="53"/>
        <v>7999.2</v>
      </c>
      <c r="H127" s="26">
        <v>2</v>
      </c>
      <c r="I127" s="104">
        <v>3</v>
      </c>
      <c r="J127" s="105">
        <v>3600</v>
      </c>
      <c r="K127" s="106">
        <f t="shared" si="43"/>
        <v>1200</v>
      </c>
      <c r="L127" s="107">
        <v>3</v>
      </c>
      <c r="M127" s="105">
        <f t="shared" si="54"/>
        <v>3175.8831732776734</v>
      </c>
      <c r="N127" s="106">
        <f t="shared" si="47"/>
        <v>1058.6277244258911</v>
      </c>
      <c r="O127" s="108">
        <f t="shared" si="48"/>
        <v>0</v>
      </c>
      <c r="P127" s="109">
        <f t="shared" si="49"/>
        <v>-141.37227557410893</v>
      </c>
      <c r="Q127" s="110">
        <f t="shared" si="50"/>
        <v>0.8821897703549092</v>
      </c>
      <c r="R127" s="290"/>
      <c r="S127" s="47">
        <v>0.79027777777777763</v>
      </c>
      <c r="T127" s="48">
        <v>0.79604166666666654</v>
      </c>
      <c r="U127" s="111">
        <v>15</v>
      </c>
      <c r="V127" s="112">
        <v>8.3126483436586405</v>
      </c>
      <c r="W127" s="113"/>
      <c r="X127" s="116"/>
      <c r="Y127" s="281"/>
      <c r="Z127" s="282"/>
      <c r="AA127" s="117">
        <f t="shared" si="51"/>
        <v>-424.11682672232655</v>
      </c>
      <c r="AB127" s="110">
        <f t="shared" si="52"/>
        <v>0.88218977035490931</v>
      </c>
      <c r="AC127" s="295"/>
    </row>
    <row r="128" spans="1:29" ht="15.75" customHeight="1">
      <c r="A128" s="285"/>
      <c r="B128" s="100" t="s">
        <v>118</v>
      </c>
      <c r="C128" s="279" t="s">
        <v>209</v>
      </c>
      <c r="D128" s="280"/>
      <c r="E128" s="101">
        <v>30</v>
      </c>
      <c r="F128" s="102">
        <v>1033</v>
      </c>
      <c r="G128" s="103">
        <f t="shared" si="53"/>
        <v>30990</v>
      </c>
      <c r="H128" s="13">
        <v>2</v>
      </c>
      <c r="I128" s="104">
        <v>4</v>
      </c>
      <c r="J128" s="105">
        <v>3600</v>
      </c>
      <c r="K128" s="106">
        <f t="shared" si="43"/>
        <v>900</v>
      </c>
      <c r="L128" s="107">
        <v>4</v>
      </c>
      <c r="M128" s="105">
        <f t="shared" si="54"/>
        <v>3186.7199999999993</v>
      </c>
      <c r="N128" s="106">
        <f t="shared" si="47"/>
        <v>796.67999999999984</v>
      </c>
      <c r="O128" s="108">
        <f t="shared" si="48"/>
        <v>0</v>
      </c>
      <c r="P128" s="109">
        <f t="shared" si="49"/>
        <v>-103.32000000000016</v>
      </c>
      <c r="Q128" s="110">
        <f t="shared" si="50"/>
        <v>0.88519999999999976</v>
      </c>
      <c r="R128" s="290"/>
      <c r="S128" s="47">
        <v>0.8062499999999998</v>
      </c>
      <c r="T128" s="48">
        <v>0.81974537037037021</v>
      </c>
      <c r="U128" s="111">
        <v>14.6999999999999</v>
      </c>
      <c r="V128" s="112">
        <v>19.449465280915806</v>
      </c>
      <c r="W128" s="113"/>
      <c r="X128" s="116"/>
      <c r="Y128" s="281"/>
      <c r="Z128" s="282"/>
      <c r="AA128" s="117">
        <f t="shared" si="51"/>
        <v>-413.28000000000065</v>
      </c>
      <c r="AB128" s="110">
        <f t="shared" si="52"/>
        <v>0.88519999999999976</v>
      </c>
      <c r="AC128" s="295"/>
    </row>
    <row r="129" spans="1:29" ht="15.75" customHeight="1">
      <c r="A129" s="285"/>
      <c r="B129" s="100" t="s">
        <v>118</v>
      </c>
      <c r="C129" s="279" t="s">
        <v>145</v>
      </c>
      <c r="D129" s="280"/>
      <c r="E129" s="101">
        <v>14.28</v>
      </c>
      <c r="F129" s="102">
        <v>3250</v>
      </c>
      <c r="G129" s="121">
        <f t="shared" si="53"/>
        <v>46410</v>
      </c>
      <c r="H129" s="122">
        <v>2</v>
      </c>
      <c r="I129" s="104">
        <v>3</v>
      </c>
      <c r="J129" s="105">
        <v>3600</v>
      </c>
      <c r="K129" s="106">
        <f t="shared" si="43"/>
        <v>1200</v>
      </c>
      <c r="L129" s="107">
        <v>3</v>
      </c>
      <c r="M129" s="105">
        <f t="shared" si="54"/>
        <v>3184.0444846451669</v>
      </c>
      <c r="N129" s="106">
        <f t="shared" si="47"/>
        <v>1061.348161548389</v>
      </c>
      <c r="O129" s="108">
        <f t="shared" si="48"/>
        <v>0</v>
      </c>
      <c r="P129" s="109">
        <f t="shared" si="49"/>
        <v>-138.65183845161096</v>
      </c>
      <c r="Q129" s="110">
        <f t="shared" si="50"/>
        <v>0.88445680129032422</v>
      </c>
      <c r="R129" s="290"/>
      <c r="S129" s="47">
        <v>0.82986111111111083</v>
      </c>
      <c r="T129" s="120">
        <v>0.872384259259259</v>
      </c>
      <c r="U129" s="111">
        <v>14.566666666666492</v>
      </c>
      <c r="V129" s="112">
        <v>61.242862950054224</v>
      </c>
      <c r="W129" s="113"/>
      <c r="X129" s="116"/>
      <c r="Y129" s="281"/>
      <c r="Z129" s="282"/>
      <c r="AA129" s="117">
        <f t="shared" si="51"/>
        <v>-415.9555153548331</v>
      </c>
      <c r="AB129" s="110">
        <f t="shared" si="52"/>
        <v>0.88445680129032411</v>
      </c>
      <c r="AC129" s="295"/>
    </row>
    <row r="130" spans="1:29" ht="15.75" customHeight="1">
      <c r="A130" s="285"/>
      <c r="B130" s="100" t="s">
        <v>118</v>
      </c>
      <c r="C130" s="279" t="s">
        <v>137</v>
      </c>
      <c r="D130" s="280"/>
      <c r="E130" s="101">
        <v>22.28</v>
      </c>
      <c r="F130" s="102">
        <v>1393</v>
      </c>
      <c r="G130" s="121">
        <f t="shared" si="53"/>
        <v>31036.04</v>
      </c>
      <c r="H130" s="62"/>
      <c r="I130" s="104">
        <v>5</v>
      </c>
      <c r="J130" s="105">
        <v>3300</v>
      </c>
      <c r="K130" s="106">
        <f t="shared" si="43"/>
        <v>660</v>
      </c>
      <c r="L130" s="107">
        <v>5</v>
      </c>
      <c r="M130" s="105">
        <f t="shared" si="54"/>
        <v>2950.5405155953131</v>
      </c>
      <c r="N130" s="106">
        <f t="shared" si="47"/>
        <v>590.10810311906266</v>
      </c>
      <c r="O130" s="123">
        <f t="shared" si="48"/>
        <v>0</v>
      </c>
      <c r="P130" s="124">
        <f t="shared" si="49"/>
        <v>-69.891896880937338</v>
      </c>
      <c r="Q130" s="125">
        <f t="shared" si="50"/>
        <v>0.89410318654403431</v>
      </c>
      <c r="R130" s="290"/>
      <c r="S130" s="47">
        <v>0.88263888888888853</v>
      </c>
      <c r="T130" s="120">
        <v>0.90230324074074042</v>
      </c>
      <c r="U130" s="111">
        <v>14.766666666666524</v>
      </c>
      <c r="V130" s="112">
        <v>28.327013155125766</v>
      </c>
      <c r="W130" s="113"/>
      <c r="X130" s="116"/>
      <c r="Y130" s="281"/>
      <c r="Z130" s="282"/>
      <c r="AA130" s="117">
        <f t="shared" si="51"/>
        <v>-349.45948440468692</v>
      </c>
      <c r="AB130" s="110">
        <f t="shared" si="52"/>
        <v>0.89410318654403431</v>
      </c>
      <c r="AC130" s="295"/>
    </row>
    <row r="131" spans="1:29" ht="15.75" customHeight="1">
      <c r="A131" s="285"/>
      <c r="B131" s="100" t="s">
        <v>118</v>
      </c>
      <c r="C131" s="279" t="s">
        <v>143</v>
      </c>
      <c r="D131" s="280"/>
      <c r="E131" s="101">
        <v>14.03</v>
      </c>
      <c r="F131" s="102">
        <v>6226</v>
      </c>
      <c r="G131" s="121">
        <f t="shared" si="53"/>
        <v>87350.78</v>
      </c>
      <c r="H131" s="62"/>
      <c r="I131" s="104">
        <v>3</v>
      </c>
      <c r="J131" s="105">
        <v>3000</v>
      </c>
      <c r="K131" s="106">
        <f t="shared" si="43"/>
        <v>1000</v>
      </c>
      <c r="L131" s="118">
        <v>3</v>
      </c>
      <c r="M131" s="105">
        <f t="shared" si="54"/>
        <v>2705.715174299386</v>
      </c>
      <c r="N131" s="106">
        <f t="shared" si="47"/>
        <v>901.90505809979538</v>
      </c>
      <c r="O131" s="123">
        <f t="shared" si="48"/>
        <v>0</v>
      </c>
      <c r="P131" s="124">
        <f t="shared" si="49"/>
        <v>-98.094941900204617</v>
      </c>
      <c r="Q131" s="125">
        <f t="shared" si="50"/>
        <v>0.90190505809979538</v>
      </c>
      <c r="R131" s="290"/>
      <c r="S131" s="47">
        <v>0.91249999999999964</v>
      </c>
      <c r="T131" s="120">
        <v>1.0083680555555552</v>
      </c>
      <c r="U131" s="111">
        <v>14.683333333333284</v>
      </c>
      <c r="V131" s="112">
        <v>138.06331263109726</v>
      </c>
      <c r="W131" s="113"/>
      <c r="X131" s="116"/>
      <c r="Y131" s="281"/>
      <c r="Z131" s="282"/>
      <c r="AA131" s="117">
        <f t="shared" si="51"/>
        <v>-294.28482570061396</v>
      </c>
      <c r="AB131" s="110">
        <f t="shared" si="52"/>
        <v>0.90190505809979538</v>
      </c>
      <c r="AC131" s="295"/>
    </row>
    <row r="132" spans="1:29" ht="15.75" customHeight="1">
      <c r="A132" s="285"/>
      <c r="B132" s="100" t="s">
        <v>118</v>
      </c>
      <c r="C132" s="279" t="s">
        <v>136</v>
      </c>
      <c r="D132" s="280"/>
      <c r="E132" s="101">
        <v>16.7</v>
      </c>
      <c r="F132" s="102">
        <v>974</v>
      </c>
      <c r="G132" s="121">
        <f t="shared" si="53"/>
        <v>16265.8</v>
      </c>
      <c r="H132" s="62"/>
      <c r="I132" s="104">
        <v>3</v>
      </c>
      <c r="J132" s="105">
        <v>3600</v>
      </c>
      <c r="K132" s="106">
        <f t="shared" si="43"/>
        <v>1200</v>
      </c>
      <c r="L132" s="118">
        <v>3</v>
      </c>
      <c r="M132" s="105">
        <f t="shared" si="54"/>
        <v>3196.8447556532401</v>
      </c>
      <c r="N132" s="106">
        <f t="shared" si="47"/>
        <v>1065.6149185510801</v>
      </c>
      <c r="O132" s="123">
        <f t="shared" si="48"/>
        <v>0</v>
      </c>
      <c r="P132" s="124">
        <f t="shared" si="49"/>
        <v>-134.38508144891989</v>
      </c>
      <c r="Q132" s="125">
        <f t="shared" si="50"/>
        <v>0.88801243212590009</v>
      </c>
      <c r="R132" s="290"/>
      <c r="S132" s="47">
        <v>1.0187499999999998</v>
      </c>
      <c r="T132" s="120">
        <v>1.0314351851851851</v>
      </c>
      <c r="U132" s="111">
        <v>14.950000000000259</v>
      </c>
      <c r="V132" s="112">
        <v>18.280524850841068</v>
      </c>
      <c r="W132" s="113"/>
      <c r="X132" s="116"/>
      <c r="Y132" s="281"/>
      <c r="Z132" s="282"/>
      <c r="AA132" s="117">
        <f t="shared" si="51"/>
        <v>-403.1552443467599</v>
      </c>
      <c r="AB132" s="110">
        <f t="shared" si="52"/>
        <v>0.88801243212589998</v>
      </c>
      <c r="AC132" s="295"/>
    </row>
    <row r="133" spans="1:29" ht="15.75" customHeight="1">
      <c r="A133" s="285"/>
      <c r="B133" s="100" t="s">
        <v>118</v>
      </c>
      <c r="C133" s="279" t="s">
        <v>148</v>
      </c>
      <c r="D133" s="280"/>
      <c r="E133" s="101">
        <v>18.18</v>
      </c>
      <c r="F133" s="102">
        <v>897</v>
      </c>
      <c r="G133" s="121">
        <f t="shared" si="53"/>
        <v>16307.46</v>
      </c>
      <c r="H133" s="62"/>
      <c r="I133" s="104">
        <v>3</v>
      </c>
      <c r="J133" s="105">
        <v>3600</v>
      </c>
      <c r="K133" s="106">
        <f t="shared" si="43"/>
        <v>1200</v>
      </c>
      <c r="L133" s="118">
        <v>3</v>
      </c>
      <c r="M133" s="105">
        <f t="shared" si="54"/>
        <v>3175.8831732776734</v>
      </c>
      <c r="N133" s="106">
        <f t="shared" si="47"/>
        <v>1058.6277244258911</v>
      </c>
      <c r="O133" s="123">
        <f t="shared" si="48"/>
        <v>0</v>
      </c>
      <c r="P133" s="124">
        <f t="shared" si="49"/>
        <v>-141.37227557410893</v>
      </c>
      <c r="Q133" s="125">
        <f t="shared" si="50"/>
        <v>0.8821897703549092</v>
      </c>
      <c r="R133" s="290"/>
      <c r="S133" s="47">
        <v>1.0416666666666665</v>
      </c>
      <c r="T133" s="120">
        <v>1.0534259259259258</v>
      </c>
      <c r="U133" s="111">
        <v>14.733333333333292</v>
      </c>
      <c r="V133" s="112">
        <v>16.946467191504091</v>
      </c>
      <c r="W133" s="113"/>
      <c r="X133" s="116"/>
      <c r="Y133" s="281"/>
      <c r="Z133" s="282"/>
      <c r="AA133" s="117">
        <f t="shared" si="51"/>
        <v>-424.11682672232655</v>
      </c>
      <c r="AB133" s="110">
        <f t="shared" si="52"/>
        <v>0.88218977035490931</v>
      </c>
      <c r="AC133" s="295"/>
    </row>
    <row r="134" spans="1:29" ht="15.75" customHeight="1">
      <c r="A134" s="285"/>
      <c r="B134" s="100" t="s">
        <v>118</v>
      </c>
      <c r="C134" s="279" t="s">
        <v>209</v>
      </c>
      <c r="D134" s="280"/>
      <c r="E134" s="101">
        <v>30</v>
      </c>
      <c r="F134" s="102">
        <v>2453</v>
      </c>
      <c r="G134" s="121">
        <f t="shared" si="53"/>
        <v>73590</v>
      </c>
      <c r="H134" s="62"/>
      <c r="I134" s="104">
        <v>4</v>
      </c>
      <c r="J134" s="105">
        <v>3600</v>
      </c>
      <c r="K134" s="106">
        <f t="shared" si="43"/>
        <v>900</v>
      </c>
      <c r="L134" s="118">
        <v>4</v>
      </c>
      <c r="M134" s="105">
        <f t="shared" si="54"/>
        <v>3186.7199999999993</v>
      </c>
      <c r="N134" s="106">
        <f t="shared" si="47"/>
        <v>796.67999999999984</v>
      </c>
      <c r="O134" s="123">
        <f t="shared" si="48"/>
        <v>0</v>
      </c>
      <c r="P134" s="124">
        <f t="shared" si="49"/>
        <v>-103.32000000000016</v>
      </c>
      <c r="Q134" s="125">
        <f t="shared" si="50"/>
        <v>0.88519999999999976</v>
      </c>
      <c r="R134" s="290"/>
      <c r="S134" s="47">
        <v>1.0631944444444443</v>
      </c>
      <c r="T134" s="120">
        <v>1.0952662037037035</v>
      </c>
      <c r="U134" s="111">
        <v>15</v>
      </c>
      <c r="V134" s="112">
        <v>46.185419490887192</v>
      </c>
      <c r="W134" s="126"/>
      <c r="X134" s="127"/>
      <c r="Y134" s="281"/>
      <c r="Z134" s="282"/>
      <c r="AA134" s="117">
        <f t="shared" si="51"/>
        <v>-413.28000000000065</v>
      </c>
      <c r="AB134" s="110">
        <f t="shared" si="52"/>
        <v>0.88519999999999976</v>
      </c>
      <c r="AC134" s="295"/>
    </row>
    <row r="135" spans="1:29" ht="15.75" customHeight="1">
      <c r="A135" s="285"/>
      <c r="B135" s="100" t="s">
        <v>118</v>
      </c>
      <c r="C135" s="279" t="s">
        <v>145</v>
      </c>
      <c r="D135" s="280"/>
      <c r="E135" s="101">
        <v>14.28</v>
      </c>
      <c r="F135" s="102">
        <v>8346</v>
      </c>
      <c r="G135" s="121">
        <f t="shared" si="53"/>
        <v>119180.87999999999</v>
      </c>
      <c r="H135" s="62"/>
      <c r="I135" s="104">
        <v>3</v>
      </c>
      <c r="J135" s="105">
        <v>3600</v>
      </c>
      <c r="K135" s="106">
        <f t="shared" si="43"/>
        <v>1200</v>
      </c>
      <c r="L135" s="118">
        <v>3</v>
      </c>
      <c r="M135" s="105">
        <f t="shared" si="54"/>
        <v>3184.0444846451674</v>
      </c>
      <c r="N135" s="106">
        <f t="shared" si="47"/>
        <v>1061.348161548389</v>
      </c>
      <c r="O135" s="123">
        <f t="shared" si="48"/>
        <v>0</v>
      </c>
      <c r="P135" s="124">
        <f t="shared" si="49"/>
        <v>-138.65183845161096</v>
      </c>
      <c r="Q135" s="125">
        <f t="shared" si="50"/>
        <v>0.88445680129032422</v>
      </c>
      <c r="R135" s="290"/>
      <c r="S135" s="47">
        <v>1.1055555555555554</v>
      </c>
      <c r="T135" s="120">
        <v>1.2147685185185184</v>
      </c>
      <c r="U135" s="111">
        <v>14.816666666666691</v>
      </c>
      <c r="V135" s="112">
        <v>157.27167205573923</v>
      </c>
      <c r="W135" s="126"/>
      <c r="X135" s="127"/>
      <c r="Y135" s="281"/>
      <c r="Z135" s="282"/>
      <c r="AA135" s="117">
        <f t="shared" si="51"/>
        <v>-415.95551535483264</v>
      </c>
      <c r="AB135" s="110">
        <f t="shared" si="52"/>
        <v>0.88445680129032422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17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26"/>
      <c r="X137" s="127"/>
      <c r="Y137" s="281"/>
      <c r="Z137" s="282"/>
      <c r="AA137" s="117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17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65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99"/>
      <c r="G140" s="135"/>
      <c r="H140" s="69"/>
      <c r="I140" s="136">
        <f t="shared" ref="I140:J140" si="55">AVERAGE(I124:I139)</f>
        <v>3.5</v>
      </c>
      <c r="J140" s="137">
        <f t="shared" si="55"/>
        <v>3450</v>
      </c>
      <c r="K140" s="138">
        <f t="shared" ref="K140" si="56">J140/I140</f>
        <v>985.71428571428567</v>
      </c>
      <c r="L140" s="136">
        <f t="shared" ref="L140:M140" si="57">AVERAGE(L124:L139)</f>
        <v>3.5</v>
      </c>
      <c r="M140" s="137">
        <f t="shared" si="57"/>
        <v>3066.6246839117962</v>
      </c>
      <c r="N140" s="138">
        <f t="shared" ref="N140:N152" si="58">M140/L140</f>
        <v>876.17848111765602</v>
      </c>
      <c r="O140" s="139">
        <f t="shared" ref="O140:O152" si="59">L140-I140</f>
        <v>0</v>
      </c>
      <c r="P140" s="140">
        <f t="shared" ref="P140:P152" si="60">N140-K140</f>
        <v>-109.53580459662965</v>
      </c>
      <c r="Q140" s="141">
        <f t="shared" ref="Q140:Q152" si="61">N140/K140</f>
        <v>0.88887671997443374</v>
      </c>
      <c r="R140" s="291"/>
      <c r="S140" s="142">
        <f>S124</f>
        <v>0.70833333333333337</v>
      </c>
      <c r="T140" s="143">
        <f>INDEX(T124:T139,COUNTA(T124:T139))</f>
        <v>1.2147685185185184</v>
      </c>
      <c r="U140" s="144"/>
      <c r="V140" s="166"/>
      <c r="W140" s="99"/>
      <c r="X140" s="69"/>
      <c r="Y140" s="277"/>
      <c r="Z140" s="278"/>
      <c r="AA140" s="168">
        <f t="shared" ref="AA140:AA152" si="62">M140-J140</f>
        <v>-383.37531608820382</v>
      </c>
      <c r="AB140" s="141">
        <f t="shared" ref="AB140:AB152" si="63">M140/J140</f>
        <v>0.88887671997443363</v>
      </c>
      <c r="AC140" s="296"/>
    </row>
    <row r="141" spans="1:29" ht="15.75" customHeight="1">
      <c r="A141" s="297" t="s">
        <v>146</v>
      </c>
      <c r="B141" s="114" t="s">
        <v>118</v>
      </c>
      <c r="C141" s="287" t="s">
        <v>144</v>
      </c>
      <c r="D141" s="288"/>
      <c r="E141" s="147">
        <v>18.18</v>
      </c>
      <c r="F141" s="97">
        <v>666</v>
      </c>
      <c r="G141" s="148">
        <f t="shared" ref="G141:G152" si="64">E141*F141</f>
        <v>12107.88</v>
      </c>
      <c r="H141" s="149">
        <v>2</v>
      </c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 t="shared" ref="M141:M152" si="65">F141/V141*60</f>
        <v>2706.5387160066489</v>
      </c>
      <c r="N141" s="152">
        <f t="shared" si="58"/>
        <v>902.17957200221633</v>
      </c>
      <c r="O141" s="154">
        <f t="shared" si="59"/>
        <v>0</v>
      </c>
      <c r="P141" s="155">
        <f t="shared" si="60"/>
        <v>-97.820427997783668</v>
      </c>
      <c r="Q141" s="156">
        <f t="shared" si="61"/>
        <v>0.90217957200221632</v>
      </c>
      <c r="R141" s="289">
        <f>Q157</f>
        <v>0.88724776655660598</v>
      </c>
      <c r="S141" s="157">
        <v>0.70833333333333337</v>
      </c>
      <c r="T141" s="158">
        <v>0.71857638888888897</v>
      </c>
      <c r="U141" s="159"/>
      <c r="V141" s="160">
        <v>14.764244739479956</v>
      </c>
      <c r="W141" s="158"/>
      <c r="X141" s="169"/>
      <c r="Y141" s="292"/>
      <c r="Z141" s="293"/>
      <c r="AA141" s="171">
        <f t="shared" si="62"/>
        <v>-293.46128399335112</v>
      </c>
      <c r="AB141" s="156">
        <f t="shared" si="63"/>
        <v>0.90217957200221632</v>
      </c>
      <c r="AC141" s="294">
        <f>AB157</f>
        <v>0.88724776655660587</v>
      </c>
    </row>
    <row r="142" spans="1:29" ht="15.75" customHeight="1">
      <c r="A142" s="298"/>
      <c r="B142" s="100" t="s">
        <v>118</v>
      </c>
      <c r="C142" s="279" t="s">
        <v>147</v>
      </c>
      <c r="D142" s="280"/>
      <c r="E142" s="101">
        <v>18.18</v>
      </c>
      <c r="F142" s="102">
        <v>1143</v>
      </c>
      <c r="G142" s="103">
        <f t="shared" si="64"/>
        <v>20779.739999999998</v>
      </c>
      <c r="H142" s="26">
        <v>2</v>
      </c>
      <c r="I142" s="104">
        <v>3</v>
      </c>
      <c r="J142" s="105">
        <v>3600</v>
      </c>
      <c r="K142" s="106">
        <f t="shared" si="43"/>
        <v>1200</v>
      </c>
      <c r="L142" s="107">
        <v>3</v>
      </c>
      <c r="M142" s="105">
        <f t="shared" si="65"/>
        <v>3173.9307185122584</v>
      </c>
      <c r="N142" s="106">
        <f t="shared" si="58"/>
        <v>1057.9769061707527</v>
      </c>
      <c r="O142" s="108">
        <f t="shared" si="59"/>
        <v>0</v>
      </c>
      <c r="P142" s="109">
        <f t="shared" si="60"/>
        <v>-142.02309382924727</v>
      </c>
      <c r="Q142" s="110">
        <f t="shared" si="61"/>
        <v>0.88164742180896061</v>
      </c>
      <c r="R142" s="290"/>
      <c r="S142" s="47">
        <v>0.72847222222222219</v>
      </c>
      <c r="T142" s="48">
        <v>0.7434722222222222</v>
      </c>
      <c r="U142" s="111">
        <v>15</v>
      </c>
      <c r="V142" s="112">
        <v>21.607276932669169</v>
      </c>
      <c r="W142" s="113"/>
      <c r="X142" s="13"/>
      <c r="Y142" s="281"/>
      <c r="Z142" s="282"/>
      <c r="AA142" s="172">
        <f t="shared" si="62"/>
        <v>-426.06928148774159</v>
      </c>
      <c r="AB142" s="110">
        <f t="shared" si="63"/>
        <v>0.88164742180896072</v>
      </c>
      <c r="AC142" s="295"/>
    </row>
    <row r="143" spans="1:29" ht="15.75" customHeight="1">
      <c r="A143" s="298"/>
      <c r="B143" s="100" t="s">
        <v>118</v>
      </c>
      <c r="C143" s="279" t="s">
        <v>150</v>
      </c>
      <c r="D143" s="280"/>
      <c r="E143" s="101">
        <v>25.03</v>
      </c>
      <c r="F143" s="102">
        <v>791</v>
      </c>
      <c r="G143" s="103">
        <f t="shared" si="64"/>
        <v>19798.73</v>
      </c>
      <c r="H143" s="26">
        <v>2</v>
      </c>
      <c r="I143" s="104">
        <v>5</v>
      </c>
      <c r="J143" s="105">
        <v>3600</v>
      </c>
      <c r="K143" s="106">
        <f t="shared" si="43"/>
        <v>720</v>
      </c>
      <c r="L143" s="107">
        <v>5</v>
      </c>
      <c r="M143" s="105">
        <f t="shared" si="65"/>
        <v>3188.3374918322211</v>
      </c>
      <c r="N143" s="106">
        <f t="shared" si="58"/>
        <v>637.66749836644419</v>
      </c>
      <c r="O143" s="108">
        <f t="shared" si="59"/>
        <v>0</v>
      </c>
      <c r="P143" s="109">
        <f t="shared" si="60"/>
        <v>-82.332501633555808</v>
      </c>
      <c r="Q143" s="110">
        <f t="shared" si="61"/>
        <v>0.88564930328672808</v>
      </c>
      <c r="R143" s="290"/>
      <c r="S143" s="47">
        <v>0.7534722222222221</v>
      </c>
      <c r="T143" s="48">
        <v>0.76380787037037023</v>
      </c>
      <c r="U143" s="111">
        <v>15</v>
      </c>
      <c r="V143" s="112">
        <v>14.885500710505546</v>
      </c>
      <c r="W143" s="113"/>
      <c r="X143" s="13"/>
      <c r="Y143" s="281"/>
      <c r="Z143" s="282"/>
      <c r="AA143" s="172">
        <f t="shared" si="62"/>
        <v>-411.66250816777892</v>
      </c>
      <c r="AB143" s="110">
        <f t="shared" si="63"/>
        <v>0.88564930328672808</v>
      </c>
      <c r="AC143" s="295"/>
    </row>
    <row r="144" spans="1:29" ht="15.75" customHeight="1">
      <c r="A144" s="298"/>
      <c r="B144" s="100" t="s">
        <v>118</v>
      </c>
      <c r="C144" s="279" t="s">
        <v>149</v>
      </c>
      <c r="D144" s="280"/>
      <c r="E144" s="101">
        <v>24.82</v>
      </c>
      <c r="F144" s="102">
        <v>1007</v>
      </c>
      <c r="G144" s="103">
        <f t="shared" si="64"/>
        <v>24993.74</v>
      </c>
      <c r="H144" s="26">
        <v>2</v>
      </c>
      <c r="I144" s="104">
        <v>5</v>
      </c>
      <c r="J144" s="105">
        <v>3600</v>
      </c>
      <c r="K144" s="106">
        <f t="shared" si="43"/>
        <v>720</v>
      </c>
      <c r="L144" s="107">
        <v>5</v>
      </c>
      <c r="M144" s="105">
        <f t="shared" si="65"/>
        <v>3184.3517796373826</v>
      </c>
      <c r="N144" s="106">
        <f t="shared" si="58"/>
        <v>636.87035592747657</v>
      </c>
      <c r="O144" s="108">
        <f t="shared" si="59"/>
        <v>0</v>
      </c>
      <c r="P144" s="109">
        <f t="shared" si="60"/>
        <v>-83.129644072523433</v>
      </c>
      <c r="Q144" s="110">
        <f t="shared" si="61"/>
        <v>0.88454216101038408</v>
      </c>
      <c r="R144" s="290"/>
      <c r="S144" s="47">
        <v>0.77361111111111092</v>
      </c>
      <c r="T144" s="48">
        <v>0.78678240740740724</v>
      </c>
      <c r="U144" s="111">
        <v>15</v>
      </c>
      <c r="V144" s="112">
        <v>18.974034334510716</v>
      </c>
      <c r="W144" s="113"/>
      <c r="X144" s="13"/>
      <c r="Y144" s="281"/>
      <c r="Z144" s="282"/>
      <c r="AA144" s="172">
        <f t="shared" si="62"/>
        <v>-415.64822036261739</v>
      </c>
      <c r="AB144" s="110">
        <f t="shared" si="63"/>
        <v>0.88454216101038408</v>
      </c>
      <c r="AC144" s="295"/>
    </row>
    <row r="145" spans="1:29" ht="15.75" customHeight="1">
      <c r="A145" s="298"/>
      <c r="B145" s="100" t="s">
        <v>118</v>
      </c>
      <c r="C145" s="279" t="s">
        <v>140</v>
      </c>
      <c r="D145" s="280"/>
      <c r="E145" s="101">
        <v>17.89</v>
      </c>
      <c r="F145" s="102">
        <v>1715</v>
      </c>
      <c r="G145" s="103">
        <f t="shared" si="64"/>
        <v>30681.350000000002</v>
      </c>
      <c r="H145" s="13">
        <v>2</v>
      </c>
      <c r="I145" s="104">
        <v>4</v>
      </c>
      <c r="J145" s="105">
        <v>3600</v>
      </c>
      <c r="K145" s="106">
        <f t="shared" si="43"/>
        <v>900</v>
      </c>
      <c r="L145" s="107">
        <v>4</v>
      </c>
      <c r="M145" s="105">
        <f t="shared" si="65"/>
        <v>3186.9764943287573</v>
      </c>
      <c r="N145" s="106">
        <f t="shared" si="58"/>
        <v>796.74412358218933</v>
      </c>
      <c r="O145" s="108">
        <f t="shared" si="59"/>
        <v>0</v>
      </c>
      <c r="P145" s="109">
        <f t="shared" si="60"/>
        <v>-103.25587641781067</v>
      </c>
      <c r="Q145" s="110">
        <f t="shared" si="61"/>
        <v>0.88527124842465477</v>
      </c>
      <c r="R145" s="290"/>
      <c r="S145" s="47">
        <v>0.7965277777777775</v>
      </c>
      <c r="T145" s="48">
        <v>0.81894675925925897</v>
      </c>
      <c r="U145" s="111">
        <v>15</v>
      </c>
      <c r="V145" s="112">
        <v>32.287655771265065</v>
      </c>
      <c r="W145" s="113"/>
      <c r="X145" s="116"/>
      <c r="Y145" s="281"/>
      <c r="Z145" s="282"/>
      <c r="AA145" s="172">
        <f t="shared" si="62"/>
        <v>-413.02350567124267</v>
      </c>
      <c r="AB145" s="110">
        <f t="shared" si="63"/>
        <v>0.88527124842465477</v>
      </c>
      <c r="AC145" s="295"/>
    </row>
    <row r="146" spans="1:29" ht="15.75" customHeight="1">
      <c r="A146" s="298"/>
      <c r="B146" s="100" t="s">
        <v>118</v>
      </c>
      <c r="C146" s="279" t="s">
        <v>141</v>
      </c>
      <c r="D146" s="280"/>
      <c r="E146" s="101">
        <v>16.66</v>
      </c>
      <c r="F146" s="102">
        <v>2765</v>
      </c>
      <c r="G146" s="121">
        <f t="shared" si="64"/>
        <v>46064.9</v>
      </c>
      <c r="H146" s="122">
        <v>2</v>
      </c>
      <c r="I146" s="104">
        <v>5</v>
      </c>
      <c r="J146" s="105">
        <v>3600</v>
      </c>
      <c r="K146" s="106">
        <f t="shared" si="43"/>
        <v>720</v>
      </c>
      <c r="L146" s="107">
        <v>5</v>
      </c>
      <c r="M146" s="105">
        <f t="shared" si="65"/>
        <v>3192.0678973714553</v>
      </c>
      <c r="N146" s="106">
        <f t="shared" si="58"/>
        <v>638.41357947429105</v>
      </c>
      <c r="O146" s="108">
        <f t="shared" si="59"/>
        <v>0</v>
      </c>
      <c r="P146" s="109">
        <f t="shared" si="60"/>
        <v>-81.586420525708945</v>
      </c>
      <c r="Q146" s="110">
        <f t="shared" si="61"/>
        <v>0.88668552704762649</v>
      </c>
      <c r="R146" s="290"/>
      <c r="S146" s="47">
        <v>0.82916666666666639</v>
      </c>
      <c r="T146" s="120">
        <v>0.86525462962962929</v>
      </c>
      <c r="U146" s="111">
        <v>14.716666666666676</v>
      </c>
      <c r="V146" s="112">
        <v>51.972578696277807</v>
      </c>
      <c r="W146" s="113"/>
      <c r="X146" s="50"/>
      <c r="Y146" s="281"/>
      <c r="Z146" s="282"/>
      <c r="AA146" s="172">
        <f t="shared" si="62"/>
        <v>-407.93210262854473</v>
      </c>
      <c r="AB146" s="110">
        <f t="shared" si="63"/>
        <v>0.88668552704762649</v>
      </c>
      <c r="AC146" s="295"/>
    </row>
    <row r="147" spans="1:29" ht="15.75" customHeight="1">
      <c r="A147" s="298"/>
      <c r="B147" s="100" t="s">
        <v>118</v>
      </c>
      <c r="C147" s="279" t="s">
        <v>144</v>
      </c>
      <c r="D147" s="280"/>
      <c r="E147" s="101">
        <v>18.18</v>
      </c>
      <c r="F147" s="102">
        <v>1339</v>
      </c>
      <c r="G147" s="121">
        <f t="shared" si="64"/>
        <v>24343.02</v>
      </c>
      <c r="H147" s="62"/>
      <c r="I147" s="104">
        <v>3</v>
      </c>
      <c r="J147" s="105">
        <v>3000</v>
      </c>
      <c r="K147" s="106">
        <f t="shared" si="43"/>
        <v>1000</v>
      </c>
      <c r="L147" s="107">
        <v>3</v>
      </c>
      <c r="M147" s="105">
        <f t="shared" si="65"/>
        <v>2706.5387160066484</v>
      </c>
      <c r="N147" s="106">
        <f t="shared" si="58"/>
        <v>902.1795720022161</v>
      </c>
      <c r="O147" s="123">
        <f t="shared" si="59"/>
        <v>0</v>
      </c>
      <c r="P147" s="124">
        <f t="shared" si="60"/>
        <v>-97.820427997783895</v>
      </c>
      <c r="Q147" s="125">
        <f t="shared" si="61"/>
        <v>0.9021795720022161</v>
      </c>
      <c r="R147" s="290"/>
      <c r="S147" s="47">
        <v>0.87499999999999967</v>
      </c>
      <c r="T147" s="120">
        <v>0.89561342592592563</v>
      </c>
      <c r="U147" s="111">
        <v>15</v>
      </c>
      <c r="V147" s="112">
        <v>29.683669228473967</v>
      </c>
      <c r="W147" s="113"/>
      <c r="X147" s="116"/>
      <c r="Y147" s="281"/>
      <c r="Z147" s="282"/>
      <c r="AA147" s="172">
        <f t="shared" si="62"/>
        <v>-293.46128399335157</v>
      </c>
      <c r="AB147" s="110">
        <f t="shared" si="63"/>
        <v>0.9021795720022161</v>
      </c>
      <c r="AC147" s="295"/>
    </row>
    <row r="148" spans="1:29" ht="15.75" customHeight="1">
      <c r="A148" s="298"/>
      <c r="B148" s="100" t="s">
        <v>118</v>
      </c>
      <c r="C148" s="279" t="s">
        <v>147</v>
      </c>
      <c r="D148" s="280"/>
      <c r="E148" s="101">
        <v>18.18</v>
      </c>
      <c r="F148" s="102">
        <v>2798</v>
      </c>
      <c r="G148" s="121">
        <f t="shared" si="64"/>
        <v>50867.64</v>
      </c>
      <c r="H148" s="62"/>
      <c r="I148" s="104">
        <v>3</v>
      </c>
      <c r="J148" s="105">
        <v>3600</v>
      </c>
      <c r="K148" s="106">
        <f t="shared" si="43"/>
        <v>1200</v>
      </c>
      <c r="L148" s="118">
        <v>3</v>
      </c>
      <c r="M148" s="105">
        <f t="shared" si="65"/>
        <v>3173.9307185122584</v>
      </c>
      <c r="N148" s="106">
        <f t="shared" si="58"/>
        <v>1057.9769061707527</v>
      </c>
      <c r="O148" s="123">
        <f t="shared" si="59"/>
        <v>0</v>
      </c>
      <c r="P148" s="124">
        <f t="shared" si="60"/>
        <v>-142.02309382924727</v>
      </c>
      <c r="Q148" s="125">
        <f t="shared" si="61"/>
        <v>0.88164742180896061</v>
      </c>
      <c r="R148" s="290"/>
      <c r="S148" s="47">
        <v>0.90555555555555522</v>
      </c>
      <c r="T148" s="120">
        <v>0.94228009259259227</v>
      </c>
      <c r="U148" s="111">
        <v>15</v>
      </c>
      <c r="V148" s="112">
        <v>52.89340407489793</v>
      </c>
      <c r="W148" s="113"/>
      <c r="X148" s="116"/>
      <c r="Y148" s="281"/>
      <c r="Z148" s="282"/>
      <c r="AA148" s="172">
        <f t="shared" si="62"/>
        <v>-426.06928148774159</v>
      </c>
      <c r="AB148" s="110">
        <f t="shared" si="63"/>
        <v>0.88164742180896072</v>
      </c>
      <c r="AC148" s="295"/>
    </row>
    <row r="149" spans="1:29" ht="15.75" customHeight="1">
      <c r="A149" s="298"/>
      <c r="B149" s="100" t="s">
        <v>118</v>
      </c>
      <c r="C149" s="279" t="s">
        <v>150</v>
      </c>
      <c r="D149" s="280"/>
      <c r="E149" s="101">
        <v>25.03</v>
      </c>
      <c r="F149" s="102">
        <v>1626</v>
      </c>
      <c r="G149" s="121">
        <f t="shared" si="64"/>
        <v>40698.78</v>
      </c>
      <c r="H149" s="62"/>
      <c r="I149" s="104">
        <v>5</v>
      </c>
      <c r="J149" s="105">
        <v>3600</v>
      </c>
      <c r="K149" s="106">
        <f t="shared" si="43"/>
        <v>720</v>
      </c>
      <c r="L149" s="118">
        <v>5</v>
      </c>
      <c r="M149" s="105">
        <f t="shared" si="65"/>
        <v>3188.3374918322211</v>
      </c>
      <c r="N149" s="106">
        <f t="shared" si="58"/>
        <v>637.66749836644419</v>
      </c>
      <c r="O149" s="123">
        <f t="shared" si="59"/>
        <v>0</v>
      </c>
      <c r="P149" s="124">
        <f t="shared" si="60"/>
        <v>-82.332501633555808</v>
      </c>
      <c r="Q149" s="125">
        <f t="shared" si="61"/>
        <v>0.88564930328672808</v>
      </c>
      <c r="R149" s="290"/>
      <c r="S149" s="47">
        <v>0.95208333333333295</v>
      </c>
      <c r="T149" s="120">
        <v>0.9733217592592589</v>
      </c>
      <c r="U149" s="111">
        <v>15</v>
      </c>
      <c r="V149" s="112">
        <v>30.59901915964857</v>
      </c>
      <c r="W149" s="126"/>
      <c r="X149" s="127"/>
      <c r="Y149" s="281"/>
      <c r="Z149" s="282"/>
      <c r="AA149" s="172">
        <f t="shared" si="62"/>
        <v>-411.66250816777892</v>
      </c>
      <c r="AB149" s="110">
        <f t="shared" si="63"/>
        <v>0.88564930328672808</v>
      </c>
      <c r="AC149" s="295"/>
    </row>
    <row r="150" spans="1:29" ht="15.75" customHeight="1">
      <c r="A150" s="298"/>
      <c r="B150" s="100" t="s">
        <v>118</v>
      </c>
      <c r="C150" s="279" t="s">
        <v>149</v>
      </c>
      <c r="D150" s="280"/>
      <c r="E150" s="101">
        <v>24.82</v>
      </c>
      <c r="F150" s="102">
        <v>2220</v>
      </c>
      <c r="G150" s="121">
        <f t="shared" si="64"/>
        <v>55100.4</v>
      </c>
      <c r="H150" s="62"/>
      <c r="I150" s="104">
        <v>5</v>
      </c>
      <c r="J150" s="105">
        <v>3600</v>
      </c>
      <c r="K150" s="106">
        <f t="shared" si="43"/>
        <v>720</v>
      </c>
      <c r="L150" s="118">
        <v>5</v>
      </c>
      <c r="M150" s="105">
        <f t="shared" si="65"/>
        <v>3184.3517796373826</v>
      </c>
      <c r="N150" s="106">
        <f t="shared" si="58"/>
        <v>636.87035592747657</v>
      </c>
      <c r="O150" s="123">
        <f t="shared" si="59"/>
        <v>0</v>
      </c>
      <c r="P150" s="124">
        <f t="shared" si="60"/>
        <v>-83.129644072523433</v>
      </c>
      <c r="Q150" s="125">
        <f t="shared" si="61"/>
        <v>0.88454216101038408</v>
      </c>
      <c r="R150" s="290"/>
      <c r="S150" s="47">
        <v>0.98333333333333295</v>
      </c>
      <c r="T150" s="120">
        <v>1.0123726851851849</v>
      </c>
      <c r="U150" s="111">
        <v>15</v>
      </c>
      <c r="V150" s="112">
        <v>41.829549376974967</v>
      </c>
      <c r="W150" s="126"/>
      <c r="X150" s="127"/>
      <c r="Y150" s="281"/>
      <c r="Z150" s="282"/>
      <c r="AA150" s="172">
        <f t="shared" si="62"/>
        <v>-415.64822036261739</v>
      </c>
      <c r="AB150" s="110">
        <f t="shared" si="63"/>
        <v>0.88454216101038408</v>
      </c>
      <c r="AC150" s="295"/>
    </row>
    <row r="151" spans="1:29" ht="15.75" customHeight="1">
      <c r="A151" s="298"/>
      <c r="B151" s="100" t="s">
        <v>118</v>
      </c>
      <c r="C151" s="279" t="s">
        <v>140</v>
      </c>
      <c r="D151" s="280"/>
      <c r="E151" s="101">
        <v>17.89</v>
      </c>
      <c r="F151" s="102">
        <v>4490</v>
      </c>
      <c r="G151" s="121">
        <f t="shared" si="64"/>
        <v>80326.100000000006</v>
      </c>
      <c r="H151" s="62"/>
      <c r="I151" s="104">
        <v>4</v>
      </c>
      <c r="J151" s="105">
        <v>3600</v>
      </c>
      <c r="K151" s="106">
        <f t="shared" si="43"/>
        <v>900</v>
      </c>
      <c r="L151" s="118">
        <v>4</v>
      </c>
      <c r="M151" s="105">
        <f t="shared" si="65"/>
        <v>3186.9764943287573</v>
      </c>
      <c r="N151" s="106">
        <f t="shared" si="58"/>
        <v>796.74412358218933</v>
      </c>
      <c r="O151" s="123">
        <f t="shared" si="59"/>
        <v>0</v>
      </c>
      <c r="P151" s="124">
        <f t="shared" si="60"/>
        <v>-103.25587641781067</v>
      </c>
      <c r="Q151" s="125">
        <f t="shared" si="61"/>
        <v>0.88527124842465477</v>
      </c>
      <c r="R151" s="290"/>
      <c r="S151" s="47">
        <v>1.0222222222222219</v>
      </c>
      <c r="T151" s="120">
        <v>1.0809143518518516</v>
      </c>
      <c r="U151" s="111">
        <v>15</v>
      </c>
      <c r="V151" s="112">
        <v>84.531530269959262</v>
      </c>
      <c r="W151" s="126"/>
      <c r="X151" s="127"/>
      <c r="Y151" s="281"/>
      <c r="Z151" s="282"/>
      <c r="AA151" s="172">
        <f t="shared" si="62"/>
        <v>-413.02350567124267</v>
      </c>
      <c r="AB151" s="110">
        <f t="shared" si="63"/>
        <v>0.88527124842465477</v>
      </c>
      <c r="AC151" s="295"/>
    </row>
    <row r="152" spans="1:29" ht="15.75" customHeight="1">
      <c r="A152" s="298"/>
      <c r="B152" s="100" t="s">
        <v>118</v>
      </c>
      <c r="C152" s="279" t="s">
        <v>141</v>
      </c>
      <c r="D152" s="280"/>
      <c r="E152" s="101">
        <v>16.66</v>
      </c>
      <c r="F152" s="102">
        <v>6798</v>
      </c>
      <c r="G152" s="121">
        <f t="shared" si="64"/>
        <v>113254.68000000001</v>
      </c>
      <c r="H152" s="62"/>
      <c r="I152" s="104">
        <v>5</v>
      </c>
      <c r="J152" s="105">
        <v>3600</v>
      </c>
      <c r="K152" s="106">
        <f t="shared" si="43"/>
        <v>720</v>
      </c>
      <c r="L152" s="118">
        <v>5</v>
      </c>
      <c r="M152" s="105">
        <f t="shared" si="65"/>
        <v>3192.0678973714557</v>
      </c>
      <c r="N152" s="106">
        <f t="shared" si="58"/>
        <v>638.41357947429117</v>
      </c>
      <c r="O152" s="123">
        <f t="shared" si="59"/>
        <v>0</v>
      </c>
      <c r="P152" s="124">
        <f t="shared" si="60"/>
        <v>-81.586420525708832</v>
      </c>
      <c r="Q152" s="125">
        <f t="shared" si="61"/>
        <v>0.8866855270476266</v>
      </c>
      <c r="R152" s="290"/>
      <c r="S152" s="47">
        <v>1.090972222222222</v>
      </c>
      <c r="T152" s="120">
        <v>1.1796990740740738</v>
      </c>
      <c r="U152" s="111">
        <v>15</v>
      </c>
      <c r="V152" s="112">
        <v>127.77923688148157</v>
      </c>
      <c r="W152" s="126"/>
      <c r="X152" s="127"/>
      <c r="Y152" s="281"/>
      <c r="Z152" s="282"/>
      <c r="AA152" s="172">
        <f t="shared" si="62"/>
        <v>-407.93210262854427</v>
      </c>
      <c r="AB152" s="110">
        <f t="shared" si="63"/>
        <v>0.8866855270476266</v>
      </c>
      <c r="AC152" s="295"/>
    </row>
    <row r="153" spans="1:29" ht="15.75" customHeight="1">
      <c r="A153" s="298"/>
      <c r="B153" s="100"/>
      <c r="C153" s="279"/>
      <c r="D153" s="280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120"/>
      <c r="U153" s="111"/>
      <c r="V153" s="112"/>
      <c r="W153" s="126"/>
      <c r="X153" s="127"/>
      <c r="Y153" s="281"/>
      <c r="Z153" s="282"/>
      <c r="AA153" s="172"/>
      <c r="AB153" s="110"/>
      <c r="AC153" s="295"/>
    </row>
    <row r="154" spans="1:29" ht="15.75" customHeight="1">
      <c r="A154" s="298"/>
      <c r="B154" s="100"/>
      <c r="C154" s="279"/>
      <c r="D154" s="280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120"/>
      <c r="U154" s="111"/>
      <c r="V154" s="112"/>
      <c r="W154" s="113"/>
      <c r="X154" s="116"/>
      <c r="Y154" s="281"/>
      <c r="Z154" s="282"/>
      <c r="AA154" s="172"/>
      <c r="AB154" s="110"/>
      <c r="AC154" s="295"/>
    </row>
    <row r="155" spans="1:29" ht="15.75" customHeight="1">
      <c r="A155" s="298"/>
      <c r="B155" s="100"/>
      <c r="C155" s="279"/>
      <c r="D155" s="280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120"/>
      <c r="U155" s="111"/>
      <c r="V155" s="112"/>
      <c r="W155" s="126"/>
      <c r="X155" s="127"/>
      <c r="Y155" s="281"/>
      <c r="Z155" s="282"/>
      <c r="AA155" s="172"/>
      <c r="AB155" s="110"/>
      <c r="AC155" s="295"/>
    </row>
    <row r="156" spans="1:29" ht="15.75" customHeight="1">
      <c r="A156" s="298"/>
      <c r="B156" s="100"/>
      <c r="C156" s="279"/>
      <c r="D156" s="280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81"/>
      <c r="Z156" s="282"/>
      <c r="AA156" s="173"/>
      <c r="AB156" s="125"/>
      <c r="AC156" s="295"/>
    </row>
    <row r="157" spans="1:29" ht="15.75" customHeight="1" thickBot="1">
      <c r="A157" s="299"/>
      <c r="B157" s="133" t="s">
        <v>115</v>
      </c>
      <c r="C157" s="276"/>
      <c r="D157" s="276"/>
      <c r="E157" s="134"/>
      <c r="F157" s="167"/>
      <c r="G157" s="135"/>
      <c r="H157" s="69"/>
      <c r="I157" s="136">
        <f t="shared" ref="I157:J157" si="66">AVERAGE(I141:I156)</f>
        <v>4.166666666666667</v>
      </c>
      <c r="J157" s="137">
        <f t="shared" si="66"/>
        <v>3500</v>
      </c>
      <c r="K157" s="138">
        <f t="shared" ref="K157" si="67">J157/I157</f>
        <v>839.99999999999989</v>
      </c>
      <c r="L157" s="136">
        <f t="shared" ref="L157:M157" si="68">AVERAGE(L141:L156)</f>
        <v>4.166666666666667</v>
      </c>
      <c r="M157" s="137">
        <f t="shared" si="68"/>
        <v>3105.3671829481204</v>
      </c>
      <c r="N157" s="138">
        <f>M157/L157</f>
        <v>745.28812390754888</v>
      </c>
      <c r="O157" s="139">
        <f>L157-I157</f>
        <v>0</v>
      </c>
      <c r="P157" s="140">
        <f>N157-K157</f>
        <v>-94.711876092451007</v>
      </c>
      <c r="Q157" s="141">
        <f>N157/K157</f>
        <v>0.88724776655660598</v>
      </c>
      <c r="R157" s="291"/>
      <c r="S157" s="142">
        <f>S141</f>
        <v>0.70833333333333337</v>
      </c>
      <c r="T157" s="143">
        <f>INDEX(T141:T156,COUNTA(T141:T156))</f>
        <v>1.1796990740740738</v>
      </c>
      <c r="U157" s="144"/>
      <c r="V157" s="166"/>
      <c r="W157" s="167"/>
      <c r="X157" s="138"/>
      <c r="Y157" s="277"/>
      <c r="Z157" s="278"/>
      <c r="AA157" s="174">
        <f>M157-J157</f>
        <v>-394.63281705187956</v>
      </c>
      <c r="AB157" s="141">
        <f>M157/J157</f>
        <v>0.88724776655660587</v>
      </c>
      <c r="AC157" s="296"/>
    </row>
    <row r="159" spans="1:29">
      <c r="Y159" s="275" t="s">
        <v>151</v>
      </c>
      <c r="Z159" s="275"/>
    </row>
    <row r="160" spans="1:29">
      <c r="Y160" s="275" t="s">
        <v>152</v>
      </c>
      <c r="Z160" s="275"/>
    </row>
    <row r="161" spans="25:26">
      <c r="Y161" s="275" t="s">
        <v>153</v>
      </c>
      <c r="Z161" s="275"/>
    </row>
    <row r="162" spans="25:26">
      <c r="Y162" s="275" t="s">
        <v>154</v>
      </c>
      <c r="Z162" s="275"/>
    </row>
    <row r="163" spans="25:26">
      <c r="Y163" s="275" t="s">
        <v>155</v>
      </c>
      <c r="Z163" s="275"/>
    </row>
    <row r="164" spans="25:26">
      <c r="Y164" s="275" t="s">
        <v>156</v>
      </c>
      <c r="Z164" s="275"/>
    </row>
    <row r="165" spans="25:26">
      <c r="Y165" s="275" t="s">
        <v>157</v>
      </c>
      <c r="Z165" s="275"/>
    </row>
    <row r="166" spans="25:26">
      <c r="Y166" s="275" t="s">
        <v>158</v>
      </c>
      <c r="Z166" s="275"/>
    </row>
    <row r="167" spans="25:26">
      <c r="Y167" s="275" t="s">
        <v>159</v>
      </c>
      <c r="Z167" s="275"/>
    </row>
    <row r="168" spans="25:26">
      <c r="Y168" s="275" t="s">
        <v>160</v>
      </c>
      <c r="Z168" s="275"/>
    </row>
    <row r="169" spans="25:26">
      <c r="Y169" s="275" t="s">
        <v>161</v>
      </c>
      <c r="Z169" s="275"/>
    </row>
    <row r="170" spans="25:26">
      <c r="Y170" s="275" t="s">
        <v>162</v>
      </c>
      <c r="Z170" s="275"/>
    </row>
    <row r="171" spans="25:26">
      <c r="Y171" s="275" t="s">
        <v>163</v>
      </c>
      <c r="Z171" s="275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93" priority="1" operator="greaterThan">
      <formula>0</formula>
    </cfRule>
  </conditionalFormatting>
  <conditionalFormatting sqref="P5:P157 AA5:AA157">
    <cfRule type="cellIs" dxfId="92" priority="4" operator="lessThan">
      <formula>0</formula>
    </cfRule>
  </conditionalFormatting>
  <conditionalFormatting sqref="Q5:Q157 AB5:AB157">
    <cfRule type="cellIs" dxfId="91" priority="2" operator="greaterThan">
      <formula>1</formula>
    </cfRule>
    <cfRule type="cellIs" dxfId="90" priority="3" operator="lessThan">
      <formula>0.8</formula>
    </cfRule>
  </conditionalFormatting>
  <conditionalFormatting sqref="AC5:AC6 R5:R157 AC90:AC95">
    <cfRule type="cellIs" dxfId="89" priority="5" operator="lessThan">
      <formula>0.8</formula>
    </cfRule>
  </conditionalFormatting>
  <conditionalFormatting sqref="AC12:AC20">
    <cfRule type="cellIs" dxfId="88" priority="13" operator="lessThan">
      <formula>0.8</formula>
    </cfRule>
  </conditionalFormatting>
  <conditionalFormatting sqref="AC22:AC27">
    <cfRule type="cellIs" dxfId="87" priority="12" operator="lessThan">
      <formula>0.8</formula>
    </cfRule>
  </conditionalFormatting>
  <conditionalFormatting sqref="AC39">
    <cfRule type="cellIs" dxfId="86" priority="11" operator="lessThan">
      <formula>0.8</formula>
    </cfRule>
  </conditionalFormatting>
  <conditionalFormatting sqref="AC56">
    <cfRule type="cellIs" dxfId="85" priority="7" operator="lessThan">
      <formula>0.8</formula>
    </cfRule>
  </conditionalFormatting>
  <conditionalFormatting sqref="AC73:AC78">
    <cfRule type="cellIs" dxfId="84" priority="6" operator="lessThan">
      <formula>0.8</formula>
    </cfRule>
  </conditionalFormatting>
  <conditionalFormatting sqref="AC107">
    <cfRule type="cellIs" dxfId="83" priority="10" operator="lessThan">
      <formula>0.8</formula>
    </cfRule>
  </conditionalFormatting>
  <conditionalFormatting sqref="AC124">
    <cfRule type="cellIs" dxfId="82" priority="9" operator="lessThan">
      <formula>0.8</formula>
    </cfRule>
  </conditionalFormatting>
  <conditionalFormatting sqref="AC141:AC146">
    <cfRule type="cellIs" dxfId="81" priority="8" operator="lessThan">
      <formula>0.8</formula>
    </cfRule>
  </conditionalFormatting>
  <dataValidations count="1">
    <dataValidation type="list" allowBlank="1" showInputMessage="1" showErrorMessage="1" sqref="Y5:Z157" xr:uid="{238D7974-20E4-43D5-BC44-3F1C7470E0EB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F5237-33E5-4AC3-A22F-8585BBB3D0B2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73199</v>
      </c>
      <c r="E1" s="88" t="s">
        <v>3</v>
      </c>
      <c r="F1" s="89">
        <f>SUM(G5:G140)</f>
        <v>3487351.29</v>
      </c>
      <c r="G1" s="90" t="s">
        <v>84</v>
      </c>
      <c r="H1" s="91">
        <f>L21+L38+L55+L72+L89+L106+L123+L140</f>
        <v>155.16666666666666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46146</v>
      </c>
      <c r="B2" s="335"/>
      <c r="C2" s="92" t="s">
        <v>40</v>
      </c>
      <c r="D2" s="93">
        <f>AVERAGE(N21,N38,N55,N72,N89,N106,N123,N140)</f>
        <v>133.81714811655667</v>
      </c>
      <c r="E2" s="93" t="s">
        <v>91</v>
      </c>
      <c r="F2" s="94">
        <f>F1/D1</f>
        <v>47.642061913414118</v>
      </c>
      <c r="G2" s="95" t="s">
        <v>92</v>
      </c>
      <c r="H2" s="96">
        <f>COUNT(H5:H140)</f>
        <v>0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56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97" t="s">
        <v>94</v>
      </c>
      <c r="C3" s="399" t="s">
        <v>95</v>
      </c>
      <c r="D3" s="400"/>
      <c r="E3" s="328" t="s">
        <v>96</v>
      </c>
      <c r="F3" s="328" t="s">
        <v>97</v>
      </c>
      <c r="G3" s="328" t="s">
        <v>98</v>
      </c>
      <c r="H3" s="395" t="s">
        <v>99</v>
      </c>
      <c r="I3" s="392" t="s">
        <v>100</v>
      </c>
      <c r="J3" s="388" t="s">
        <v>101</v>
      </c>
      <c r="K3" s="390" t="s">
        <v>40</v>
      </c>
      <c r="L3" s="392" t="s">
        <v>100</v>
      </c>
      <c r="M3" s="388" t="s">
        <v>101</v>
      </c>
      <c r="N3" s="390" t="s">
        <v>40</v>
      </c>
      <c r="O3" s="392" t="s">
        <v>100</v>
      </c>
      <c r="P3" s="322" t="s">
        <v>40</v>
      </c>
      <c r="Q3" s="324" t="s">
        <v>102</v>
      </c>
      <c r="R3" s="326" t="s">
        <v>103</v>
      </c>
      <c r="S3" s="377" t="s">
        <v>104</v>
      </c>
      <c r="T3" s="378"/>
      <c r="U3" s="379" t="s">
        <v>105</v>
      </c>
      <c r="V3" s="379" t="s">
        <v>106</v>
      </c>
      <c r="W3" s="381" t="s">
        <v>107</v>
      </c>
      <c r="X3" s="214"/>
      <c r="Y3" s="405" t="s">
        <v>194</v>
      </c>
      <c r="Z3" s="406"/>
      <c r="AA3" s="407" t="s">
        <v>108</v>
      </c>
      <c r="AB3" s="408"/>
      <c r="AC3" s="405" t="s">
        <v>195</v>
      </c>
      <c r="AD3" s="406"/>
      <c r="AE3" s="386" t="s">
        <v>101</v>
      </c>
      <c r="AF3" s="324" t="s">
        <v>102</v>
      </c>
      <c r="AG3" s="403" t="s">
        <v>109</v>
      </c>
    </row>
    <row r="4" spans="1:33" ht="17.25" customHeight="1" thickBot="1">
      <c r="A4" s="337"/>
      <c r="B4" s="398"/>
      <c r="C4" s="401"/>
      <c r="D4" s="402"/>
      <c r="E4" s="329"/>
      <c r="F4" s="329"/>
      <c r="G4" s="329"/>
      <c r="H4" s="396"/>
      <c r="I4" s="393"/>
      <c r="J4" s="389"/>
      <c r="K4" s="391"/>
      <c r="L4" s="393"/>
      <c r="M4" s="389"/>
      <c r="N4" s="391"/>
      <c r="O4" s="393"/>
      <c r="P4" s="323"/>
      <c r="Q4" s="325"/>
      <c r="R4" s="394"/>
      <c r="S4" s="203" t="s">
        <v>110</v>
      </c>
      <c r="T4" s="204" t="s">
        <v>111</v>
      </c>
      <c r="U4" s="380"/>
      <c r="V4" s="380"/>
      <c r="W4" s="99" t="s">
        <v>112</v>
      </c>
      <c r="X4" s="69" t="s">
        <v>113</v>
      </c>
      <c r="Y4" s="194" t="s">
        <v>49</v>
      </c>
      <c r="Z4" s="195" t="s">
        <v>50</v>
      </c>
      <c r="AA4" s="409"/>
      <c r="AB4" s="410"/>
      <c r="AC4" s="194" t="s">
        <v>166</v>
      </c>
      <c r="AD4" s="195" t="s">
        <v>167</v>
      </c>
      <c r="AE4" s="387"/>
      <c r="AF4" s="325"/>
      <c r="AG4" s="404"/>
    </row>
    <row r="5" spans="1:33" ht="15.75" customHeight="1">
      <c r="A5" s="297" t="s">
        <v>172</v>
      </c>
      <c r="B5" s="114" t="s">
        <v>173</v>
      </c>
      <c r="C5" s="365" t="s">
        <v>174</v>
      </c>
      <c r="D5" s="365"/>
      <c r="E5" s="147">
        <v>56.77</v>
      </c>
      <c r="F5" s="151">
        <v>4022</v>
      </c>
      <c r="G5" s="148">
        <f t="shared" ref="G5:G7" si="0">E5*F5</f>
        <v>228328.94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1787.8185531321162</v>
      </c>
      <c r="N5" s="152">
        <f>M5/L5</f>
        <v>74.492439713838181</v>
      </c>
      <c r="O5" s="154">
        <f>L5-I5</f>
        <v>0</v>
      </c>
      <c r="P5" s="155">
        <f>N5-K5</f>
        <v>-8.840893619495148</v>
      </c>
      <c r="Q5" s="156">
        <f>N5/K5</f>
        <v>0.89390927656605823</v>
      </c>
      <c r="R5" s="289">
        <f>Q21</f>
        <v>0.89471374812553317</v>
      </c>
      <c r="S5" s="157">
        <v>0.25</v>
      </c>
      <c r="T5" s="158">
        <v>0.34372685185185187</v>
      </c>
      <c r="U5" s="159"/>
      <c r="V5" s="160">
        <v>134.98014078510735</v>
      </c>
      <c r="W5" s="181"/>
      <c r="X5" s="152"/>
      <c r="Y5" s="12"/>
      <c r="Z5" s="198"/>
      <c r="AA5" s="292"/>
      <c r="AB5" s="293"/>
      <c r="AC5" s="12">
        <v>5</v>
      </c>
      <c r="AD5" s="198"/>
      <c r="AE5" s="178">
        <f>M5-J5</f>
        <v>-212.18144686788378</v>
      </c>
      <c r="AF5" s="132">
        <f>M5/J5</f>
        <v>0.89390927656605812</v>
      </c>
      <c r="AG5" s="368">
        <f>AF21</f>
        <v>0.89471374812553328</v>
      </c>
    </row>
    <row r="6" spans="1:33" ht="15.75" customHeight="1">
      <c r="A6" s="298"/>
      <c r="B6" s="100" t="s">
        <v>175</v>
      </c>
      <c r="C6" s="364" t="s">
        <v>178</v>
      </c>
      <c r="D6" s="364"/>
      <c r="E6" s="101">
        <v>59.52</v>
      </c>
      <c r="F6" s="102">
        <v>5764</v>
      </c>
      <c r="G6" s="103">
        <f t="shared" si="0"/>
        <v>343073.28000000003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1791.9997644980881</v>
      </c>
      <c r="N6" s="106">
        <f>M6/L6</f>
        <v>74.666656854087009</v>
      </c>
      <c r="O6" s="108">
        <f>L6-I6</f>
        <v>0</v>
      </c>
      <c r="P6" s="109">
        <f>N6-K6</f>
        <v>-8.6666764792463198</v>
      </c>
      <c r="Q6" s="110">
        <f>N6/K6</f>
        <v>0.89599988224904414</v>
      </c>
      <c r="R6" s="290"/>
      <c r="S6" s="47">
        <v>0.34652777777777777</v>
      </c>
      <c r="T6" s="48">
        <v>0.48054398148148147</v>
      </c>
      <c r="U6" s="111">
        <v>5</v>
      </c>
      <c r="V6" s="112">
        <v>192.99109679116756</v>
      </c>
      <c r="W6" s="113">
        <v>0.48054398148148147</v>
      </c>
      <c r="X6" s="116">
        <v>0.51874999999999993</v>
      </c>
      <c r="Y6" s="12"/>
      <c r="Z6" s="198"/>
      <c r="AA6" s="281"/>
      <c r="AB6" s="282"/>
      <c r="AC6" s="12">
        <v>5</v>
      </c>
      <c r="AD6" s="198"/>
      <c r="AE6" s="117">
        <f>M6-J6</f>
        <v>-208.0002355019119</v>
      </c>
      <c r="AF6" s="110">
        <f>M6/J6</f>
        <v>0.89599988224904403</v>
      </c>
      <c r="AG6" s="362"/>
    </row>
    <row r="7" spans="1:33" ht="15.75" customHeight="1">
      <c r="A7" s="298"/>
      <c r="B7" s="100" t="s">
        <v>175</v>
      </c>
      <c r="C7" s="364" t="s">
        <v>176</v>
      </c>
      <c r="D7" s="364"/>
      <c r="E7" s="101">
        <v>77.34</v>
      </c>
      <c r="F7" s="102">
        <v>2791</v>
      </c>
      <c r="G7" s="103">
        <f t="shared" si="0"/>
        <v>215855.94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1788.4641711229954</v>
      </c>
      <c r="N7" s="106">
        <f>M7/L7</f>
        <v>77.759311787956321</v>
      </c>
      <c r="O7" s="108">
        <f>L7-I7</f>
        <v>0</v>
      </c>
      <c r="P7" s="109">
        <f>N7-K7</f>
        <v>-9.1972099511741163</v>
      </c>
      <c r="Q7" s="110">
        <f>N7/K7</f>
        <v>0.89423208556149769</v>
      </c>
      <c r="R7" s="290"/>
      <c r="S7" s="47">
        <v>0.51874999999999993</v>
      </c>
      <c r="T7" s="48">
        <v>0.58377314814814807</v>
      </c>
      <c r="U7" s="111">
        <v>55.01666666666658</v>
      </c>
      <c r="V7" s="112">
        <v>93.633410556304355</v>
      </c>
      <c r="W7" s="113"/>
      <c r="X7" s="116"/>
      <c r="Y7" s="12"/>
      <c r="Z7" s="198"/>
      <c r="AA7" s="281"/>
      <c r="AB7" s="282"/>
      <c r="AC7" s="12">
        <v>2</v>
      </c>
      <c r="AD7" s="198"/>
      <c r="AE7" s="117">
        <f>M7-J7</f>
        <v>-211.53582887700463</v>
      </c>
      <c r="AF7" s="110">
        <f>M7/J7</f>
        <v>0.89423208556149769</v>
      </c>
      <c r="AG7" s="362"/>
    </row>
    <row r="8" spans="1:33" ht="15.75" customHeight="1">
      <c r="A8" s="298"/>
      <c r="B8" s="100"/>
      <c r="C8" s="364"/>
      <c r="D8" s="364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81"/>
      <c r="AB8" s="282"/>
      <c r="AC8" s="12"/>
      <c r="AD8" s="198"/>
      <c r="AE8" s="117"/>
      <c r="AF8" s="110"/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1789.4274962510665</v>
      </c>
      <c r="N21" s="138">
        <f>M21/L21</f>
        <v>75.609612517650689</v>
      </c>
      <c r="O21" s="139">
        <f>L21-I21</f>
        <v>0</v>
      </c>
      <c r="P21" s="140">
        <f>N21-K21</f>
        <v>-8.897429735870432</v>
      </c>
      <c r="Q21" s="141">
        <f>N21/K21</f>
        <v>0.89471374812553317</v>
      </c>
      <c r="R21" s="291"/>
      <c r="S21" s="142">
        <f>S5</f>
        <v>0.25</v>
      </c>
      <c r="T21" s="143">
        <f>INDEX(T5:T20,COUNTA(T5:T20))</f>
        <v>0.58377314814814807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12</v>
      </c>
      <c r="AD21" s="180">
        <f>SUM(AD5:AD20)</f>
        <v>0</v>
      </c>
      <c r="AE21" s="168">
        <f>M21-J21</f>
        <v>-210.57250374893351</v>
      </c>
      <c r="AF21" s="141">
        <f>M21/J21</f>
        <v>0.89471374812553328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3262</v>
      </c>
      <c r="G22" s="148">
        <f t="shared" ref="G22:G25" si="5">E22*F22</f>
        <v>175365.12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1787.8065513744434</v>
      </c>
      <c r="N22" s="152">
        <f>M22/L22</f>
        <v>89.390327568722171</v>
      </c>
      <c r="O22" s="154">
        <f>L22-I22</f>
        <v>0</v>
      </c>
      <c r="P22" s="155">
        <f>N22-K22</f>
        <v>-10.609672431277829</v>
      </c>
      <c r="Q22" s="156">
        <f>N22/K22</f>
        <v>0.89390327568722172</v>
      </c>
      <c r="R22" s="289">
        <f>Q38</f>
        <v>0.89411108679161255</v>
      </c>
      <c r="S22" s="157">
        <v>0.25</v>
      </c>
      <c r="T22" s="158">
        <v>0.32601851851851849</v>
      </c>
      <c r="U22" s="159"/>
      <c r="V22" s="160">
        <v>109.47493164153185</v>
      </c>
      <c r="W22" s="97"/>
      <c r="X22" s="98"/>
      <c r="Y22" s="12"/>
      <c r="Z22" s="198"/>
      <c r="AA22" s="292"/>
      <c r="AB22" s="293"/>
      <c r="AC22" s="12">
        <v>3</v>
      </c>
      <c r="AD22" s="198"/>
      <c r="AE22" s="115">
        <f>M22-J22</f>
        <v>-212.19344862555658</v>
      </c>
      <c r="AF22" s="156">
        <f>M22/J22</f>
        <v>0.89390327568722172</v>
      </c>
      <c r="AG22" s="361">
        <f>AF38</f>
        <v>0.89411108679161244</v>
      </c>
    </row>
    <row r="23" spans="1:33" ht="15.75" customHeight="1">
      <c r="A23" s="284"/>
      <c r="B23" s="163" t="s">
        <v>175</v>
      </c>
      <c r="C23" s="279" t="s">
        <v>182</v>
      </c>
      <c r="D23" s="280"/>
      <c r="E23" s="101">
        <v>47.37</v>
      </c>
      <c r="F23" s="111">
        <v>1860</v>
      </c>
      <c r="G23" s="103">
        <f t="shared" si="5"/>
        <v>88108.2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1786.9999999999995</v>
      </c>
      <c r="N23" s="106">
        <f>M23/L23</f>
        <v>85.095238095238074</v>
      </c>
      <c r="O23" s="108">
        <f>L23-I23</f>
        <v>0</v>
      </c>
      <c r="P23" s="109">
        <f>N23-K23</f>
        <v>-10.142857142857167</v>
      </c>
      <c r="Q23" s="110">
        <f>N23/K23</f>
        <v>0.89349999999999974</v>
      </c>
      <c r="R23" s="290"/>
      <c r="S23" s="47">
        <v>0.32916666666666666</v>
      </c>
      <c r="T23" s="48">
        <v>0.37253472222222223</v>
      </c>
      <c r="U23" s="111">
        <v>4.5333333333333758</v>
      </c>
      <c r="V23" s="112">
        <v>62.451035254616698</v>
      </c>
      <c r="W23" s="113"/>
      <c r="X23" s="116"/>
      <c r="Y23" s="12"/>
      <c r="Z23" s="198"/>
      <c r="AA23" s="281"/>
      <c r="AB23" s="282"/>
      <c r="AC23" s="12">
        <v>1</v>
      </c>
      <c r="AD23" s="198"/>
      <c r="AE23" s="117">
        <f>M23-J23</f>
        <v>-213.00000000000045</v>
      </c>
      <c r="AF23" s="110">
        <f>M23/J23</f>
        <v>0.89349999999999974</v>
      </c>
      <c r="AG23" s="362"/>
    </row>
    <row r="24" spans="1:33" ht="15.75" customHeight="1">
      <c r="A24" s="284"/>
      <c r="B24" s="163" t="s">
        <v>175</v>
      </c>
      <c r="C24" s="279" t="s">
        <v>183</v>
      </c>
      <c r="D24" s="280"/>
      <c r="E24" s="101">
        <v>59.54</v>
      </c>
      <c r="F24" s="111">
        <v>3304</v>
      </c>
      <c r="G24" s="103">
        <f t="shared" si="5"/>
        <v>196720.16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1790.8494679135724</v>
      </c>
      <c r="N24" s="106">
        <f>M24/L24</f>
        <v>77.86302034406836</v>
      </c>
      <c r="O24" s="108">
        <f>L24-I24</f>
        <v>0</v>
      </c>
      <c r="P24" s="109">
        <f>N24-K24</f>
        <v>-9.0935013950620771</v>
      </c>
      <c r="Q24" s="110">
        <f>N24/K24</f>
        <v>0.89542473395678612</v>
      </c>
      <c r="R24" s="290"/>
      <c r="S24" s="47">
        <v>0.37569444444444444</v>
      </c>
      <c r="T24" s="48">
        <v>0.45255787037037037</v>
      </c>
      <c r="U24" s="111">
        <v>4.5499999999999918</v>
      </c>
      <c r="V24" s="112">
        <v>110.696071083495</v>
      </c>
      <c r="W24" s="113">
        <v>0.45255787037037037</v>
      </c>
      <c r="X24" s="116">
        <v>0.4909722222222222</v>
      </c>
      <c r="Y24" s="12"/>
      <c r="Z24" s="198"/>
      <c r="AA24" s="281"/>
      <c r="AB24" s="282"/>
      <c r="AC24" s="12">
        <v>3</v>
      </c>
      <c r="AD24" s="198"/>
      <c r="AE24" s="117">
        <f>M24-J24</f>
        <v>-209.15053208642757</v>
      </c>
      <c r="AF24" s="110">
        <f>M24/J24</f>
        <v>0.89542473395678623</v>
      </c>
      <c r="AG24" s="362"/>
    </row>
    <row r="25" spans="1:33" ht="15.75" customHeight="1">
      <c r="A25" s="284"/>
      <c r="B25" s="163" t="s">
        <v>175</v>
      </c>
      <c r="C25" s="279" t="s">
        <v>185</v>
      </c>
      <c r="D25" s="280"/>
      <c r="E25" s="101">
        <v>71.55</v>
      </c>
      <c r="F25" s="111">
        <v>2625</v>
      </c>
      <c r="G25" s="103">
        <f t="shared" si="5"/>
        <v>187818.75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1787.2326750448842</v>
      </c>
      <c r="N25" s="106">
        <f>M25/L25</f>
        <v>81.237848865676554</v>
      </c>
      <c r="O25" s="108">
        <f>L25-I25</f>
        <v>0</v>
      </c>
      <c r="P25" s="109">
        <f>N25-K25</f>
        <v>-9.6712420434143525</v>
      </c>
      <c r="Q25" s="110">
        <f>N25/K25</f>
        <v>0.89361633752244207</v>
      </c>
      <c r="R25" s="290"/>
      <c r="S25" s="47">
        <v>0.4909722222222222</v>
      </c>
      <c r="T25" s="48">
        <v>0.55216435185185186</v>
      </c>
      <c r="U25" s="111">
        <v>55.316666666666627</v>
      </c>
      <c r="V25" s="112">
        <v>88.125067429200044</v>
      </c>
      <c r="W25" s="113"/>
      <c r="X25" s="116"/>
      <c r="Y25" s="12"/>
      <c r="Z25" s="198"/>
      <c r="AA25" s="281"/>
      <c r="AB25" s="282"/>
      <c r="AC25" s="12">
        <v>2</v>
      </c>
      <c r="AD25" s="198"/>
      <c r="AE25" s="117">
        <f>M25-J25</f>
        <v>-212.76732495511578</v>
      </c>
      <c r="AF25" s="110">
        <f>M25/J25</f>
        <v>0.89361633752244207</v>
      </c>
      <c r="AG25" s="362"/>
    </row>
    <row r="26" spans="1:33" ht="15.75" customHeight="1">
      <c r="A26" s="285"/>
      <c r="B26" s="163"/>
      <c r="C26" s="279"/>
      <c r="D26" s="280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81"/>
      <c r="AB26" s="282"/>
      <c r="AC26" s="12"/>
      <c r="AD26" s="198"/>
      <c r="AE26" s="117"/>
      <c r="AF26" s="110"/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1788.222173583225</v>
      </c>
      <c r="N38" s="138">
        <f>M38/L38</f>
        <v>83.173124352708143</v>
      </c>
      <c r="O38" s="139">
        <f>L38-I38</f>
        <v>0</v>
      </c>
      <c r="P38" s="140">
        <f>N38-K38</f>
        <v>-9.8501314612453399</v>
      </c>
      <c r="Q38" s="141">
        <f>N38/K38</f>
        <v>0.89411108679161255</v>
      </c>
      <c r="R38" s="291"/>
      <c r="S38" s="142">
        <f>S22</f>
        <v>0.25</v>
      </c>
      <c r="T38" s="143">
        <f>INDEX(T22:T37,COUNTA(T22:T37))</f>
        <v>0.55216435185185186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9</v>
      </c>
      <c r="AD38" s="180">
        <f>SUM(AD22:AD37)</f>
        <v>0</v>
      </c>
      <c r="AE38" s="168">
        <f>M38-J38</f>
        <v>-211.77782641677504</v>
      </c>
      <c r="AF38" s="141">
        <f>M38/J38</f>
        <v>0.89411108679161244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3573</v>
      </c>
      <c r="G39" s="148">
        <f t="shared" ref="G39:G42" si="9">E39*F39</f>
        <v>70388.099999999991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1080.0019098143237</v>
      </c>
      <c r="N39" s="152">
        <f>M39/L39</f>
        <v>83.077069985717202</v>
      </c>
      <c r="O39" s="154">
        <f>L39-I39</f>
        <v>0</v>
      </c>
      <c r="P39" s="155">
        <f>N39-K39</f>
        <v>-9.2306223219751047</v>
      </c>
      <c r="Q39" s="156">
        <f>N39/K39</f>
        <v>0.90000159151193637</v>
      </c>
      <c r="R39" s="289">
        <f>Q55</f>
        <v>0.89544273468144597</v>
      </c>
      <c r="S39" s="157">
        <v>0.25</v>
      </c>
      <c r="T39" s="158">
        <v>0.38783564814814814</v>
      </c>
      <c r="U39" s="159"/>
      <c r="V39" s="160">
        <v>198.4996489838214</v>
      </c>
      <c r="W39" s="158"/>
      <c r="X39" s="169"/>
      <c r="Y39" s="12"/>
      <c r="Z39" s="198"/>
      <c r="AA39" s="292"/>
      <c r="AB39" s="293"/>
      <c r="AC39" s="12">
        <v>5</v>
      </c>
      <c r="AD39" s="198"/>
      <c r="AE39" s="115">
        <f>M39-J39</f>
        <v>-119.99809018567635</v>
      </c>
      <c r="AF39" s="156">
        <f>M39/J39</f>
        <v>0.90000159151193637</v>
      </c>
      <c r="AG39" s="294">
        <f>AF55</f>
        <v>0.89544273468144608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1825</v>
      </c>
      <c r="G40" s="103">
        <f t="shared" si="9"/>
        <v>141163.75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1790.1662025924152</v>
      </c>
      <c r="N40" s="106">
        <f>M40/L40</f>
        <v>68.852546253554436</v>
      </c>
      <c r="O40" s="108">
        <f>L40-I40</f>
        <v>0</v>
      </c>
      <c r="P40" s="109">
        <f>N40-K40</f>
        <v>-8.0705306695224834</v>
      </c>
      <c r="Q40" s="110">
        <f>N40/K40</f>
        <v>0.89508310129620772</v>
      </c>
      <c r="R40" s="290"/>
      <c r="S40" s="47">
        <v>0.39097222222222222</v>
      </c>
      <c r="T40" s="48">
        <v>0.43344907407407407</v>
      </c>
      <c r="U40" s="111">
        <v>4.5166666666666799</v>
      </c>
      <c r="V40" s="112">
        <v>61.167504917380541</v>
      </c>
      <c r="W40" s="113"/>
      <c r="X40" s="116"/>
      <c r="Y40" s="12"/>
      <c r="Z40" s="198"/>
      <c r="AA40" s="281"/>
      <c r="AB40" s="282"/>
      <c r="AC40" s="12">
        <v>1</v>
      </c>
      <c r="AD40" s="198"/>
      <c r="AE40" s="117">
        <f>M40-J40</f>
        <v>-209.83379740758483</v>
      </c>
      <c r="AF40" s="110">
        <f>M40/J40</f>
        <v>0.89508310129620761</v>
      </c>
      <c r="AG40" s="295"/>
    </row>
    <row r="41" spans="1:33" ht="15.75" customHeight="1">
      <c r="A41" s="298"/>
      <c r="B41" s="163" t="s">
        <v>175</v>
      </c>
      <c r="C41" s="279" t="s">
        <v>180</v>
      </c>
      <c r="D41" s="280"/>
      <c r="E41" s="101">
        <v>59.34</v>
      </c>
      <c r="F41" s="102">
        <v>1868</v>
      </c>
      <c r="G41" s="103">
        <f t="shared" si="9"/>
        <v>110847.12000000001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1788.2164953622505</v>
      </c>
      <c r="N41" s="106">
        <f>M41/L41</f>
        <v>74.509020640093766</v>
      </c>
      <c r="O41" s="108">
        <f>L41-I41</f>
        <v>0</v>
      </c>
      <c r="P41" s="109">
        <f>N41-K41</f>
        <v>-8.8243126932395626</v>
      </c>
      <c r="Q41" s="110">
        <f>N41/K41</f>
        <v>0.89410824768112529</v>
      </c>
      <c r="R41" s="290"/>
      <c r="S41" s="47">
        <v>0.4375</v>
      </c>
      <c r="T41" s="48">
        <v>0.48101851851851851</v>
      </c>
      <c r="U41" s="111">
        <v>5.8333333333333393</v>
      </c>
      <c r="V41" s="112">
        <v>62.67697467878196</v>
      </c>
      <c r="W41" s="113">
        <v>0.48101851851851851</v>
      </c>
      <c r="X41" s="116">
        <v>0.52013888888888893</v>
      </c>
      <c r="Y41" s="12"/>
      <c r="Z41" s="198"/>
      <c r="AA41" s="281"/>
      <c r="AB41" s="282"/>
      <c r="AC41" s="12">
        <v>1</v>
      </c>
      <c r="AD41" s="198"/>
      <c r="AE41" s="117">
        <f>M41-J41</f>
        <v>-211.7835046377495</v>
      </c>
      <c r="AF41" s="110">
        <f>M41/J41</f>
        <v>0.89410824768112529</v>
      </c>
      <c r="AG41" s="295"/>
    </row>
    <row r="42" spans="1:33" ht="15.75" customHeight="1">
      <c r="A42" s="298"/>
      <c r="B42" s="163" t="s">
        <v>175</v>
      </c>
      <c r="C42" s="279" t="s">
        <v>177</v>
      </c>
      <c r="D42" s="280"/>
      <c r="E42" s="101">
        <v>58.67</v>
      </c>
      <c r="F42" s="102">
        <v>4290</v>
      </c>
      <c r="G42" s="103">
        <f t="shared" si="9"/>
        <v>251694.30000000002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1788.8030819374221</v>
      </c>
      <c r="N42" s="106">
        <f>M42/L42</f>
        <v>77.77404704075748</v>
      </c>
      <c r="O42" s="108">
        <f>L42-I42</f>
        <v>0</v>
      </c>
      <c r="P42" s="109">
        <f>N42-K42</f>
        <v>-9.1824746983729568</v>
      </c>
      <c r="Q42" s="110">
        <f>N42/K42</f>
        <v>0.89440154096871105</v>
      </c>
      <c r="R42" s="290"/>
      <c r="S42" s="47">
        <v>0.52013888888888893</v>
      </c>
      <c r="T42" s="48">
        <v>0.62005787037037041</v>
      </c>
      <c r="U42" s="111">
        <v>56.3333333333334</v>
      </c>
      <c r="V42" s="112">
        <v>143.89510091922162</v>
      </c>
      <c r="W42" s="113"/>
      <c r="X42" s="116"/>
      <c r="Y42" s="12"/>
      <c r="Z42" s="198"/>
      <c r="AA42" s="281"/>
      <c r="AB42" s="282"/>
      <c r="AC42" s="12">
        <v>3</v>
      </c>
      <c r="AD42" s="198"/>
      <c r="AE42" s="117">
        <f>M42-J42</f>
        <v>-211.19691806257788</v>
      </c>
      <c r="AF42" s="110">
        <f>M42/J42</f>
        <v>0.89440154096871105</v>
      </c>
      <c r="AG42" s="295"/>
    </row>
    <row r="43" spans="1:33" ht="15.75" customHeight="1">
      <c r="A43" s="298"/>
      <c r="B43" s="163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81"/>
      <c r="AB43" s="282"/>
      <c r="AC43" s="12"/>
      <c r="AD43" s="198"/>
      <c r="AE43" s="117"/>
      <c r="AF43" s="110"/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0">AVERAGE(I39:I54)</f>
        <v>21.5</v>
      </c>
      <c r="J55" s="137">
        <f t="shared" si="10"/>
        <v>1800</v>
      </c>
      <c r="K55" s="138">
        <f t="shared" ref="K55" si="11">J55/I55</f>
        <v>83.720930232558146</v>
      </c>
      <c r="L55" s="136">
        <f t="shared" ref="L55:M55" si="12">AVERAGE(L39:L54)</f>
        <v>21.5</v>
      </c>
      <c r="M55" s="137">
        <f t="shared" si="12"/>
        <v>1611.796922426603</v>
      </c>
      <c r="N55" s="138">
        <f t="shared" ref="N55:N61" si="13">M55/L55</f>
        <v>74.967298717516414</v>
      </c>
      <c r="O55" s="139">
        <f t="shared" ref="O55:O61" si="14">L55-I55</f>
        <v>0</v>
      </c>
      <c r="P55" s="140">
        <f t="shared" ref="P55:P61" si="15">N55-K55</f>
        <v>-8.7536315150417323</v>
      </c>
      <c r="Q55" s="141">
        <f t="shared" ref="Q55:Q61" si="16">N55/K55</f>
        <v>0.89544273468144597</v>
      </c>
      <c r="R55" s="291"/>
      <c r="S55" s="142">
        <f>S39</f>
        <v>0.25</v>
      </c>
      <c r="T55" s="143">
        <f>INDEX(T39:T54,COUNTA(T39:T54))</f>
        <v>0.62005787037037041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10</v>
      </c>
      <c r="AD55" s="191">
        <f>SUM(AD39:AD54)</f>
        <v>0</v>
      </c>
      <c r="AE55" s="168">
        <f t="shared" ref="AE55:AE61" si="17">M55-J55</f>
        <v>-188.20307757339697</v>
      </c>
      <c r="AF55" s="141">
        <f t="shared" ref="AF55:AF61" si="18">M55/J55</f>
        <v>0.89544273468144608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2378</v>
      </c>
      <c r="G56" s="148">
        <f t="shared" ref="G56:G61" si="19">E56*F56</f>
        <v>68629.08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1" si="20">F56/V56*60</f>
        <v>3171.3973449249802</v>
      </c>
      <c r="N56" s="152">
        <f t="shared" si="13"/>
        <v>166.91564973289368</v>
      </c>
      <c r="O56" s="154">
        <f t="shared" si="14"/>
        <v>0</v>
      </c>
      <c r="P56" s="155">
        <f t="shared" si="15"/>
        <v>-22.558034477632646</v>
      </c>
      <c r="Q56" s="156">
        <f t="shared" si="16"/>
        <v>0.88094370692360546</v>
      </c>
      <c r="R56" s="289">
        <f>Q72</f>
        <v>0.89048615713824653</v>
      </c>
      <c r="S56" s="157">
        <v>0.25</v>
      </c>
      <c r="T56" s="158">
        <v>0.28123842592592591</v>
      </c>
      <c r="U56" s="159"/>
      <c r="V56" s="160">
        <v>44.989632165872642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17"/>
        <v>-428.60265507501981</v>
      </c>
      <c r="AF56" s="156">
        <f t="shared" si="18"/>
        <v>0.88094370692360557</v>
      </c>
      <c r="AG56" s="294">
        <f>AF72</f>
        <v>0.89048615713824641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3008</v>
      </c>
      <c r="G57" s="103">
        <f t="shared" si="19"/>
        <v>93578.880000000005</v>
      </c>
      <c r="H57" s="26"/>
      <c r="I57" s="104">
        <v>19</v>
      </c>
      <c r="J57" s="105">
        <v>3600</v>
      </c>
      <c r="K57" s="106">
        <f t="shared" ref="K57:K61" si="21">J57/I57</f>
        <v>189.47368421052633</v>
      </c>
      <c r="L57" s="107">
        <v>19</v>
      </c>
      <c r="M57" s="105">
        <f t="shared" si="20"/>
        <v>3170.4277443702254</v>
      </c>
      <c r="N57" s="106">
        <f t="shared" si="13"/>
        <v>166.86461812474872</v>
      </c>
      <c r="O57" s="108">
        <f t="shared" si="14"/>
        <v>0</v>
      </c>
      <c r="P57" s="109">
        <f t="shared" si="15"/>
        <v>-22.609066085777613</v>
      </c>
      <c r="Q57" s="110">
        <f t="shared" si="16"/>
        <v>0.88067437343617372</v>
      </c>
      <c r="R57" s="290"/>
      <c r="S57" s="47">
        <v>0.28402777777777777</v>
      </c>
      <c r="T57" s="48">
        <v>0.32355324074074071</v>
      </c>
      <c r="U57" s="111">
        <v>5</v>
      </c>
      <c r="V57" s="112">
        <v>56.92607261606291</v>
      </c>
      <c r="W57" s="113"/>
      <c r="X57" s="116"/>
      <c r="Y57" s="12"/>
      <c r="Z57" s="198"/>
      <c r="AA57" s="281"/>
      <c r="AB57" s="282"/>
      <c r="AC57" s="12">
        <v>1</v>
      </c>
      <c r="AD57" s="198"/>
      <c r="AE57" s="117">
        <f t="shared" si="17"/>
        <v>-429.57225562977465</v>
      </c>
      <c r="AF57" s="110">
        <f t="shared" si="18"/>
        <v>0.88067437343617372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2064</v>
      </c>
      <c r="G58" s="103">
        <f t="shared" si="19"/>
        <v>80475.360000000001</v>
      </c>
      <c r="H58" s="26"/>
      <c r="I58" s="104">
        <v>19</v>
      </c>
      <c r="J58" s="105">
        <v>3600</v>
      </c>
      <c r="K58" s="106">
        <f t="shared" si="21"/>
        <v>189.47368421052633</v>
      </c>
      <c r="L58" s="107">
        <v>19</v>
      </c>
      <c r="M58" s="105">
        <f t="shared" si="20"/>
        <v>3171.7156086280652</v>
      </c>
      <c r="N58" s="106">
        <f t="shared" si="13"/>
        <v>166.93240045410869</v>
      </c>
      <c r="O58" s="108">
        <f t="shared" si="14"/>
        <v>0</v>
      </c>
      <c r="P58" s="109">
        <f t="shared" si="15"/>
        <v>-22.541283756417641</v>
      </c>
      <c r="Q58" s="110">
        <f t="shared" si="16"/>
        <v>0.88103211350779576</v>
      </c>
      <c r="R58" s="290"/>
      <c r="S58" s="47">
        <v>0.32708333333333328</v>
      </c>
      <c r="T58" s="48">
        <v>0.35418981481481476</v>
      </c>
      <c r="U58" s="111">
        <v>5.083333333333302</v>
      </c>
      <c r="V58" s="112">
        <v>39.045114783657212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17"/>
        <v>-428.28439137193482</v>
      </c>
      <c r="AF58" s="110">
        <f t="shared" si="18"/>
        <v>0.88103211350779587</v>
      </c>
      <c r="AG58" s="295"/>
    </row>
    <row r="59" spans="1:33" ht="15.75" customHeight="1">
      <c r="A59" s="284"/>
      <c r="B59" s="100" t="s">
        <v>212</v>
      </c>
      <c r="C59" s="364" t="s">
        <v>214</v>
      </c>
      <c r="D59" s="364"/>
      <c r="E59" s="101">
        <v>38.479999999999997</v>
      </c>
      <c r="F59" s="102">
        <v>4483</v>
      </c>
      <c r="G59" s="103">
        <f t="shared" si="19"/>
        <v>172505.84</v>
      </c>
      <c r="H59" s="26"/>
      <c r="I59" s="104">
        <v>20</v>
      </c>
      <c r="J59" s="105">
        <v>3600</v>
      </c>
      <c r="K59" s="106">
        <f t="shared" si="21"/>
        <v>180</v>
      </c>
      <c r="L59" s="107">
        <v>20</v>
      </c>
      <c r="M59" s="105">
        <f t="shared" si="20"/>
        <v>3257.6494722802759</v>
      </c>
      <c r="N59" s="106">
        <f t="shared" si="13"/>
        <v>162.8824736140138</v>
      </c>
      <c r="O59" s="108">
        <f t="shared" si="14"/>
        <v>0</v>
      </c>
      <c r="P59" s="109">
        <f t="shared" si="15"/>
        <v>-17.117526385986196</v>
      </c>
      <c r="Q59" s="110">
        <f t="shared" si="16"/>
        <v>0.90490263118896563</v>
      </c>
      <c r="R59" s="290"/>
      <c r="S59" s="47">
        <v>0.35763888888888884</v>
      </c>
      <c r="T59" s="48">
        <v>0.41497685185185179</v>
      </c>
      <c r="U59" s="111">
        <v>4.9666666666666703</v>
      </c>
      <c r="V59" s="112">
        <v>82.568736228001995</v>
      </c>
      <c r="W59" s="113"/>
      <c r="X59" s="116"/>
      <c r="Y59" s="12"/>
      <c r="Z59" s="198"/>
      <c r="AA59" s="281"/>
      <c r="AB59" s="282"/>
      <c r="AC59" s="12">
        <v>3</v>
      </c>
      <c r="AD59" s="198"/>
      <c r="AE59" s="199">
        <f t="shared" si="17"/>
        <v>-342.35052771972414</v>
      </c>
      <c r="AF59" s="200">
        <f t="shared" si="18"/>
        <v>0.90490263118896552</v>
      </c>
      <c r="AG59" s="295"/>
    </row>
    <row r="60" spans="1:33" ht="15.75" customHeight="1">
      <c r="A60" s="285"/>
      <c r="B60" s="100" t="s">
        <v>212</v>
      </c>
      <c r="C60" s="364" t="s">
        <v>215</v>
      </c>
      <c r="D60" s="364"/>
      <c r="E60" s="101">
        <v>37.799999999999997</v>
      </c>
      <c r="F60" s="105">
        <v>5509</v>
      </c>
      <c r="G60" s="103">
        <f t="shared" si="19"/>
        <v>208240.19999999998</v>
      </c>
      <c r="H60" s="13"/>
      <c r="I60" s="104">
        <v>21</v>
      </c>
      <c r="J60" s="105">
        <v>3600</v>
      </c>
      <c r="K60" s="106">
        <f t="shared" si="21"/>
        <v>171.42857142857142</v>
      </c>
      <c r="L60" s="107">
        <v>21</v>
      </c>
      <c r="M60" s="105">
        <f t="shared" si="20"/>
        <v>3257.8439597775186</v>
      </c>
      <c r="N60" s="106">
        <f t="shared" si="13"/>
        <v>155.13542665607233</v>
      </c>
      <c r="O60" s="108">
        <f t="shared" si="14"/>
        <v>0</v>
      </c>
      <c r="P60" s="109">
        <f t="shared" si="15"/>
        <v>-16.29314477249909</v>
      </c>
      <c r="Q60" s="110">
        <f t="shared" si="16"/>
        <v>0.90495665549375526</v>
      </c>
      <c r="R60" s="290"/>
      <c r="S60" s="47">
        <v>0.41805555555555551</v>
      </c>
      <c r="T60" s="48">
        <v>0.48850694444444442</v>
      </c>
      <c r="U60" s="111">
        <v>5</v>
      </c>
      <c r="V60" s="112">
        <v>101.45973965633789</v>
      </c>
      <c r="W60" s="113">
        <v>0.48850694444444442</v>
      </c>
      <c r="X60" s="116">
        <v>0.52708333333333324</v>
      </c>
      <c r="Y60" s="12"/>
      <c r="Z60" s="198"/>
      <c r="AA60" s="281"/>
      <c r="AB60" s="282"/>
      <c r="AC60" s="12">
        <v>3</v>
      </c>
      <c r="AD60" s="198"/>
      <c r="AE60" s="199">
        <f t="shared" si="17"/>
        <v>-342.15604022248135</v>
      </c>
      <c r="AF60" s="200">
        <f t="shared" si="18"/>
        <v>0.90495665549375515</v>
      </c>
      <c r="AG60" s="295"/>
    </row>
    <row r="61" spans="1:33" ht="15.75" customHeight="1">
      <c r="A61" s="285"/>
      <c r="B61" s="100" t="s">
        <v>170</v>
      </c>
      <c r="C61" s="364" t="s">
        <v>171</v>
      </c>
      <c r="D61" s="364"/>
      <c r="E61" s="101">
        <v>29.97</v>
      </c>
      <c r="F61" s="105">
        <v>2869</v>
      </c>
      <c r="G61" s="121">
        <f t="shared" si="19"/>
        <v>85983.93</v>
      </c>
      <c r="H61" s="122"/>
      <c r="I61" s="104">
        <v>21</v>
      </c>
      <c r="J61" s="105">
        <v>2790</v>
      </c>
      <c r="K61" s="106">
        <f t="shared" si="21"/>
        <v>132.85714285714286</v>
      </c>
      <c r="L61" s="107">
        <v>21</v>
      </c>
      <c r="M61" s="105">
        <f t="shared" si="20"/>
        <v>2484.1730769230767</v>
      </c>
      <c r="N61" s="106">
        <f t="shared" si="13"/>
        <v>118.29395604395603</v>
      </c>
      <c r="O61" s="108">
        <f t="shared" si="14"/>
        <v>0</v>
      </c>
      <c r="P61" s="109">
        <f t="shared" si="15"/>
        <v>-14.563186813186832</v>
      </c>
      <c r="Q61" s="110">
        <f t="shared" si="16"/>
        <v>0.89038461538461522</v>
      </c>
      <c r="R61" s="290"/>
      <c r="S61" s="47">
        <v>0.52708333333333324</v>
      </c>
      <c r="T61" s="120">
        <v>0.57519675925925917</v>
      </c>
      <c r="U61" s="111">
        <v>55.549999999999891</v>
      </c>
      <c r="V61" s="112">
        <v>69.294688682969877</v>
      </c>
      <c r="W61" s="113"/>
      <c r="X61" s="116"/>
      <c r="Y61" s="12"/>
      <c r="Z61" s="198"/>
      <c r="AA61" s="281"/>
      <c r="AB61" s="282"/>
      <c r="AC61" s="12">
        <v>1</v>
      </c>
      <c r="AD61" s="198"/>
      <c r="AE61" s="199">
        <f t="shared" si="17"/>
        <v>-305.82692307692332</v>
      </c>
      <c r="AF61" s="200">
        <f t="shared" si="18"/>
        <v>0.89038461538461533</v>
      </c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2">AVERAGE(I56:I71)</f>
        <v>19.833333333333332</v>
      </c>
      <c r="J72" s="137">
        <f t="shared" si="22"/>
        <v>3465</v>
      </c>
      <c r="K72" s="138">
        <f t="shared" ref="K72:K75" si="23">J72/I72</f>
        <v>174.70588235294119</v>
      </c>
      <c r="L72" s="136">
        <f t="shared" ref="L72:M72" si="24">AVERAGE(L56:L71)</f>
        <v>19.833333333333332</v>
      </c>
      <c r="M72" s="137">
        <f t="shared" si="24"/>
        <v>3085.5345344840239</v>
      </c>
      <c r="N72" s="138">
        <f>M72/L72</f>
        <v>155.57316980591719</v>
      </c>
      <c r="O72" s="139">
        <f>L72-I72</f>
        <v>0</v>
      </c>
      <c r="P72" s="140">
        <f>N72-K72</f>
        <v>-19.132712547023999</v>
      </c>
      <c r="Q72" s="141">
        <f>N72/K72</f>
        <v>0.89048615713824653</v>
      </c>
      <c r="R72" s="291"/>
      <c r="S72" s="142">
        <f>S56</f>
        <v>0.25</v>
      </c>
      <c r="T72" s="143">
        <f>INDEX(T56:T71,COUNTA(T56:T71))</f>
        <v>0.57519675925925917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10</v>
      </c>
      <c r="AD72" s="191">
        <f>SUM(AD56:AD71)</f>
        <v>0</v>
      </c>
      <c r="AE72" s="168">
        <f>M72-J72</f>
        <v>-379.46546551597612</v>
      </c>
      <c r="AF72" s="141">
        <f>M72/J72</f>
        <v>0.89048615713824641</v>
      </c>
      <c r="AG72" s="296"/>
    </row>
    <row r="73" spans="1:33" ht="15.75" customHeight="1">
      <c r="A73" s="297" t="s">
        <v>116</v>
      </c>
      <c r="B73" s="100" t="s">
        <v>170</v>
      </c>
      <c r="C73" s="279" t="s">
        <v>198</v>
      </c>
      <c r="D73" s="280"/>
      <c r="E73" s="101">
        <v>21.92</v>
      </c>
      <c r="F73" s="102">
        <v>932</v>
      </c>
      <c r="G73" s="103">
        <f t="shared" ref="G73:G75" si="25">E73*F73</f>
        <v>20429.440000000002</v>
      </c>
      <c r="H73" s="13"/>
      <c r="I73" s="104">
        <v>6</v>
      </c>
      <c r="J73" s="105">
        <v>3600</v>
      </c>
      <c r="K73" s="106">
        <f t="shared" si="23"/>
        <v>600</v>
      </c>
      <c r="L73" s="107">
        <v>6</v>
      </c>
      <c r="M73" s="105">
        <f>F73/V73*60</f>
        <v>3254.500794967646</v>
      </c>
      <c r="N73" s="106">
        <f>M73/L73</f>
        <v>542.4167991612743</v>
      </c>
      <c r="O73" s="108">
        <f>L73-I73</f>
        <v>0</v>
      </c>
      <c r="P73" s="109">
        <f>N73-K73</f>
        <v>-57.583200838725702</v>
      </c>
      <c r="Q73" s="110">
        <f>N73/K73</f>
        <v>0.90402799860212379</v>
      </c>
      <c r="R73" s="289">
        <f>Q89</f>
        <v>0.90271567490751936</v>
      </c>
      <c r="S73" s="47">
        <v>0.42569444444444438</v>
      </c>
      <c r="T73" s="48">
        <v>0.43761574074074067</v>
      </c>
      <c r="U73" s="111">
        <v>5.5333333333332924</v>
      </c>
      <c r="V73" s="112">
        <v>17.182358685076284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-345.49920503235398</v>
      </c>
      <c r="AF73" s="156">
        <f>M73/J73</f>
        <v>0.90402799860212391</v>
      </c>
      <c r="AG73" s="294">
        <f>AF89</f>
        <v>0.90271567490751936</v>
      </c>
    </row>
    <row r="74" spans="1:33" ht="15.75" customHeight="1">
      <c r="A74" s="298"/>
      <c r="B74" s="100" t="s">
        <v>197</v>
      </c>
      <c r="C74" s="279" t="s">
        <v>216</v>
      </c>
      <c r="D74" s="280"/>
      <c r="E74" s="101">
        <v>23.19</v>
      </c>
      <c r="F74" s="102">
        <v>1260</v>
      </c>
      <c r="G74" s="121">
        <f t="shared" si="25"/>
        <v>29219.4</v>
      </c>
      <c r="H74" s="122"/>
      <c r="I74" s="104">
        <v>6</v>
      </c>
      <c r="J74" s="105">
        <v>2500</v>
      </c>
      <c r="K74" s="106">
        <f t="shared" si="23"/>
        <v>416.66666666666669</v>
      </c>
      <c r="L74" s="107">
        <v>6</v>
      </c>
      <c r="M74" s="105">
        <f>F74/V74*60</f>
        <v>2255.0893765529581</v>
      </c>
      <c r="N74" s="106">
        <f>M74/L74</f>
        <v>375.848229425493</v>
      </c>
      <c r="O74" s="108">
        <f>L74-I74</f>
        <v>0</v>
      </c>
      <c r="P74" s="109">
        <f>N74-K74</f>
        <v>-40.818437241173683</v>
      </c>
      <c r="Q74" s="110">
        <f>N74/K74</f>
        <v>0.90203575062118313</v>
      </c>
      <c r="R74" s="290"/>
      <c r="S74" s="47">
        <v>0.44097222222222215</v>
      </c>
      <c r="T74" s="120">
        <v>0.46424768518518511</v>
      </c>
      <c r="U74" s="111">
        <v>4.8333333333333428</v>
      </c>
      <c r="V74" s="112">
        <v>33.524170166399003</v>
      </c>
      <c r="W74" s="113"/>
      <c r="X74" s="116"/>
      <c r="Y74" s="12"/>
      <c r="Z74" s="198"/>
      <c r="AA74" s="281"/>
      <c r="AB74" s="282"/>
      <c r="AC74" s="12">
        <v>1</v>
      </c>
      <c r="AD74" s="198"/>
      <c r="AE74" s="117">
        <f>M74-J74</f>
        <v>-244.91062344704187</v>
      </c>
      <c r="AF74" s="110">
        <f>M74/J74</f>
        <v>0.90203575062118324</v>
      </c>
      <c r="AG74" s="295"/>
    </row>
    <row r="75" spans="1:33" ht="15.75" customHeight="1">
      <c r="A75" s="298"/>
      <c r="B75" s="100" t="s">
        <v>197</v>
      </c>
      <c r="C75" s="279" t="s">
        <v>220</v>
      </c>
      <c r="D75" s="280"/>
      <c r="E75" s="101">
        <v>23.55</v>
      </c>
      <c r="F75" s="102">
        <v>1472</v>
      </c>
      <c r="G75" s="121">
        <f t="shared" si="25"/>
        <v>34665.599999999999</v>
      </c>
      <c r="H75" s="62"/>
      <c r="I75" s="104">
        <v>6</v>
      </c>
      <c r="J75" s="105">
        <v>2500</v>
      </c>
      <c r="K75" s="106">
        <f t="shared" si="23"/>
        <v>416.66666666666669</v>
      </c>
      <c r="L75" s="107">
        <v>6</v>
      </c>
      <c r="M75" s="105">
        <f>F75/V75*60</f>
        <v>2253.7646326840627</v>
      </c>
      <c r="N75" s="106">
        <f>M75/L75</f>
        <v>375.6274387806771</v>
      </c>
      <c r="O75" s="123">
        <f>L75-I75</f>
        <v>0</v>
      </c>
      <c r="P75" s="124">
        <f>N75-K75</f>
        <v>-41.03922788598959</v>
      </c>
      <c r="Q75" s="125">
        <f>N75/K75</f>
        <v>0.90150585307362496</v>
      </c>
      <c r="R75" s="290"/>
      <c r="S75" s="47">
        <v>0.46805555555555545</v>
      </c>
      <c r="T75" s="120">
        <v>0.49526620370370361</v>
      </c>
      <c r="U75" s="111">
        <v>5.4833333333332845</v>
      </c>
      <c r="V75" s="112">
        <v>39.187765536464902</v>
      </c>
      <c r="W75" s="113"/>
      <c r="X75" s="116"/>
      <c r="Y75" s="12"/>
      <c r="Z75" s="198"/>
      <c r="AA75" s="281"/>
      <c r="AB75" s="282"/>
      <c r="AC75" s="12">
        <v>1</v>
      </c>
      <c r="AD75" s="198"/>
      <c r="AE75" s="117">
        <f>M75-J75</f>
        <v>-246.23536731593731</v>
      </c>
      <c r="AF75" s="110">
        <f>M75/J75</f>
        <v>0.90150585307362507</v>
      </c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2866.6666666666665</v>
      </c>
      <c r="K89" s="138">
        <f t="shared" ref="K89" si="27">J89/I89</f>
        <v>477.77777777777777</v>
      </c>
      <c r="L89" s="136">
        <f t="shared" ref="L89:M89" si="28">AVERAGE(L73:L88)</f>
        <v>6</v>
      </c>
      <c r="M89" s="137">
        <f t="shared" si="28"/>
        <v>2587.7849347348888</v>
      </c>
      <c r="N89" s="138">
        <f>M89/L89</f>
        <v>431.29748912248147</v>
      </c>
      <c r="O89" s="139">
        <f>L89-I89</f>
        <v>0</v>
      </c>
      <c r="P89" s="140">
        <f>N89-K89</f>
        <v>-46.480288655296306</v>
      </c>
      <c r="Q89" s="141">
        <f>N89/K89</f>
        <v>0.90271567490751936</v>
      </c>
      <c r="R89" s="291"/>
      <c r="S89" s="142">
        <f>S73</f>
        <v>0.42569444444444438</v>
      </c>
      <c r="T89" s="143">
        <f>INDEX(T73:T88,COUNTA(T73:T88))</f>
        <v>0.49526620370370361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3</v>
      </c>
      <c r="AD89" s="191">
        <f>SUM(AD73:AD88)</f>
        <v>0</v>
      </c>
      <c r="AE89" s="168">
        <f>M89-J89</f>
        <v>-278.88173193177772</v>
      </c>
      <c r="AF89" s="141">
        <f>M89/J89</f>
        <v>0.90271567490751936</v>
      </c>
      <c r="AG89" s="296"/>
    </row>
    <row r="90" spans="1:33" ht="15.75" customHeight="1">
      <c r="A90" s="283" t="s">
        <v>199</v>
      </c>
      <c r="B90" s="146" t="s">
        <v>173</v>
      </c>
      <c r="C90" s="287" t="s">
        <v>200</v>
      </c>
      <c r="D90" s="288"/>
      <c r="E90" s="147">
        <v>44.98</v>
      </c>
      <c r="F90" s="97">
        <v>2098</v>
      </c>
      <c r="G90" s="148">
        <f t="shared" ref="G90" si="29">E90*F90</f>
        <v>94368.04</v>
      </c>
      <c r="H90" s="149"/>
      <c r="I90" s="150">
        <v>21</v>
      </c>
      <c r="J90" s="151">
        <v>1800</v>
      </c>
      <c r="K90" s="152">
        <f>J90/I90</f>
        <v>85.714285714285708</v>
      </c>
      <c r="L90" s="153">
        <v>21</v>
      </c>
      <c r="M90" s="151">
        <f>F90/V90*60</f>
        <v>1605.6550640683072</v>
      </c>
      <c r="N90" s="152">
        <f>M90/L90</f>
        <v>76.459764955633673</v>
      </c>
      <c r="O90" s="154">
        <f>L90-I90</f>
        <v>0</v>
      </c>
      <c r="P90" s="155">
        <f>N90-K90</f>
        <v>-9.2545207586520348</v>
      </c>
      <c r="Q90" s="156">
        <f>N90/K90</f>
        <v>0.89203059114905958</v>
      </c>
      <c r="R90" s="289">
        <f>Q106</f>
        <v>0.89203059114905958</v>
      </c>
      <c r="S90" s="157">
        <v>0.70833333333333337</v>
      </c>
      <c r="T90" s="158">
        <v>0.76276620370370374</v>
      </c>
      <c r="U90" s="159"/>
      <c r="V90" s="160">
        <v>78.397909250230384</v>
      </c>
      <c r="W90" s="158"/>
      <c r="X90" s="169"/>
      <c r="Y90" s="196"/>
      <c r="Z90" s="197"/>
      <c r="AA90" s="292"/>
      <c r="AB90" s="293"/>
      <c r="AC90" s="196">
        <v>2</v>
      </c>
      <c r="AD90" s="197"/>
      <c r="AE90" s="115">
        <f>M90-J90</f>
        <v>-194.34493593169282</v>
      </c>
      <c r="AF90" s="156">
        <f>M90/J90</f>
        <v>0.89203059114905958</v>
      </c>
      <c r="AG90" s="294">
        <f>AF106</f>
        <v>0.89203059114905958</v>
      </c>
    </row>
    <row r="91" spans="1:33" ht="15.75" customHeight="1">
      <c r="A91" s="284"/>
      <c r="B91" s="163"/>
      <c r="C91" s="279"/>
      <c r="D91" s="280"/>
      <c r="E91" s="101"/>
      <c r="F91" s="102"/>
      <c r="G91" s="103"/>
      <c r="H91" s="26"/>
      <c r="I91" s="104"/>
      <c r="J91" s="105"/>
      <c r="K91" s="106"/>
      <c r="L91" s="107"/>
      <c r="M91" s="105"/>
      <c r="N91" s="106"/>
      <c r="O91" s="108"/>
      <c r="P91" s="109"/>
      <c r="Q91" s="110"/>
      <c r="R91" s="290"/>
      <c r="S91" s="47"/>
      <c r="T91" s="48"/>
      <c r="U91" s="111"/>
      <c r="V91" s="112"/>
      <c r="W91" s="113"/>
      <c r="X91" s="116"/>
      <c r="Y91" s="12"/>
      <c r="Z91" s="198"/>
      <c r="AA91" s="281"/>
      <c r="AB91" s="282"/>
      <c r="AC91" s="12"/>
      <c r="AD91" s="198"/>
      <c r="AE91" s="117"/>
      <c r="AF91" s="110"/>
      <c r="AG91" s="295"/>
    </row>
    <row r="92" spans="1:33" ht="15.75" customHeight="1">
      <c r="A92" s="284"/>
      <c r="B92" s="163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63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63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63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63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63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63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63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63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63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63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63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63"/>
      <c r="C104" s="279"/>
      <c r="D104" s="280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63"/>
      <c r="C105" s="279"/>
      <c r="D105" s="280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0">AVERAGE(I90:I105)</f>
        <v>21</v>
      </c>
      <c r="J106" s="137">
        <f t="shared" si="30"/>
        <v>1800</v>
      </c>
      <c r="K106" s="138">
        <f t="shared" ref="K106" si="31">J106/I106</f>
        <v>85.714285714285708</v>
      </c>
      <c r="L106" s="136">
        <f t="shared" ref="L106:M106" si="32">AVERAGE(L90:L105)</f>
        <v>21</v>
      </c>
      <c r="M106" s="137">
        <f t="shared" si="32"/>
        <v>1605.6550640683072</v>
      </c>
      <c r="N106" s="138">
        <f>M106/L106</f>
        <v>76.459764955633673</v>
      </c>
      <c r="O106" s="139">
        <f>L106-I106</f>
        <v>0</v>
      </c>
      <c r="P106" s="140">
        <f>N106-K106</f>
        <v>-9.2545207586520348</v>
      </c>
      <c r="Q106" s="141">
        <f>N106/K106</f>
        <v>0.89203059114905958</v>
      </c>
      <c r="R106" s="291"/>
      <c r="S106" s="142">
        <f>S90</f>
        <v>0.70833333333333337</v>
      </c>
      <c r="T106" s="143">
        <f>INDEX(T90:T105,COUNTA(T90:T105))</f>
        <v>0.76276620370370374</v>
      </c>
      <c r="U106" s="144"/>
      <c r="V106" s="166"/>
      <c r="W106" s="167"/>
      <c r="X106" s="138"/>
      <c r="Y106" s="179">
        <f t="shared" ref="Y106:Z106" si="33">SUM(Y90:Y105)</f>
        <v>0</v>
      </c>
      <c r="Z106" s="180">
        <f t="shared" si="33"/>
        <v>0</v>
      </c>
      <c r="AA106" s="277"/>
      <c r="AB106" s="278"/>
      <c r="AC106" s="179">
        <f t="shared" ref="AC106" si="34">SUM(AC90:AC105)</f>
        <v>2</v>
      </c>
      <c r="AD106" s="180">
        <f t="shared" ref="AD106" si="35">SUM(AD90:AD105)</f>
        <v>0</v>
      </c>
      <c r="AE106" s="168">
        <f>M106-J106</f>
        <v>-194.34493593169282</v>
      </c>
      <c r="AF106" s="141">
        <f>M106/J106</f>
        <v>0.89203059114905958</v>
      </c>
      <c r="AG106" s="296"/>
    </row>
    <row r="107" spans="1:33" ht="15.75" customHeight="1">
      <c r="A107" s="297" t="s">
        <v>186</v>
      </c>
      <c r="B107" s="146" t="s">
        <v>173</v>
      </c>
      <c r="C107" s="287" t="s">
        <v>201</v>
      </c>
      <c r="D107" s="288"/>
      <c r="E107" s="147">
        <v>50.67</v>
      </c>
      <c r="F107" s="159">
        <v>1984</v>
      </c>
      <c r="G107" s="148">
        <f t="shared" ref="G107:G109" si="36">E107*F107</f>
        <v>100529.28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1790.0048379654825</v>
      </c>
      <c r="N107" s="152">
        <f>M107/L107</f>
        <v>89.500241898274126</v>
      </c>
      <c r="O107" s="154">
        <f>L107-I107</f>
        <v>0</v>
      </c>
      <c r="P107" s="155">
        <f>N107-K107</f>
        <v>-10.499758101725874</v>
      </c>
      <c r="Q107" s="156">
        <f>N107/K107</f>
        <v>0.89500241898274124</v>
      </c>
      <c r="R107" s="289">
        <f>Q123</f>
        <v>0.87820838918543687</v>
      </c>
      <c r="S107" s="157">
        <v>0.70833333333333337</v>
      </c>
      <c r="T107" s="158">
        <v>0.75451388888888893</v>
      </c>
      <c r="U107" s="159"/>
      <c r="V107" s="160">
        <v>66.502613554553704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-209.99516203451753</v>
      </c>
      <c r="AF107" s="156">
        <f>M107/J107</f>
        <v>0.89500241898274124</v>
      </c>
      <c r="AG107" s="361">
        <f>AF123</f>
        <v>0.89417581444335392</v>
      </c>
    </row>
    <row r="108" spans="1:33" ht="15.75" customHeight="1">
      <c r="A108" s="298"/>
      <c r="B108" s="163" t="s">
        <v>173</v>
      </c>
      <c r="C108" s="279" t="s">
        <v>190</v>
      </c>
      <c r="D108" s="280"/>
      <c r="E108" s="101">
        <v>54.09</v>
      </c>
      <c r="F108" s="111">
        <v>1111</v>
      </c>
      <c r="G108" s="103">
        <f t="shared" si="36"/>
        <v>60093.990000000005</v>
      </c>
      <c r="H108" s="26"/>
      <c r="I108" s="104">
        <v>19</v>
      </c>
      <c r="J108" s="105">
        <v>2000</v>
      </c>
      <c r="K108" s="106">
        <f t="shared" ref="K108:K109" si="37">J108/I108</f>
        <v>105.26315789473684</v>
      </c>
      <c r="L108" s="107">
        <v>20</v>
      </c>
      <c r="M108" s="105">
        <f>F108/V108*60</f>
        <v>1785.9999999999998</v>
      </c>
      <c r="N108" s="106">
        <f>M108/L108</f>
        <v>89.299999999999983</v>
      </c>
      <c r="O108" s="108">
        <f>L108-I108</f>
        <v>1</v>
      </c>
      <c r="P108" s="109">
        <f>N108-K108</f>
        <v>-15.963157894736852</v>
      </c>
      <c r="Q108" s="110">
        <f>N108/K108</f>
        <v>0.84834999999999994</v>
      </c>
      <c r="R108" s="290"/>
      <c r="S108" s="47">
        <v>0.7583333333333333</v>
      </c>
      <c r="T108" s="48">
        <v>0.78424768518518517</v>
      </c>
      <c r="U108" s="111">
        <v>5.4999999999999005</v>
      </c>
      <c r="V108" s="112">
        <v>37.323628219484888</v>
      </c>
      <c r="W108" s="113"/>
      <c r="X108" s="116"/>
      <c r="Y108" s="12"/>
      <c r="Z108" s="198"/>
      <c r="AA108" s="281"/>
      <c r="AB108" s="282"/>
      <c r="AC108" s="12">
        <v>1</v>
      </c>
      <c r="AD108" s="198"/>
      <c r="AE108" s="117">
        <f>M108-J108</f>
        <v>-214.00000000000023</v>
      </c>
      <c r="AF108" s="110">
        <f>M108/J108</f>
        <v>0.8929999999999999</v>
      </c>
      <c r="AG108" s="362"/>
    </row>
    <row r="109" spans="1:33" ht="15.75" customHeight="1">
      <c r="A109" s="298"/>
      <c r="B109" s="163" t="s">
        <v>173</v>
      </c>
      <c r="C109" s="279" t="s">
        <v>217</v>
      </c>
      <c r="D109" s="280"/>
      <c r="E109" s="101">
        <v>38.39</v>
      </c>
      <c r="F109" s="111">
        <v>3011</v>
      </c>
      <c r="G109" s="103">
        <f t="shared" si="36"/>
        <v>115592.29000000001</v>
      </c>
      <c r="H109" s="26"/>
      <c r="I109" s="104">
        <v>16</v>
      </c>
      <c r="J109" s="105">
        <v>2000</v>
      </c>
      <c r="K109" s="106">
        <f t="shared" si="37"/>
        <v>125</v>
      </c>
      <c r="L109" s="107">
        <v>16</v>
      </c>
      <c r="M109" s="105">
        <f>F109/V109*60</f>
        <v>1789.0500486946421</v>
      </c>
      <c r="N109" s="106">
        <f>M109/L109</f>
        <v>111.81562804341513</v>
      </c>
      <c r="O109" s="108">
        <f>L109-I109</f>
        <v>0</v>
      </c>
      <c r="P109" s="109">
        <f>N109-K109</f>
        <v>-13.184371956584869</v>
      </c>
      <c r="Q109" s="110">
        <f>N109/K109</f>
        <v>0.89452502434732106</v>
      </c>
      <c r="R109" s="290"/>
      <c r="S109" s="47">
        <v>0.78749999999999998</v>
      </c>
      <c r="T109" s="48">
        <v>0.85761574074074076</v>
      </c>
      <c r="U109" s="111">
        <v>4.6833333333333194</v>
      </c>
      <c r="V109" s="112">
        <v>100.98096480409606</v>
      </c>
      <c r="W109" s="113"/>
      <c r="X109" s="116"/>
      <c r="Y109" s="12"/>
      <c r="Z109" s="198"/>
      <c r="AA109" s="281"/>
      <c r="AB109" s="282"/>
      <c r="AC109" s="12">
        <v>3</v>
      </c>
      <c r="AD109" s="198"/>
      <c r="AE109" s="117">
        <f>M109-J109</f>
        <v>-210.9499513053579</v>
      </c>
      <c r="AF109" s="110">
        <f>M109/J109</f>
        <v>0.89452502434732106</v>
      </c>
      <c r="AG109" s="362"/>
    </row>
    <row r="110" spans="1:33" ht="15.75" customHeight="1">
      <c r="A110" s="298"/>
      <c r="B110" s="163"/>
      <c r="C110" s="279"/>
      <c r="D110" s="280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362"/>
    </row>
    <row r="111" spans="1:33" ht="15.75" customHeight="1">
      <c r="A111" s="298"/>
      <c r="B111" s="163"/>
      <c r="C111" s="279"/>
      <c r="D111" s="280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362"/>
    </row>
    <row r="112" spans="1:33" ht="15.75" customHeight="1">
      <c r="A112" s="298"/>
      <c r="B112" s="163"/>
      <c r="C112" s="279"/>
      <c r="D112" s="280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362"/>
    </row>
    <row r="113" spans="1:33" ht="15.75" customHeight="1">
      <c r="A113" s="298"/>
      <c r="B113" s="163"/>
      <c r="C113" s="279"/>
      <c r="D113" s="280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120"/>
      <c r="U113" s="111"/>
      <c r="V113" s="112"/>
      <c r="W113" s="113"/>
      <c r="X113" s="116"/>
      <c r="Y113" s="12"/>
      <c r="Z113" s="198"/>
      <c r="AA113" s="281"/>
      <c r="AB113" s="282"/>
      <c r="AC113" s="12"/>
      <c r="AD113" s="198"/>
      <c r="AE113" s="117"/>
      <c r="AF113" s="110"/>
      <c r="AG113" s="362"/>
    </row>
    <row r="114" spans="1:33" ht="15.75" customHeight="1">
      <c r="A114" s="298"/>
      <c r="B114" s="163"/>
      <c r="C114" s="279"/>
      <c r="D114" s="280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120"/>
      <c r="U114" s="111"/>
      <c r="V114" s="112"/>
      <c r="W114" s="113"/>
      <c r="X114" s="116"/>
      <c r="Y114" s="12"/>
      <c r="Z114" s="198"/>
      <c r="AA114" s="281"/>
      <c r="AB114" s="282"/>
      <c r="AC114" s="12"/>
      <c r="AD114" s="198"/>
      <c r="AE114" s="117"/>
      <c r="AF114" s="110"/>
      <c r="AG114" s="362"/>
    </row>
    <row r="115" spans="1:33" ht="15.75" customHeight="1">
      <c r="A115" s="298"/>
      <c r="B115" s="163"/>
      <c r="C115" s="279"/>
      <c r="D115" s="280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120"/>
      <c r="U115" s="111"/>
      <c r="V115" s="112"/>
      <c r="W115" s="113"/>
      <c r="X115" s="116"/>
      <c r="Y115" s="12"/>
      <c r="Z115" s="198"/>
      <c r="AA115" s="281"/>
      <c r="AB115" s="282"/>
      <c r="AC115" s="12"/>
      <c r="AD115" s="198"/>
      <c r="AE115" s="117"/>
      <c r="AF115" s="110"/>
      <c r="AG115" s="362"/>
    </row>
    <row r="116" spans="1:33" ht="15.75" customHeight="1">
      <c r="A116" s="298"/>
      <c r="B116" s="163"/>
      <c r="C116" s="279"/>
      <c r="D116" s="280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120"/>
      <c r="U116" s="111"/>
      <c r="V116" s="112"/>
      <c r="W116" s="113"/>
      <c r="X116" s="116"/>
      <c r="Y116" s="12"/>
      <c r="Z116" s="198"/>
      <c r="AA116" s="281"/>
      <c r="AB116" s="282"/>
      <c r="AC116" s="12"/>
      <c r="AD116" s="198"/>
      <c r="AE116" s="117"/>
      <c r="AF116" s="110"/>
      <c r="AG116" s="362"/>
    </row>
    <row r="117" spans="1:33" ht="15.75" customHeight="1">
      <c r="A117" s="298"/>
      <c r="B117" s="163"/>
      <c r="C117" s="279"/>
      <c r="D117" s="280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120"/>
      <c r="U117" s="111"/>
      <c r="V117" s="112"/>
      <c r="W117" s="113"/>
      <c r="X117" s="116"/>
      <c r="Y117" s="12"/>
      <c r="Z117" s="198"/>
      <c r="AA117" s="281"/>
      <c r="AB117" s="282"/>
      <c r="AC117" s="12"/>
      <c r="AD117" s="198"/>
      <c r="AE117" s="117"/>
      <c r="AF117" s="110"/>
      <c r="AG117" s="362"/>
    </row>
    <row r="118" spans="1:33" ht="15.75" customHeight="1">
      <c r="A118" s="298"/>
      <c r="B118" s="163"/>
      <c r="C118" s="279"/>
      <c r="D118" s="280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120"/>
      <c r="U118" s="111"/>
      <c r="V118" s="112"/>
      <c r="W118" s="113"/>
      <c r="X118" s="116"/>
      <c r="Y118" s="12"/>
      <c r="Z118" s="198"/>
      <c r="AA118" s="281"/>
      <c r="AB118" s="282"/>
      <c r="AC118" s="12"/>
      <c r="AD118" s="198"/>
      <c r="AE118" s="117"/>
      <c r="AF118" s="110"/>
      <c r="AG118" s="362"/>
    </row>
    <row r="119" spans="1:33" ht="15.75" customHeight="1">
      <c r="A119" s="298"/>
      <c r="B119" s="163"/>
      <c r="C119" s="279"/>
      <c r="D119" s="280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13"/>
      <c r="X119" s="116"/>
      <c r="Y119" s="12"/>
      <c r="Z119" s="198"/>
      <c r="AA119" s="281"/>
      <c r="AB119" s="282"/>
      <c r="AC119" s="12"/>
      <c r="AD119" s="198"/>
      <c r="AE119" s="117"/>
      <c r="AF119" s="110"/>
      <c r="AG119" s="362"/>
    </row>
    <row r="120" spans="1:33" ht="15.75" customHeight="1">
      <c r="A120" s="298"/>
      <c r="B120" s="163"/>
      <c r="C120" s="279"/>
      <c r="D120" s="280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83"/>
      <c r="X120" s="184"/>
      <c r="Y120" s="12"/>
      <c r="Z120" s="198"/>
      <c r="AA120" s="281"/>
      <c r="AB120" s="282"/>
      <c r="AC120" s="12"/>
      <c r="AD120" s="198"/>
      <c r="AE120" s="117"/>
      <c r="AF120" s="110"/>
      <c r="AG120" s="362"/>
    </row>
    <row r="121" spans="1:33" ht="15.75" customHeight="1">
      <c r="A121" s="298"/>
      <c r="B121" s="163"/>
      <c r="C121" s="279"/>
      <c r="D121" s="280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85"/>
      <c r="X121" s="186"/>
      <c r="Y121" s="12"/>
      <c r="Z121" s="198"/>
      <c r="AA121" s="281"/>
      <c r="AB121" s="282"/>
      <c r="AC121" s="12"/>
      <c r="AD121" s="198"/>
      <c r="AE121" s="117"/>
      <c r="AF121" s="110"/>
      <c r="AG121" s="362"/>
    </row>
    <row r="122" spans="1:33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120"/>
      <c r="U122" s="130"/>
      <c r="V122" s="112"/>
      <c r="W122" s="185"/>
      <c r="X122" s="186"/>
      <c r="Y122" s="12"/>
      <c r="Z122" s="198"/>
      <c r="AA122" s="281"/>
      <c r="AB122" s="282"/>
      <c r="AC122" s="12"/>
      <c r="AD122" s="198"/>
      <c r="AE122" s="117"/>
      <c r="AF122" s="110"/>
      <c r="AG122" s="362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38">AVERAGE(I107:I122)</f>
        <v>18.333333333333332</v>
      </c>
      <c r="J123" s="137">
        <f t="shared" si="38"/>
        <v>2000</v>
      </c>
      <c r="K123" s="138">
        <f t="shared" ref="K123" si="39">J123/I123</f>
        <v>109.09090909090909</v>
      </c>
      <c r="L123" s="136">
        <f t="shared" ref="L123:M123" si="40">AVERAGE(L107:L122)</f>
        <v>18.666666666666668</v>
      </c>
      <c r="M123" s="137">
        <f t="shared" si="40"/>
        <v>1788.3516288867079</v>
      </c>
      <c r="N123" s="138">
        <f>M123/L123</f>
        <v>95.8045515475022</v>
      </c>
      <c r="O123" s="139">
        <f>L123-I123</f>
        <v>0.3333333333333357</v>
      </c>
      <c r="P123" s="140">
        <f>N123-K123</f>
        <v>-13.286357543406893</v>
      </c>
      <c r="Q123" s="141">
        <f>N123/K123</f>
        <v>0.87820838918543687</v>
      </c>
      <c r="R123" s="291"/>
      <c r="S123" s="142">
        <f>S107</f>
        <v>0.70833333333333337</v>
      </c>
      <c r="T123" s="143">
        <f>INDEX(T107:T122,COUNTA(T107:T122))</f>
        <v>0.85761574074074076</v>
      </c>
      <c r="U123" s="144"/>
      <c r="V123" s="166"/>
      <c r="W123" s="187"/>
      <c r="X123" s="188"/>
      <c r="Y123" s="179">
        <f t="shared" ref="Y123:Z123" si="41">SUM(Y107:Y122)</f>
        <v>0</v>
      </c>
      <c r="Z123" s="180">
        <f t="shared" si="41"/>
        <v>0</v>
      </c>
      <c r="AA123" s="277"/>
      <c r="AB123" s="278"/>
      <c r="AC123" s="179">
        <f t="shared" ref="AC123" si="42">SUM(AC107:AC122)</f>
        <v>5</v>
      </c>
      <c r="AD123" s="180">
        <f t="shared" ref="AD123" si="43">SUM(AD107:AD122)</f>
        <v>0</v>
      </c>
      <c r="AE123" s="168">
        <f>M123-J123</f>
        <v>-211.64837111329211</v>
      </c>
      <c r="AF123" s="141">
        <f>M123/J123</f>
        <v>0.89417581444335392</v>
      </c>
      <c r="AG123" s="363"/>
    </row>
    <row r="124" spans="1:33" ht="15.75" customHeight="1">
      <c r="A124" s="283" t="s">
        <v>225</v>
      </c>
      <c r="B124" s="146" t="s">
        <v>173</v>
      </c>
      <c r="C124" s="287" t="s">
        <v>189</v>
      </c>
      <c r="D124" s="288"/>
      <c r="E124" s="147">
        <v>47.6</v>
      </c>
      <c r="F124" s="97">
        <v>1946</v>
      </c>
      <c r="G124" s="148">
        <f t="shared" ref="G124:G126" si="44">E124*F124</f>
        <v>92629.6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1785.9999999999998</v>
      </c>
      <c r="N124" s="152">
        <f>M124/L124</f>
        <v>77.65217391304347</v>
      </c>
      <c r="O124" s="154">
        <f>L124-I124</f>
        <v>0</v>
      </c>
      <c r="P124" s="155">
        <f>N124-K124</f>
        <v>-9.3043478260869676</v>
      </c>
      <c r="Q124" s="156">
        <f>N124/K124</f>
        <v>0.8929999999999999</v>
      </c>
      <c r="R124" s="289">
        <f>Q140</f>
        <v>0.89300000000000002</v>
      </c>
      <c r="S124" s="157">
        <v>0.70833333333333337</v>
      </c>
      <c r="T124" s="158">
        <v>0.75372685185185184</v>
      </c>
      <c r="U124" s="159"/>
      <c r="V124" s="160">
        <v>65.375139977603595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-214.00000000000023</v>
      </c>
      <c r="AF124" s="156">
        <f>M124/J124</f>
        <v>0.8929999999999999</v>
      </c>
      <c r="AG124" s="294">
        <f>AF140</f>
        <v>0.89300000000000002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02">
        <v>1670</v>
      </c>
      <c r="G125" s="103">
        <f t="shared" si="44"/>
        <v>94972.9</v>
      </c>
      <c r="H125" s="26"/>
      <c r="I125" s="104">
        <v>23</v>
      </c>
      <c r="J125" s="105">
        <v>2000</v>
      </c>
      <c r="K125" s="106">
        <f t="shared" ref="K125:K126" si="45">J125/I125</f>
        <v>86.956521739130437</v>
      </c>
      <c r="L125" s="107">
        <v>23</v>
      </c>
      <c r="M125" s="105">
        <f>F125/V125*60</f>
        <v>1786.0000000000002</v>
      </c>
      <c r="N125" s="106">
        <f>M125/L125</f>
        <v>77.652173913043484</v>
      </c>
      <c r="O125" s="108">
        <f>L125-I125</f>
        <v>0</v>
      </c>
      <c r="P125" s="109">
        <f>N125-K125</f>
        <v>-9.3043478260869534</v>
      </c>
      <c r="Q125" s="110">
        <f>N125/K125</f>
        <v>0.89300000000000002</v>
      </c>
      <c r="R125" s="290"/>
      <c r="S125" s="47">
        <v>0.75763888888888886</v>
      </c>
      <c r="T125" s="48">
        <v>0.79659722222222218</v>
      </c>
      <c r="U125" s="111">
        <v>5.633333333333308</v>
      </c>
      <c r="V125" s="112">
        <v>56.1030235162374</v>
      </c>
      <c r="W125" s="113"/>
      <c r="X125" s="116"/>
      <c r="Y125" s="12"/>
      <c r="Z125" s="198"/>
      <c r="AA125" s="281"/>
      <c r="AB125" s="282"/>
      <c r="AC125" s="12">
        <v>1</v>
      </c>
      <c r="AD125" s="198"/>
      <c r="AE125" s="117">
        <f>M125-J125</f>
        <v>-213.99999999999977</v>
      </c>
      <c r="AF125" s="110">
        <f>M125/J125</f>
        <v>0.89300000000000013</v>
      </c>
      <c r="AG125" s="295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02">
        <v>2220</v>
      </c>
      <c r="G126" s="103">
        <f t="shared" si="44"/>
        <v>126073.8</v>
      </c>
      <c r="H126" s="26"/>
      <c r="I126" s="104">
        <v>23</v>
      </c>
      <c r="J126" s="105">
        <v>2000</v>
      </c>
      <c r="K126" s="106">
        <f t="shared" si="45"/>
        <v>86.956521739130437</v>
      </c>
      <c r="L126" s="107">
        <v>23</v>
      </c>
      <c r="M126" s="105">
        <f>F126/V126*60</f>
        <v>1786.0000000000002</v>
      </c>
      <c r="N126" s="106">
        <f>M126/L126</f>
        <v>77.652173913043484</v>
      </c>
      <c r="O126" s="108">
        <f>L126-I126</f>
        <v>0</v>
      </c>
      <c r="P126" s="109">
        <f>N126-K126</f>
        <v>-9.3043478260869534</v>
      </c>
      <c r="Q126" s="110">
        <f>N126/K126</f>
        <v>0.89300000000000002</v>
      </c>
      <c r="R126" s="290"/>
      <c r="S126" s="47">
        <v>0.80069444444444438</v>
      </c>
      <c r="T126" s="48">
        <v>0.85247685185185174</v>
      </c>
      <c r="U126" s="111">
        <v>5.8999999999999631</v>
      </c>
      <c r="V126" s="112">
        <v>74.580067189249718</v>
      </c>
      <c r="W126" s="113"/>
      <c r="X126" s="116"/>
      <c r="Y126" s="12"/>
      <c r="Z126" s="198"/>
      <c r="AA126" s="281"/>
      <c r="AB126" s="282"/>
      <c r="AC126" s="12">
        <v>3</v>
      </c>
      <c r="AD126" s="198"/>
      <c r="AE126" s="117">
        <f>M126-J126</f>
        <v>-213.99999999999977</v>
      </c>
      <c r="AF126" s="110">
        <f>M126/J126</f>
        <v>0.89300000000000013</v>
      </c>
      <c r="AG126" s="295"/>
    </row>
    <row r="127" spans="1:33" ht="15.75" customHeight="1">
      <c r="A127" s="284"/>
      <c r="B127" s="163"/>
      <c r="C127" s="279"/>
      <c r="D127" s="280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295"/>
    </row>
    <row r="128" spans="1:33" ht="15.75" customHeight="1">
      <c r="A128" s="285"/>
      <c r="B128" s="163"/>
      <c r="C128" s="279"/>
      <c r="D128" s="280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295"/>
    </row>
    <row r="129" spans="1:33" ht="15.75" customHeight="1">
      <c r="A129" s="285"/>
      <c r="B129" s="163"/>
      <c r="C129" s="279"/>
      <c r="D129" s="280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295"/>
    </row>
    <row r="130" spans="1:33" ht="15.75" customHeight="1">
      <c r="A130" s="285"/>
      <c r="B130" s="163"/>
      <c r="C130" s="279"/>
      <c r="D130" s="280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81"/>
      <c r="AB130" s="282"/>
      <c r="AC130" s="12"/>
      <c r="AD130" s="198"/>
      <c r="AE130" s="117"/>
      <c r="AF130" s="110"/>
      <c r="AG130" s="295"/>
    </row>
    <row r="131" spans="1:33" ht="15.75" customHeight="1">
      <c r="A131" s="285"/>
      <c r="B131" s="163"/>
      <c r="C131" s="279"/>
      <c r="D131" s="280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81"/>
      <c r="AB131" s="282"/>
      <c r="AC131" s="12"/>
      <c r="AD131" s="198"/>
      <c r="AE131" s="117"/>
      <c r="AF131" s="110"/>
      <c r="AG131" s="295"/>
    </row>
    <row r="132" spans="1:33" ht="15.75" customHeight="1">
      <c r="A132" s="285"/>
      <c r="B132" s="163"/>
      <c r="C132" s="279"/>
      <c r="D132" s="280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81"/>
      <c r="AB132" s="282"/>
      <c r="AC132" s="12"/>
      <c r="AD132" s="198"/>
      <c r="AE132" s="117"/>
      <c r="AF132" s="110"/>
      <c r="AG132" s="295"/>
    </row>
    <row r="133" spans="1:33" ht="15.75" customHeight="1">
      <c r="A133" s="285"/>
      <c r="B133" s="163"/>
      <c r="C133" s="279"/>
      <c r="D133" s="280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81"/>
      <c r="AB133" s="282"/>
      <c r="AC133" s="12"/>
      <c r="AD133" s="198"/>
      <c r="AE133" s="117"/>
      <c r="AF133" s="110"/>
      <c r="AG133" s="295"/>
    </row>
    <row r="134" spans="1:33" ht="15.75" customHeight="1">
      <c r="A134" s="285"/>
      <c r="B134" s="163"/>
      <c r="C134" s="279"/>
      <c r="D134" s="280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81"/>
      <c r="AB134" s="282"/>
      <c r="AC134" s="12"/>
      <c r="AD134" s="198"/>
      <c r="AE134" s="117"/>
      <c r="AF134" s="110"/>
      <c r="AG134" s="295"/>
    </row>
    <row r="135" spans="1:33" ht="15.75" customHeight="1">
      <c r="A135" s="285"/>
      <c r="B135" s="163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81"/>
      <c r="AB135" s="282"/>
      <c r="AC135" s="12"/>
      <c r="AD135" s="198"/>
      <c r="AE135" s="117"/>
      <c r="AF135" s="110"/>
      <c r="AG135" s="295"/>
    </row>
    <row r="136" spans="1:33" ht="15.75" customHeight="1">
      <c r="A136" s="285"/>
      <c r="B136" s="163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81"/>
      <c r="AB136" s="282"/>
      <c r="AC136" s="12"/>
      <c r="AD136" s="198"/>
      <c r="AE136" s="117"/>
      <c r="AF136" s="110"/>
      <c r="AG136" s="295"/>
    </row>
    <row r="137" spans="1:33" ht="15.75" customHeight="1">
      <c r="A137" s="285"/>
      <c r="B137" s="163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81"/>
      <c r="AB137" s="282"/>
      <c r="AC137" s="12"/>
      <c r="AD137" s="198"/>
      <c r="AE137" s="117"/>
      <c r="AF137" s="110"/>
      <c r="AG137" s="295"/>
    </row>
    <row r="138" spans="1:33" ht="15.75" customHeight="1">
      <c r="A138" s="285"/>
      <c r="B138" s="163"/>
      <c r="C138" s="279"/>
      <c r="D138" s="280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81"/>
      <c r="AB138" s="282"/>
      <c r="AC138" s="12"/>
      <c r="AD138" s="198"/>
      <c r="AE138" s="117"/>
      <c r="AF138" s="110"/>
      <c r="AG138" s="295"/>
    </row>
    <row r="139" spans="1:33" ht="15.75" customHeight="1">
      <c r="A139" s="285"/>
      <c r="B139" s="163"/>
      <c r="C139" s="279"/>
      <c r="D139" s="280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81"/>
      <c r="AB139" s="282"/>
      <c r="AC139" s="12"/>
      <c r="AD139" s="198"/>
      <c r="AE139" s="165"/>
      <c r="AF139" s="125"/>
      <c r="AG139" s="295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46">AVERAGE(I124:I139)</f>
        <v>23</v>
      </c>
      <c r="J140" s="137">
        <f t="shared" si="46"/>
        <v>2000</v>
      </c>
      <c r="K140" s="138">
        <f t="shared" ref="K140" si="47">J140/I140</f>
        <v>86.956521739130437</v>
      </c>
      <c r="L140" s="136">
        <f t="shared" ref="L140:M140" si="48">AVERAGE(L124:L139)</f>
        <v>23</v>
      </c>
      <c r="M140" s="137">
        <f t="shared" si="48"/>
        <v>1786</v>
      </c>
      <c r="N140" s="138">
        <f>M140/L140</f>
        <v>77.652173913043484</v>
      </c>
      <c r="O140" s="139">
        <f>L140-I140</f>
        <v>0</v>
      </c>
      <c r="P140" s="140">
        <f>N140-K140</f>
        <v>-9.3043478260869534</v>
      </c>
      <c r="Q140" s="141">
        <f>N140/K140</f>
        <v>0.89300000000000002</v>
      </c>
      <c r="R140" s="291"/>
      <c r="S140" s="142">
        <f>S124</f>
        <v>0.70833333333333337</v>
      </c>
      <c r="T140" s="143">
        <f>INDEX(T124:T139,COUNTA(T124:T139))</f>
        <v>0.85247685185185174</v>
      </c>
      <c r="U140" s="144"/>
      <c r="V140" s="166"/>
      <c r="W140" s="167"/>
      <c r="X140" s="138"/>
      <c r="Y140" s="179">
        <f t="shared" ref="Y140:Z140" si="49">SUM(Y124:Y139)</f>
        <v>0</v>
      </c>
      <c r="Z140" s="180">
        <f t="shared" si="49"/>
        <v>0</v>
      </c>
      <c r="AA140" s="277"/>
      <c r="AB140" s="278"/>
      <c r="AC140" s="179">
        <f t="shared" ref="AC140" si="50">SUM(AC124:AC139)</f>
        <v>5</v>
      </c>
      <c r="AD140" s="180">
        <f t="shared" ref="AD140" si="51">SUM(AD124:AD139)</f>
        <v>0</v>
      </c>
      <c r="AE140" s="168">
        <f>M140-J140</f>
        <v>-214</v>
      </c>
      <c r="AF140" s="141">
        <f>M140/J140</f>
        <v>0.89300000000000002</v>
      </c>
      <c r="AG140" s="296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80" priority="3" operator="greaterThan">
      <formula>0</formula>
    </cfRule>
  </conditionalFormatting>
  <conditionalFormatting sqref="P5:P140 AE5:AE140">
    <cfRule type="cellIs" dxfId="79" priority="6" operator="lessThan">
      <formula>0</formula>
    </cfRule>
  </conditionalFormatting>
  <conditionalFormatting sqref="Q5:Q140 AF5:AF140">
    <cfRule type="cellIs" dxfId="78" priority="4" operator="greaterThan">
      <formula>1</formula>
    </cfRule>
    <cfRule type="cellIs" dxfId="77" priority="5" operator="lessThan">
      <formula>0.8</formula>
    </cfRule>
  </conditionalFormatting>
  <conditionalFormatting sqref="AG5 R5:R140 AG90:AG107">
    <cfRule type="cellIs" dxfId="76" priority="7" operator="lessThan">
      <formula>0.8</formula>
    </cfRule>
  </conditionalFormatting>
  <conditionalFormatting sqref="AG22">
    <cfRule type="cellIs" dxfId="75" priority="11" operator="lessThan">
      <formula>0.8</formula>
    </cfRule>
  </conditionalFormatting>
  <conditionalFormatting sqref="AG37">
    <cfRule type="cellIs" dxfId="74" priority="10" operator="lessThan">
      <formula>0.8</formula>
    </cfRule>
  </conditionalFormatting>
  <conditionalFormatting sqref="AG39:AG74">
    <cfRule type="cellIs" dxfId="73" priority="8" operator="lessThan">
      <formula>0.8</formula>
    </cfRule>
  </conditionalFormatting>
  <conditionalFormatting sqref="AG80:AG88">
    <cfRule type="cellIs" dxfId="72" priority="9" operator="lessThan">
      <formula>0.8</formula>
    </cfRule>
  </conditionalFormatting>
  <conditionalFormatting sqref="AG122">
    <cfRule type="cellIs" dxfId="71" priority="2" operator="lessThan">
      <formula>0.8</formula>
    </cfRule>
  </conditionalFormatting>
  <conditionalFormatting sqref="AG124:AG140">
    <cfRule type="cellIs" dxfId="70" priority="1" operator="lessThan">
      <formula>0.8</formula>
    </cfRule>
  </conditionalFormatting>
  <dataValidations count="1">
    <dataValidation type="list" allowBlank="1" showInputMessage="1" showErrorMessage="1" sqref="AA5:AB140" xr:uid="{2D58B96B-FB57-4084-9E84-06DDAF74D533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9A681-C6EB-4522-8BCB-163DCBC911B0}">
  <sheetPr>
    <tabColor theme="8" tint="0.59999389629810485"/>
  </sheetPr>
  <dimension ref="B1:AR42"/>
  <sheetViews>
    <sheetView zoomScale="70" zoomScaleNormal="70" workbookViewId="0">
      <selection activeCell="S27" sqref="S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224</v>
      </c>
      <c r="D3" s="265"/>
      <c r="E3" s="3" t="s">
        <v>2</v>
      </c>
      <c r="F3" s="266">
        <f>'0503(18度C)'!D1+'0503(4度C)'!D1</f>
        <v>212432</v>
      </c>
      <c r="G3" s="267"/>
      <c r="H3" s="3" t="s">
        <v>3</v>
      </c>
      <c r="I3" s="268">
        <f>'0503(18度C)'!F1+'0503(4度C)'!F1</f>
        <v>6472238.8600000003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451.71755323428346</v>
      </c>
      <c r="F6" s="241" t="e">
        <f>AVERAGE(#REF!,D14:K14)</f>
        <v>#REF!</v>
      </c>
      <c r="G6" s="242">
        <f>AVERAGE(D14:K14)</f>
        <v>182.74697768615033</v>
      </c>
      <c r="H6" s="243"/>
      <c r="I6" s="242">
        <f>AVERAGE(L14:O14)</f>
        <v>93.920572181441742</v>
      </c>
      <c r="J6" s="243"/>
      <c r="K6" s="242">
        <f>AVERAGE(D32:O32)</f>
        <v>718.21912448031298</v>
      </c>
      <c r="L6" s="243"/>
      <c r="M6" s="242">
        <f>AVERAGE(P32:X32)</f>
        <v>723.15154440154436</v>
      </c>
      <c r="N6" s="243"/>
      <c r="O6" s="231">
        <f>'0503(4度C)'!Y2</f>
        <v>0</v>
      </c>
      <c r="P6" s="231">
        <f>'0503(4度C)'!Z2</f>
        <v>0</v>
      </c>
      <c r="Q6" s="231">
        <f>'0503(4度C)'!AC2</f>
        <v>57</v>
      </c>
      <c r="R6" s="231">
        <f>'0503(4度C)'!AD2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403.29859707226103</v>
      </c>
      <c r="F7" s="237" t="e">
        <f>AVERAGE(#REF!,D15:K15)</f>
        <v>#REF!</v>
      </c>
      <c r="G7" s="238">
        <f>AVERAGE(D15:K15)</f>
        <v>164.06108154672924</v>
      </c>
      <c r="H7" s="239"/>
      <c r="I7" s="238">
        <f>AVERAGE(L15:O15)</f>
        <v>83.295734900631217</v>
      </c>
      <c r="J7" s="239"/>
      <c r="K7" s="238">
        <f>AVERAGE(D33:O33)</f>
        <v>641.44668140549265</v>
      </c>
      <c r="L7" s="239"/>
      <c r="M7" s="238">
        <f>AVERAGE(P33:X33)</f>
        <v>644.66253269135859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0.89201255235583776</v>
      </c>
      <c r="F8" s="245" t="e">
        <f>AVERAGE(D16:K16,#REF!)</f>
        <v>#REF!</v>
      </c>
      <c r="G8" s="224">
        <f>AVERAGE(D16:K16)</f>
        <v>0.89530829302414294</v>
      </c>
      <c r="H8" s="225"/>
      <c r="I8" s="224">
        <f>AVERAGE(L16:O16)</f>
        <v>0.88763541407975277</v>
      </c>
      <c r="J8" s="225"/>
      <c r="K8" s="224">
        <f>AVERAGE(D34:O34)</f>
        <v>0.89126768718339588</v>
      </c>
      <c r="L8" s="225"/>
      <c r="M8" s="224">
        <f>AVERAGE(P34:X34)</f>
        <v>0.89210681169307304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83.720930232558146</v>
      </c>
      <c r="H14" s="28">
        <v>174.70588235294119</v>
      </c>
      <c r="I14" s="28">
        <v>477.77777777777777</v>
      </c>
      <c r="J14" s="28" t="s">
        <v>42</v>
      </c>
      <c r="K14" s="29" t="s">
        <v>42</v>
      </c>
      <c r="L14" s="27" t="s">
        <v>42</v>
      </c>
      <c r="M14" s="30">
        <v>85.714285714285708</v>
      </c>
      <c r="N14" s="28">
        <v>109.09090909090909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75.595528010608447</v>
      </c>
      <c r="F15" s="35">
        <v>83.156845282940694</v>
      </c>
      <c r="G15" s="35">
        <v>74.96683360123734</v>
      </c>
      <c r="H15" s="35">
        <v>155.57720824434563</v>
      </c>
      <c r="I15" s="35">
        <v>431.00899259451404</v>
      </c>
      <c r="J15" s="35" t="s">
        <v>42</v>
      </c>
      <c r="K15" s="36" t="s">
        <v>42</v>
      </c>
      <c r="L15" s="34" t="s">
        <v>42</v>
      </c>
      <c r="M15" s="37">
        <v>76.434050669919387</v>
      </c>
      <c r="N15" s="35">
        <v>95.800980118930795</v>
      </c>
      <c r="O15" s="38">
        <v>77.652173913043484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I16" si="0">E15/E14</f>
        <v>0.89454708145886674</v>
      </c>
      <c r="F16" s="43">
        <f t="shared" si="0"/>
        <v>0.89393608679161252</v>
      </c>
      <c r="G16" s="43">
        <f t="shared" si="0"/>
        <v>0.89543717912589038</v>
      </c>
      <c r="H16" s="43">
        <f t="shared" si="0"/>
        <v>0.89050927277908265</v>
      </c>
      <c r="I16" s="43">
        <f t="shared" si="0"/>
        <v>0.90211184496526198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0.89173059114905961</v>
      </c>
      <c r="N16" s="43">
        <f t="shared" si="1"/>
        <v>0.87817565109019891</v>
      </c>
      <c r="O16" s="46">
        <f t="shared" si="1"/>
        <v>0.89300000000000002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0.25</v>
      </c>
      <c r="F17" s="48">
        <v>0.25</v>
      </c>
      <c r="G17" s="48">
        <v>0.25</v>
      </c>
      <c r="H17" s="48">
        <v>0.20833333333333334</v>
      </c>
      <c r="I17" s="48">
        <v>0.29166666666666669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0.61303240740740739</v>
      </c>
      <c r="F18" s="48">
        <v>0.5711342592592592</v>
      </c>
      <c r="G18" s="48">
        <v>0.62107638888888883</v>
      </c>
      <c r="H18" s="48">
        <v>0.56179398148148141</v>
      </c>
      <c r="I18" s="48">
        <v>0.54333333333333333</v>
      </c>
      <c r="J18" s="48" t="s">
        <v>42</v>
      </c>
      <c r="K18" s="48" t="s">
        <v>42</v>
      </c>
      <c r="L18" s="47" t="s">
        <v>42</v>
      </c>
      <c r="M18" s="49">
        <v>0.76458333333333339</v>
      </c>
      <c r="N18" s="48">
        <v>0.85424768518518523</v>
      </c>
      <c r="O18" s="50">
        <v>0.85730324074074071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12</v>
      </c>
      <c r="F21" s="52">
        <v>10</v>
      </c>
      <c r="G21" s="52">
        <v>10</v>
      </c>
      <c r="H21" s="52">
        <v>10</v>
      </c>
      <c r="I21" s="52">
        <v>3</v>
      </c>
      <c r="J21" s="52"/>
      <c r="K21" s="53"/>
      <c r="L21" s="54"/>
      <c r="M21" s="55">
        <v>2</v>
      </c>
      <c r="N21" s="52">
        <v>5</v>
      </c>
      <c r="O21" s="56">
        <v>5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23.666666666666668</v>
      </c>
      <c r="F23" s="58">
        <v>21.5</v>
      </c>
      <c r="G23" s="58">
        <v>21.5</v>
      </c>
      <c r="H23" s="58">
        <v>19.833333333333332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21</v>
      </c>
      <c r="N23" s="58">
        <v>18.666666666666668</v>
      </c>
      <c r="O23" s="61">
        <v>23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941.37931034482756</v>
      </c>
      <c r="O32" s="28">
        <v>810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985.71428571428567</v>
      </c>
      <c r="X32" s="31">
        <v>839.99999999999989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268.59003276576044</v>
      </c>
      <c r="H33" s="35">
        <v>390.90659700254827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993.79422133685739</v>
      </c>
      <c r="N33" s="35">
        <v>837.50013940474662</v>
      </c>
      <c r="O33" s="35">
        <v>716.44241651755067</v>
      </c>
      <c r="P33" s="34">
        <v>260.93809731874842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696.1210855643385</v>
      </c>
      <c r="W33" s="35">
        <v>876.2956239747989</v>
      </c>
      <c r="X33" s="38">
        <v>745.29532390754878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0.87664802361046801</v>
      </c>
      <c r="H34" s="43">
        <f>H33/H32</f>
        <v>0.90209214692895756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0.90344929212441583</v>
      </c>
      <c r="N34" s="43">
        <f>N33/N32</f>
        <v>0.88965216273764292</v>
      </c>
      <c r="O34" s="43">
        <f>O33/O32</f>
        <v>0.88449681051549467</v>
      </c>
      <c r="P34" s="42">
        <f>P33/P32</f>
        <v>0.89395459266608257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0.89822075556688841</v>
      </c>
      <c r="W34" s="43">
        <f>W33/W32</f>
        <v>0.88899556055414386</v>
      </c>
      <c r="X34" s="46">
        <f>X33/X32</f>
        <v>0.88725633798517722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0.29166666666666669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0.54333333333333333</v>
      </c>
      <c r="H36" s="48">
        <v>0.33231481481481484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0.40085648148148151</v>
      </c>
      <c r="N36" s="48">
        <v>0.66039351851851857</v>
      </c>
      <c r="O36" s="48">
        <v>0.63511574074074084</v>
      </c>
      <c r="P36" s="47">
        <v>0.77869212962962964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0.81660879629629635</v>
      </c>
      <c r="W36" s="48">
        <v>1.2229166666666669</v>
      </c>
      <c r="X36" s="50">
        <v>1.1857754629629627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3.625</v>
      </c>
      <c r="O37" s="58">
        <v>4.4444444444444446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3.5</v>
      </c>
      <c r="X37" s="61">
        <v>4.166666666666667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1C70C-A5B6-49A4-9C53-860B14A88DC0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134928</v>
      </c>
      <c r="E1" s="88" t="s">
        <v>3</v>
      </c>
      <c r="F1" s="89">
        <f>SUM(G5:G157)</f>
        <v>2740202.9200000004</v>
      </c>
      <c r="G1" s="90" t="s">
        <v>84</v>
      </c>
      <c r="H1" s="91">
        <f>L21+L38+L55+L72+L89+L106+L123+L140+L157</f>
        <v>52.819444444444443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46145</v>
      </c>
      <c r="B2" s="335"/>
      <c r="C2" s="92" t="s">
        <v>40</v>
      </c>
      <c r="D2" s="93">
        <f>AVERAGE(N21,N38,N55,N72,N89,N106,N123,N140,N157)</f>
        <v>642.87594864365531</v>
      </c>
      <c r="E2" s="93" t="s">
        <v>91</v>
      </c>
      <c r="F2" s="94">
        <f>F1/D1</f>
        <v>20.308630677101863</v>
      </c>
      <c r="G2" s="95" t="s">
        <v>92</v>
      </c>
      <c r="H2" s="96">
        <f>COUNT(H5:H157)</f>
        <v>16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1773</v>
      </c>
      <c r="G5" s="148">
        <f t="shared" ref="G5:G8" si="0">E5*F5</f>
        <v>45459.72</v>
      </c>
      <c r="H5" s="149"/>
      <c r="I5" s="150">
        <v>11</v>
      </c>
      <c r="J5" s="151">
        <v>3600</v>
      </c>
      <c r="K5" s="152">
        <f>J5/I5</f>
        <v>327.27272727272725</v>
      </c>
      <c r="L5" s="153">
        <v>11</v>
      </c>
      <c r="M5" s="151">
        <f>F5/V5*60</f>
        <v>3183.7957450030954</v>
      </c>
      <c r="N5" s="152">
        <f>M5/L5</f>
        <v>289.43597681846319</v>
      </c>
      <c r="O5" s="154">
        <f>L5-I5</f>
        <v>0</v>
      </c>
      <c r="P5" s="155">
        <f>N5-K5</f>
        <v>-37.836750454264063</v>
      </c>
      <c r="Q5" s="156">
        <f>N5/K5</f>
        <v>0.88438770694530422</v>
      </c>
      <c r="R5" s="289">
        <f>Q21</f>
        <v>0.87664802361046801</v>
      </c>
      <c r="S5" s="157">
        <v>0.29166666666666669</v>
      </c>
      <c r="T5" s="158">
        <v>0.31486111111111115</v>
      </c>
      <c r="U5" s="159"/>
      <c r="V5" s="160">
        <v>33.412947475340182</v>
      </c>
      <c r="W5" s="161"/>
      <c r="X5" s="162"/>
      <c r="Y5" s="292"/>
      <c r="Z5" s="293"/>
      <c r="AA5" s="115">
        <f>M5-J5</f>
        <v>-416.20425499690464</v>
      </c>
      <c r="AB5" s="156">
        <f>M5/J5</f>
        <v>0.88438770694530422</v>
      </c>
      <c r="AC5" s="294">
        <f>AB21</f>
        <v>0.87664802361046812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3526</v>
      </c>
      <c r="G6" s="103">
        <f t="shared" si="0"/>
        <v>104087.52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3158.3817309505794</v>
      </c>
      <c r="N6" s="106">
        <f>M6/L6</f>
        <v>263.19847757921497</v>
      </c>
      <c r="O6" s="108">
        <f>L6-I6</f>
        <v>0</v>
      </c>
      <c r="P6" s="109">
        <f>N6-K6</f>
        <v>-36.801522420785034</v>
      </c>
      <c r="Q6" s="110">
        <f>N6/K6</f>
        <v>0.87732825859738317</v>
      </c>
      <c r="R6" s="290"/>
      <c r="S6" s="47">
        <v>0.31805555555555554</v>
      </c>
      <c r="T6" s="48">
        <v>0.36457175925925922</v>
      </c>
      <c r="U6" s="111">
        <v>4.5999999999999197</v>
      </c>
      <c r="V6" s="112">
        <v>66.98367012664005</v>
      </c>
      <c r="W6" s="113"/>
      <c r="X6" s="116"/>
      <c r="Y6" s="281"/>
      <c r="Z6" s="282"/>
      <c r="AA6" s="117">
        <f>M6-J6</f>
        <v>-441.61826904942063</v>
      </c>
      <c r="AB6" s="110">
        <f>M6/J6</f>
        <v>0.87732825859738317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3907</v>
      </c>
      <c r="G7" s="103">
        <f t="shared" si="0"/>
        <v>116623.95000000001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3155.8993183779157</v>
      </c>
      <c r="N7" s="106">
        <f>M7/L7</f>
        <v>262.99160986482633</v>
      </c>
      <c r="O7" s="108">
        <f>L7-I7</f>
        <v>0</v>
      </c>
      <c r="P7" s="109">
        <f>N7-K7</f>
        <v>-37.00839013517367</v>
      </c>
      <c r="Q7" s="110">
        <f>N7/K7</f>
        <v>0.87663869954942109</v>
      </c>
      <c r="R7" s="290"/>
      <c r="S7" s="47">
        <v>0.36805555555555552</v>
      </c>
      <c r="T7" s="48">
        <v>0.41962962962962957</v>
      </c>
      <c r="U7" s="111">
        <v>5.0166666666666782</v>
      </c>
      <c r="V7" s="112">
        <v>74.279936192796001</v>
      </c>
      <c r="W7" s="113"/>
      <c r="X7" s="116"/>
      <c r="Y7" s="281"/>
      <c r="Z7" s="282"/>
      <c r="AA7" s="117">
        <f>M7-J7</f>
        <v>-444.10068162208427</v>
      </c>
      <c r="AB7" s="110">
        <f>M7/J7</f>
        <v>0.87663869954942109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3736</v>
      </c>
      <c r="G8" s="103">
        <f t="shared" si="0"/>
        <v>106737.52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3125.6547456591493</v>
      </c>
      <c r="N8" s="106">
        <f>M8/L8</f>
        <v>260.47122880492913</v>
      </c>
      <c r="O8" s="108">
        <f>L8-I8</f>
        <v>0</v>
      </c>
      <c r="P8" s="109">
        <f>N8-K8</f>
        <v>-39.528771195070874</v>
      </c>
      <c r="Q8" s="110">
        <f>N8/K8</f>
        <v>0.86823742934976378</v>
      </c>
      <c r="R8" s="290"/>
      <c r="S8" s="47">
        <v>0.42361111111111105</v>
      </c>
      <c r="T8" s="48">
        <v>0.47340277777777773</v>
      </c>
      <c r="U8" s="111">
        <v>5.7333333333333236</v>
      </c>
      <c r="V8" s="112">
        <v>71.716174126815901</v>
      </c>
      <c r="W8" s="113"/>
      <c r="X8" s="116"/>
      <c r="Y8" s="281"/>
      <c r="Z8" s="282"/>
      <c r="AA8" s="117">
        <f>M8-J8</f>
        <v>-474.34525434085072</v>
      </c>
      <c r="AB8" s="110">
        <f>M8/J8</f>
        <v>0.86823742934976367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3155.9328849976851</v>
      </c>
      <c r="N21" s="138">
        <f>M21/L21</f>
        <v>268.59003276576044</v>
      </c>
      <c r="O21" s="139">
        <f>L21-I21</f>
        <v>0</v>
      </c>
      <c r="P21" s="140">
        <f>N21-K21</f>
        <v>-37.792945957643838</v>
      </c>
      <c r="Q21" s="141">
        <f>N21/K21</f>
        <v>0.87664802361046801</v>
      </c>
      <c r="R21" s="291"/>
      <c r="S21" s="142">
        <v>0.29166666666666669</v>
      </c>
      <c r="T21" s="143">
        <v>0.54333333333333333</v>
      </c>
      <c r="U21" s="144"/>
      <c r="V21" s="166"/>
      <c r="W21" s="167"/>
      <c r="X21" s="138"/>
      <c r="Y21" s="277"/>
      <c r="Z21" s="278"/>
      <c r="AA21" s="168">
        <f>M21-J21</f>
        <v>-444.06711500231495</v>
      </c>
      <c r="AB21" s="141">
        <f>M21/J21</f>
        <v>0.87664802361046812</v>
      </c>
      <c r="AC21" s="296"/>
    </row>
    <row r="22" spans="1:29" ht="15.75" customHeight="1">
      <c r="A22" s="283" t="s">
        <v>120</v>
      </c>
      <c r="B22" s="114" t="s">
        <v>114</v>
      </c>
      <c r="C22" s="287" t="s">
        <v>121</v>
      </c>
      <c r="D22" s="288"/>
      <c r="E22" s="147">
        <v>14.03</v>
      </c>
      <c r="F22" s="97">
        <v>919</v>
      </c>
      <c r="G22" s="148">
        <f t="shared" ref="G22:G23" si="5">E22*F22</f>
        <v>12893.57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2345.2868388349625</v>
      </c>
      <c r="N22" s="152">
        <f>M22/L22</f>
        <v>390.8811398058271</v>
      </c>
      <c r="O22" s="154">
        <f>L22-I22</f>
        <v>0</v>
      </c>
      <c r="P22" s="155">
        <f>N22-K22</f>
        <v>-42.452193527506211</v>
      </c>
      <c r="Q22" s="156">
        <f>N22/K22</f>
        <v>0.90203339955190875</v>
      </c>
      <c r="R22" s="289">
        <f>Q38</f>
        <v>0.90209214692895756</v>
      </c>
      <c r="S22" s="157">
        <v>0.29166666666666669</v>
      </c>
      <c r="T22" s="158">
        <v>0.30798611111111113</v>
      </c>
      <c r="U22" s="159"/>
      <c r="V22" s="160">
        <v>23.510983427251556</v>
      </c>
      <c r="W22" s="158"/>
      <c r="X22" s="169"/>
      <c r="Y22" s="292"/>
      <c r="Z22" s="293"/>
      <c r="AA22" s="115">
        <f>M22-J22</f>
        <v>-254.71316116503749</v>
      </c>
      <c r="AB22" s="156">
        <f>M22/J22</f>
        <v>0.90203339955190864</v>
      </c>
      <c r="AC22" s="294">
        <f>AB38</f>
        <v>0.90209214692895745</v>
      </c>
    </row>
    <row r="23" spans="1:29" ht="15.75" customHeight="1">
      <c r="A23" s="284"/>
      <c r="B23" s="100" t="s">
        <v>114</v>
      </c>
      <c r="C23" s="279" t="s">
        <v>122</v>
      </c>
      <c r="D23" s="280"/>
      <c r="E23" s="101">
        <v>14.49</v>
      </c>
      <c r="F23" s="102">
        <v>1155</v>
      </c>
      <c r="G23" s="103">
        <f t="shared" si="5"/>
        <v>16735.95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2345.5923251956165</v>
      </c>
      <c r="N23" s="106">
        <f>M23/L23</f>
        <v>390.93205419926943</v>
      </c>
      <c r="O23" s="108">
        <f>L23-I23</f>
        <v>0</v>
      </c>
      <c r="P23" s="109">
        <f>N23-K23</f>
        <v>-42.401279134063884</v>
      </c>
      <c r="Q23" s="110">
        <f>N23/K23</f>
        <v>0.90215089430600637</v>
      </c>
      <c r="R23" s="290"/>
      <c r="S23" s="47">
        <v>0.31180555555555556</v>
      </c>
      <c r="T23" s="48">
        <v>0.33231481481481484</v>
      </c>
      <c r="U23" s="111">
        <v>5.4999999999999805</v>
      </c>
      <c r="V23" s="112">
        <v>29.544776070249359</v>
      </c>
      <c r="W23" s="113"/>
      <c r="X23" s="13"/>
      <c r="Y23" s="281"/>
      <c r="Z23" s="282"/>
      <c r="AA23" s="117">
        <f>M23-J23</f>
        <v>-254.40767480438353</v>
      </c>
      <c r="AB23" s="110">
        <f>M23/J23</f>
        <v>0.90215089430600637</v>
      </c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50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2345.4395820152895</v>
      </c>
      <c r="N38" s="138">
        <f>M38/L38</f>
        <v>390.90659700254827</v>
      </c>
      <c r="O38" s="139">
        <f>L38-I38</f>
        <v>0</v>
      </c>
      <c r="P38" s="140">
        <f>N38-K38</f>
        <v>-42.426736330785047</v>
      </c>
      <c r="Q38" s="141">
        <f>N38/K38</f>
        <v>0.90209214692895756</v>
      </c>
      <c r="R38" s="291"/>
      <c r="S38" s="142">
        <v>0.29166666666666669</v>
      </c>
      <c r="T38" s="143">
        <v>0.33231481481481484</v>
      </c>
      <c r="U38" s="144"/>
      <c r="V38" s="166"/>
      <c r="W38" s="167"/>
      <c r="X38" s="138"/>
      <c r="Y38" s="277"/>
      <c r="Z38" s="278"/>
      <c r="AA38" s="168">
        <f>M38-J38</f>
        <v>-254.56041798471051</v>
      </c>
      <c r="AB38" s="141">
        <f>M38/J38</f>
        <v>0.90209214692895745</v>
      </c>
      <c r="AC38" s="296"/>
    </row>
    <row r="39" spans="1:29" ht="15.75" customHeight="1">
      <c r="A39" s="297" t="s">
        <v>123</v>
      </c>
      <c r="B39" s="114" t="s">
        <v>118</v>
      </c>
      <c r="C39" s="287" t="s">
        <v>191</v>
      </c>
      <c r="D39" s="288"/>
      <c r="E39" s="147">
        <v>18.53</v>
      </c>
      <c r="F39" s="97">
        <v>3341</v>
      </c>
      <c r="G39" s="148">
        <f t="shared" ref="G39" si="9">E39*F39</f>
        <v>61908.73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2981.3826640105722</v>
      </c>
      <c r="N39" s="152">
        <f>M39/L39</f>
        <v>993.79422133685739</v>
      </c>
      <c r="O39" s="154">
        <f>L39-I39</f>
        <v>0</v>
      </c>
      <c r="P39" s="155">
        <f>N39-K39</f>
        <v>-106.20577866314261</v>
      </c>
      <c r="Q39" s="156">
        <f>N39/K39</f>
        <v>0.90344929212441583</v>
      </c>
      <c r="R39" s="289">
        <f>Q55</f>
        <v>0.90344929212441583</v>
      </c>
      <c r="S39" s="157">
        <v>0.35416666666666669</v>
      </c>
      <c r="T39" s="158">
        <v>0.40085648148148151</v>
      </c>
      <c r="U39" s="159"/>
      <c r="V39" s="112">
        <v>67.237259550687838</v>
      </c>
      <c r="W39" s="161"/>
      <c r="X39" s="162"/>
      <c r="Y39" s="292"/>
      <c r="Z39" s="293"/>
      <c r="AA39" s="115">
        <f>M39-J39</f>
        <v>-318.61733598942783</v>
      </c>
      <c r="AB39" s="156">
        <f>M39/J39</f>
        <v>0.90344929212441583</v>
      </c>
      <c r="AC39" s="294">
        <f>AB55</f>
        <v>0.90344929212441583</v>
      </c>
    </row>
    <row r="40" spans="1:29" ht="15.75" customHeight="1">
      <c r="A40" s="298"/>
      <c r="B40" s="100"/>
      <c r="C40" s="279"/>
      <c r="D40" s="280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0"/>
      <c r="S40" s="47"/>
      <c r="T40" s="48"/>
      <c r="U40" s="111"/>
      <c r="V40" s="112"/>
      <c r="W40" s="113"/>
      <c r="X40" s="116"/>
      <c r="Y40" s="281"/>
      <c r="Z40" s="282"/>
      <c r="AA40" s="117"/>
      <c r="AB40" s="110"/>
      <c r="AC40" s="295"/>
    </row>
    <row r="41" spans="1:29" ht="15.75" customHeight="1">
      <c r="A41" s="298"/>
      <c r="B41" s="100"/>
      <c r="C41" s="279"/>
      <c r="D41" s="280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0"/>
      <c r="S41" s="47"/>
      <c r="T41" s="48"/>
      <c r="U41" s="111"/>
      <c r="V41" s="112"/>
      <c r="W41" s="113"/>
      <c r="X41" s="116"/>
      <c r="Y41" s="281"/>
      <c r="Z41" s="282"/>
      <c r="AA41" s="117"/>
      <c r="AB41" s="110"/>
      <c r="AC41" s="295"/>
    </row>
    <row r="42" spans="1:29" ht="15.75" customHeight="1">
      <c r="A42" s="298"/>
      <c r="B42" s="100"/>
      <c r="C42" s="279"/>
      <c r="D42" s="280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81"/>
      <c r="Z42" s="282"/>
      <c r="AA42" s="117"/>
      <c r="AB42" s="110"/>
      <c r="AC42" s="295"/>
    </row>
    <row r="43" spans="1:29" ht="15.75" customHeight="1">
      <c r="A43" s="298"/>
      <c r="B43" s="100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81"/>
      <c r="Z43" s="282"/>
      <c r="AA43" s="117"/>
      <c r="AB43" s="110"/>
      <c r="AC43" s="295"/>
    </row>
    <row r="44" spans="1:29" ht="15.75" customHeight="1">
      <c r="A44" s="298"/>
      <c r="B44" s="100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281"/>
      <c r="Z44" s="282"/>
      <c r="AA44" s="117"/>
      <c r="AB44" s="110"/>
      <c r="AC44" s="295"/>
    </row>
    <row r="45" spans="1:29" ht="15.75" customHeight="1">
      <c r="A45" s="298"/>
      <c r="B45" s="100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120"/>
      <c r="U45" s="111"/>
      <c r="V45" s="112"/>
      <c r="W45" s="113"/>
      <c r="X45" s="116"/>
      <c r="Y45" s="281"/>
      <c r="Z45" s="282"/>
      <c r="AA45" s="117"/>
      <c r="AB45" s="110"/>
      <c r="AC45" s="295"/>
    </row>
    <row r="46" spans="1:29" ht="15.75" customHeight="1">
      <c r="A46" s="298"/>
      <c r="B46" s="100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120"/>
      <c r="U46" s="111"/>
      <c r="V46" s="112"/>
      <c r="W46" s="113"/>
      <c r="X46" s="116"/>
      <c r="Y46" s="281"/>
      <c r="Z46" s="282"/>
      <c r="AA46" s="117"/>
      <c r="AB46" s="110"/>
      <c r="AC46" s="295"/>
    </row>
    <row r="47" spans="1:29" ht="15.75" customHeight="1">
      <c r="A47" s="298"/>
      <c r="B47" s="100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120"/>
      <c r="U47" s="111"/>
      <c r="V47" s="112"/>
      <c r="W47" s="113"/>
      <c r="X47" s="116"/>
      <c r="Y47" s="281"/>
      <c r="Z47" s="282"/>
      <c r="AA47" s="117"/>
      <c r="AB47" s="110"/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13"/>
      <c r="X49" s="116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13"/>
      <c r="X50" s="116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13"/>
      <c r="X51" s="116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13"/>
      <c r="X52" s="116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13"/>
      <c r="X53" s="116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2981.3826640105722</v>
      </c>
      <c r="N55" s="138">
        <f t="shared" ref="N55:N63" si="13">M55/L55</f>
        <v>993.79422133685739</v>
      </c>
      <c r="O55" s="139">
        <f t="shared" ref="O55:O63" si="14">L55-I55</f>
        <v>0</v>
      </c>
      <c r="P55" s="140">
        <f t="shared" ref="P55:P63" si="15">N55-K55</f>
        <v>-106.20577866314261</v>
      </c>
      <c r="Q55" s="141">
        <f t="shared" ref="Q55:Q63" si="16">N55/K55</f>
        <v>0.90344929212441583</v>
      </c>
      <c r="R55" s="291"/>
      <c r="S55" s="142">
        <v>0.35416666666666669</v>
      </c>
      <c r="T55" s="143">
        <v>0.40085648148148151</v>
      </c>
      <c r="U55" s="144"/>
      <c r="V55" s="166"/>
      <c r="W55" s="99"/>
      <c r="X55" s="69"/>
      <c r="Y55" s="277"/>
      <c r="Z55" s="278"/>
      <c r="AA55" s="168">
        <f t="shared" ref="AA55:AA63" si="17">M55-J55</f>
        <v>-318.61733598942783</v>
      </c>
      <c r="AB55" s="141">
        <f t="shared" ref="AB55:AB63" si="18">M55/J55</f>
        <v>0.90344929212441583</v>
      </c>
      <c r="AC55" s="296"/>
    </row>
    <row r="56" spans="1:29" ht="15.75" customHeight="1">
      <c r="A56" s="283" t="s">
        <v>71</v>
      </c>
      <c r="B56" s="114" t="s">
        <v>118</v>
      </c>
      <c r="C56" s="287" t="s">
        <v>128</v>
      </c>
      <c r="D56" s="288"/>
      <c r="E56" s="147">
        <v>14.03</v>
      </c>
      <c r="F56" s="97">
        <v>1572</v>
      </c>
      <c r="G56" s="148">
        <f t="shared" ref="G56:G63" si="19">E56*F56</f>
        <v>22055.16</v>
      </c>
      <c r="H56" s="149">
        <v>2</v>
      </c>
      <c r="I56" s="150">
        <v>3</v>
      </c>
      <c r="J56" s="151">
        <v>3000</v>
      </c>
      <c r="K56" s="152">
        <f>J56/I56</f>
        <v>1000</v>
      </c>
      <c r="L56" s="153">
        <v>3</v>
      </c>
      <c r="M56" s="151">
        <f t="shared" ref="M56:M63" si="20">F56/V56*60</f>
        <v>2706.9987012986971</v>
      </c>
      <c r="N56" s="152">
        <f t="shared" si="13"/>
        <v>902.33290043289901</v>
      </c>
      <c r="O56" s="154">
        <f t="shared" si="14"/>
        <v>0</v>
      </c>
      <c r="P56" s="155">
        <f t="shared" si="15"/>
        <v>-97.66709956710099</v>
      </c>
      <c r="Q56" s="156">
        <f t="shared" si="16"/>
        <v>0.90233290043289904</v>
      </c>
      <c r="R56" s="289">
        <f>Q72</f>
        <v>0.88965216273764292</v>
      </c>
      <c r="S56" s="157">
        <v>0.25</v>
      </c>
      <c r="T56" s="158">
        <v>0.2741898148148148</v>
      </c>
      <c r="U56" s="159"/>
      <c r="V56" s="160">
        <v>34.843016346756826</v>
      </c>
      <c r="W56" s="161"/>
      <c r="X56" s="162"/>
      <c r="Y56" s="292"/>
      <c r="Z56" s="293"/>
      <c r="AA56" s="115">
        <f t="shared" si="17"/>
        <v>-293.00129870130286</v>
      </c>
      <c r="AB56" s="156">
        <f t="shared" si="18"/>
        <v>0.90233290043289904</v>
      </c>
      <c r="AC56" s="294">
        <f>AB72</f>
        <v>0.88965216273764292</v>
      </c>
    </row>
    <row r="57" spans="1:29" ht="15.75" customHeight="1">
      <c r="A57" s="284"/>
      <c r="B57" s="100" t="s">
        <v>118</v>
      </c>
      <c r="C57" s="279" t="s">
        <v>130</v>
      </c>
      <c r="D57" s="280"/>
      <c r="E57" s="101">
        <v>14.28</v>
      </c>
      <c r="F57" s="102">
        <v>2320</v>
      </c>
      <c r="G57" s="103">
        <f t="shared" si="19"/>
        <v>33129.599999999999</v>
      </c>
      <c r="H57" s="26">
        <v>2</v>
      </c>
      <c r="I57" s="104">
        <v>3</v>
      </c>
      <c r="J57" s="105">
        <v>3600</v>
      </c>
      <c r="K57" s="106">
        <f t="shared" ref="K57:K92" si="21">J57/I57</f>
        <v>1200</v>
      </c>
      <c r="L57" s="107">
        <v>3</v>
      </c>
      <c r="M57" s="105">
        <f t="shared" si="20"/>
        <v>3181.5653333603505</v>
      </c>
      <c r="N57" s="106">
        <f t="shared" si="13"/>
        <v>1060.5217777867836</v>
      </c>
      <c r="O57" s="108">
        <f t="shared" si="14"/>
        <v>0</v>
      </c>
      <c r="P57" s="109">
        <f t="shared" si="15"/>
        <v>-139.47822221321644</v>
      </c>
      <c r="Q57" s="110">
        <f t="shared" si="16"/>
        <v>0.88376814815565297</v>
      </c>
      <c r="R57" s="290"/>
      <c r="S57" s="47">
        <v>0.28402777777777782</v>
      </c>
      <c r="T57" s="48">
        <v>0.31440972222222224</v>
      </c>
      <c r="U57" s="111">
        <v>15</v>
      </c>
      <c r="V57" s="112">
        <v>43.752048257634797</v>
      </c>
      <c r="W57" s="113"/>
      <c r="X57" s="116"/>
      <c r="Y57" s="281"/>
      <c r="Z57" s="282"/>
      <c r="AA57" s="117">
        <f t="shared" si="17"/>
        <v>-418.43466663964955</v>
      </c>
      <c r="AB57" s="110">
        <f t="shared" si="18"/>
        <v>0.88376814815565286</v>
      </c>
      <c r="AC57" s="295"/>
    </row>
    <row r="58" spans="1:29" ht="15.75" customHeight="1">
      <c r="A58" s="284"/>
      <c r="B58" s="100" t="s">
        <v>118</v>
      </c>
      <c r="C58" s="279" t="s">
        <v>125</v>
      </c>
      <c r="D58" s="280"/>
      <c r="E58" s="101">
        <v>17.89</v>
      </c>
      <c r="F58" s="102">
        <v>3489</v>
      </c>
      <c r="G58" s="103">
        <f t="shared" si="19"/>
        <v>62418.21</v>
      </c>
      <c r="H58" s="26"/>
      <c r="I58" s="104">
        <v>4</v>
      </c>
      <c r="J58" s="105">
        <v>3600</v>
      </c>
      <c r="K58" s="106">
        <f t="shared" si="21"/>
        <v>900</v>
      </c>
      <c r="L58" s="107">
        <v>4</v>
      </c>
      <c r="M58" s="105">
        <f t="shared" si="20"/>
        <v>3186.4141608717882</v>
      </c>
      <c r="N58" s="106">
        <f t="shared" si="13"/>
        <v>796.60354021794706</v>
      </c>
      <c r="O58" s="108">
        <f t="shared" si="14"/>
        <v>0</v>
      </c>
      <c r="P58" s="109">
        <f t="shared" si="15"/>
        <v>-103.39645978205294</v>
      </c>
      <c r="Q58" s="110">
        <f t="shared" si="16"/>
        <v>0.88511504468660784</v>
      </c>
      <c r="R58" s="290"/>
      <c r="S58" s="47">
        <v>0.32430555555555562</v>
      </c>
      <c r="T58" s="48">
        <v>0.36991898148148156</v>
      </c>
      <c r="U58" s="111">
        <v>15</v>
      </c>
      <c r="V58" s="112">
        <v>65.697674386033214</v>
      </c>
      <c r="W58" s="113"/>
      <c r="X58" s="116"/>
      <c r="Y58" s="281"/>
      <c r="Z58" s="282"/>
      <c r="AA58" s="117">
        <f t="shared" si="17"/>
        <v>-413.58583912821177</v>
      </c>
      <c r="AB58" s="110">
        <f t="shared" si="18"/>
        <v>0.88511504468660784</v>
      </c>
      <c r="AC58" s="295"/>
    </row>
    <row r="59" spans="1:29" ht="15.75" customHeight="1">
      <c r="A59" s="284"/>
      <c r="B59" s="100" t="s">
        <v>118</v>
      </c>
      <c r="C59" s="279" t="s">
        <v>124</v>
      </c>
      <c r="D59" s="280"/>
      <c r="E59" s="101">
        <v>22.28</v>
      </c>
      <c r="F59" s="102">
        <v>1244</v>
      </c>
      <c r="G59" s="103">
        <f t="shared" si="19"/>
        <v>27716.32</v>
      </c>
      <c r="H59" s="26"/>
      <c r="I59" s="104">
        <v>5</v>
      </c>
      <c r="J59" s="105">
        <v>3300</v>
      </c>
      <c r="K59" s="106">
        <f t="shared" si="21"/>
        <v>660</v>
      </c>
      <c r="L59" s="107">
        <v>5</v>
      </c>
      <c r="M59" s="105">
        <f t="shared" si="20"/>
        <v>2952.3474727125717</v>
      </c>
      <c r="N59" s="106">
        <f t="shared" si="13"/>
        <v>590.46949454251433</v>
      </c>
      <c r="O59" s="108">
        <f t="shared" si="14"/>
        <v>0</v>
      </c>
      <c r="P59" s="109">
        <f t="shared" si="15"/>
        <v>-69.530505457485674</v>
      </c>
      <c r="Q59" s="110">
        <f t="shared" si="16"/>
        <v>0.89465074930683985</v>
      </c>
      <c r="R59" s="290"/>
      <c r="S59" s="47">
        <v>0.3798611111111112</v>
      </c>
      <c r="T59" s="48">
        <v>0.39740740740740749</v>
      </c>
      <c r="U59" s="111">
        <v>15</v>
      </c>
      <c r="V59" s="112">
        <v>25.281577012824275</v>
      </c>
      <c r="W59" s="113"/>
      <c r="X59" s="116"/>
      <c r="Y59" s="281"/>
      <c r="Z59" s="282"/>
      <c r="AA59" s="117">
        <f t="shared" si="17"/>
        <v>-347.65252728742826</v>
      </c>
      <c r="AB59" s="110">
        <f t="shared" si="18"/>
        <v>0.89465074930683997</v>
      </c>
      <c r="AC59" s="295"/>
    </row>
    <row r="60" spans="1:29" ht="15.75" customHeight="1">
      <c r="A60" s="285"/>
      <c r="B60" s="100" t="s">
        <v>118</v>
      </c>
      <c r="C60" s="279" t="s">
        <v>129</v>
      </c>
      <c r="D60" s="280"/>
      <c r="E60" s="101">
        <v>18.18</v>
      </c>
      <c r="F60" s="102">
        <v>2487</v>
      </c>
      <c r="G60" s="103">
        <f t="shared" si="19"/>
        <v>45213.659999999996</v>
      </c>
      <c r="H60" s="13"/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 t="shared" si="20"/>
        <v>3182.2782864459991</v>
      </c>
      <c r="N60" s="106">
        <f t="shared" si="13"/>
        <v>1060.759428815333</v>
      </c>
      <c r="O60" s="108">
        <f t="shared" si="14"/>
        <v>0</v>
      </c>
      <c r="P60" s="109">
        <f t="shared" si="15"/>
        <v>-139.24057118466703</v>
      </c>
      <c r="Q60" s="110">
        <f t="shared" si="16"/>
        <v>0.88396619067944415</v>
      </c>
      <c r="R60" s="290"/>
      <c r="S60" s="47">
        <v>0.40763888888888899</v>
      </c>
      <c r="T60" s="48">
        <v>0.44019675925925938</v>
      </c>
      <c r="U60" s="111">
        <v>14.733333333333372</v>
      </c>
      <c r="V60" s="112">
        <v>46.890933654532901</v>
      </c>
      <c r="W60" s="113"/>
      <c r="X60" s="116"/>
      <c r="Y60" s="281"/>
      <c r="Z60" s="282"/>
      <c r="AA60" s="117">
        <f t="shared" si="17"/>
        <v>-417.72171355400087</v>
      </c>
      <c r="AB60" s="110">
        <f t="shared" si="18"/>
        <v>0.88396619067944415</v>
      </c>
      <c r="AC60" s="295"/>
    </row>
    <row r="61" spans="1:29" ht="15.75" customHeight="1">
      <c r="A61" s="285"/>
      <c r="B61" s="100" t="s">
        <v>118</v>
      </c>
      <c r="C61" s="279" t="s">
        <v>210</v>
      </c>
      <c r="D61" s="280"/>
      <c r="E61" s="101">
        <v>27.48</v>
      </c>
      <c r="F61" s="102">
        <v>5071</v>
      </c>
      <c r="G61" s="121">
        <f t="shared" si="19"/>
        <v>139351.08000000002</v>
      </c>
      <c r="H61" s="122"/>
      <c r="I61" s="104">
        <v>5</v>
      </c>
      <c r="J61" s="105">
        <v>3600</v>
      </c>
      <c r="K61" s="106">
        <f t="shared" si="21"/>
        <v>720</v>
      </c>
      <c r="L61" s="107">
        <v>5</v>
      </c>
      <c r="M61" s="105">
        <f t="shared" si="20"/>
        <v>3189.3360533891978</v>
      </c>
      <c r="N61" s="106">
        <f t="shared" si="13"/>
        <v>637.86721067783958</v>
      </c>
      <c r="O61" s="108">
        <f t="shared" si="14"/>
        <v>0</v>
      </c>
      <c r="P61" s="109">
        <f t="shared" si="15"/>
        <v>-82.13278932216042</v>
      </c>
      <c r="Q61" s="110">
        <f t="shared" si="16"/>
        <v>0.88592668149699938</v>
      </c>
      <c r="R61" s="290"/>
      <c r="S61" s="47">
        <v>0.45000000000000012</v>
      </c>
      <c r="T61" s="120">
        <v>0.51623842592592606</v>
      </c>
      <c r="U61" s="111">
        <v>15</v>
      </c>
      <c r="V61" s="112">
        <v>95.399166129474921</v>
      </c>
      <c r="W61" s="113"/>
      <c r="X61" s="116"/>
      <c r="Y61" s="281"/>
      <c r="Z61" s="282"/>
      <c r="AA61" s="117">
        <f t="shared" si="17"/>
        <v>-410.66394661080221</v>
      </c>
      <c r="AB61" s="110">
        <f t="shared" si="18"/>
        <v>0.88592668149699938</v>
      </c>
      <c r="AC61" s="295"/>
    </row>
    <row r="62" spans="1:29" ht="15.75" customHeight="1">
      <c r="A62" s="285"/>
      <c r="B62" s="100" t="s">
        <v>118</v>
      </c>
      <c r="C62" s="279" t="s">
        <v>128</v>
      </c>
      <c r="D62" s="280"/>
      <c r="E62" s="101">
        <v>14.03</v>
      </c>
      <c r="F62" s="102">
        <v>3725</v>
      </c>
      <c r="G62" s="121">
        <f t="shared" si="19"/>
        <v>52261.75</v>
      </c>
      <c r="H62" s="62"/>
      <c r="I62" s="104">
        <v>3</v>
      </c>
      <c r="J62" s="105">
        <v>3000</v>
      </c>
      <c r="K62" s="106">
        <f t="shared" si="21"/>
        <v>1000</v>
      </c>
      <c r="L62" s="107">
        <v>3</v>
      </c>
      <c r="M62" s="105">
        <f t="shared" si="20"/>
        <v>2706.9987012986967</v>
      </c>
      <c r="N62" s="106">
        <f t="shared" si="13"/>
        <v>902.3329004328989</v>
      </c>
      <c r="O62" s="123">
        <f t="shared" si="14"/>
        <v>0</v>
      </c>
      <c r="P62" s="124">
        <f t="shared" si="15"/>
        <v>-97.667099567101104</v>
      </c>
      <c r="Q62" s="125">
        <f t="shared" si="16"/>
        <v>0.90233290043289893</v>
      </c>
      <c r="R62" s="290"/>
      <c r="S62" s="47">
        <v>0.52638888888888902</v>
      </c>
      <c r="T62" s="120">
        <v>0.58371527777777787</v>
      </c>
      <c r="U62" s="111">
        <v>14.61666666666666</v>
      </c>
      <c r="V62" s="112">
        <v>82.563763289865904</v>
      </c>
      <c r="W62" s="113"/>
      <c r="X62" s="116"/>
      <c r="Y62" s="281"/>
      <c r="Z62" s="282"/>
      <c r="AA62" s="117">
        <f t="shared" si="17"/>
        <v>-293.00129870130331</v>
      </c>
      <c r="AB62" s="110">
        <f t="shared" si="18"/>
        <v>0.90233290043289893</v>
      </c>
      <c r="AC62" s="295"/>
    </row>
    <row r="63" spans="1:29" ht="15.75" customHeight="1">
      <c r="A63" s="285"/>
      <c r="B63" s="100" t="s">
        <v>118</v>
      </c>
      <c r="C63" s="279" t="s">
        <v>130</v>
      </c>
      <c r="D63" s="280"/>
      <c r="E63" s="101">
        <v>14.28</v>
      </c>
      <c r="F63" s="102">
        <v>5089</v>
      </c>
      <c r="G63" s="121">
        <f t="shared" si="19"/>
        <v>72670.92</v>
      </c>
      <c r="H63" s="62"/>
      <c r="I63" s="104">
        <v>3</v>
      </c>
      <c r="J63" s="105">
        <v>3600</v>
      </c>
      <c r="K63" s="106">
        <f t="shared" si="21"/>
        <v>1200</v>
      </c>
      <c r="L63" s="118">
        <v>3</v>
      </c>
      <c r="M63" s="105">
        <f t="shared" si="20"/>
        <v>3181.5653333603505</v>
      </c>
      <c r="N63" s="106">
        <f t="shared" si="13"/>
        <v>1060.5217777867836</v>
      </c>
      <c r="O63" s="123">
        <f t="shared" si="14"/>
        <v>0</v>
      </c>
      <c r="P63" s="124">
        <f t="shared" si="15"/>
        <v>-139.47822221321644</v>
      </c>
      <c r="Q63" s="125">
        <f t="shared" si="16"/>
        <v>0.88376814815565297</v>
      </c>
      <c r="R63" s="290"/>
      <c r="S63" s="47">
        <v>0.59375000000000011</v>
      </c>
      <c r="T63" s="120">
        <v>0.66039351851851857</v>
      </c>
      <c r="U63" s="111">
        <v>15</v>
      </c>
      <c r="V63" s="112">
        <v>95.971626544441165</v>
      </c>
      <c r="W63" s="113"/>
      <c r="X63" s="116"/>
      <c r="Y63" s="281"/>
      <c r="Z63" s="282"/>
      <c r="AA63" s="117">
        <f t="shared" si="17"/>
        <v>-418.43466663964955</v>
      </c>
      <c r="AB63" s="110">
        <f t="shared" si="18"/>
        <v>0.88376814815565286</v>
      </c>
      <c r="AC63" s="295"/>
    </row>
    <row r="64" spans="1:29" ht="15.75" customHeight="1">
      <c r="A64" s="285"/>
      <c r="B64" s="100"/>
      <c r="C64" s="279"/>
      <c r="D64" s="280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281"/>
      <c r="Z64" s="282"/>
      <c r="AA64" s="117"/>
      <c r="AB64" s="110"/>
      <c r="AC64" s="295"/>
    </row>
    <row r="65" spans="1:29" ht="15.75" customHeight="1">
      <c r="A65" s="285"/>
      <c r="B65" s="100"/>
      <c r="C65" s="279"/>
      <c r="D65" s="280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281"/>
      <c r="Z65" s="282"/>
      <c r="AA65" s="117"/>
      <c r="AB65" s="110"/>
      <c r="AC65" s="295"/>
    </row>
    <row r="66" spans="1:29" ht="15.75" customHeight="1">
      <c r="A66" s="285"/>
      <c r="B66" s="100"/>
      <c r="C66" s="279"/>
      <c r="D66" s="280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26"/>
      <c r="X66" s="127"/>
      <c r="Y66" s="281"/>
      <c r="Z66" s="282"/>
      <c r="AA66" s="117"/>
      <c r="AB66" s="110"/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99"/>
      <c r="G72" s="135"/>
      <c r="H72" s="69"/>
      <c r="I72" s="136">
        <f t="shared" ref="I72:J72" si="22">AVERAGE(I56:I71)</f>
        <v>3.625</v>
      </c>
      <c r="J72" s="137">
        <f t="shared" si="22"/>
        <v>3412.5</v>
      </c>
      <c r="K72" s="138">
        <f t="shared" ref="K72" si="23">J72/I72</f>
        <v>941.37931034482756</v>
      </c>
      <c r="L72" s="136">
        <f t="shared" ref="L72:M72" si="24">AVERAGE(L56:L71)</f>
        <v>3.625</v>
      </c>
      <c r="M72" s="137">
        <f t="shared" si="24"/>
        <v>3035.9380053422065</v>
      </c>
      <c r="N72" s="138">
        <f t="shared" ref="N72:N81" si="25">M72/L72</f>
        <v>837.50013940474662</v>
      </c>
      <c r="O72" s="139">
        <f t="shared" ref="O72:O81" si="26">L72-I72</f>
        <v>0</v>
      </c>
      <c r="P72" s="140">
        <f t="shared" ref="P72:P81" si="27">N72-K72</f>
        <v>-103.87917094008094</v>
      </c>
      <c r="Q72" s="141">
        <f t="shared" ref="Q72:Q81" si="28">N72/K72</f>
        <v>0.88965216273764292</v>
      </c>
      <c r="R72" s="291"/>
      <c r="S72" s="142">
        <v>0.25</v>
      </c>
      <c r="T72" s="143">
        <v>0.66039351851851857</v>
      </c>
      <c r="U72" s="144"/>
      <c r="V72" s="166"/>
      <c r="W72" s="99"/>
      <c r="X72" s="69"/>
      <c r="Y72" s="277"/>
      <c r="Z72" s="278"/>
      <c r="AA72" s="168">
        <f t="shared" ref="AA72:AA81" si="29">M72-J72</f>
        <v>-376.56199465779355</v>
      </c>
      <c r="AB72" s="141">
        <f t="shared" ref="AB72:AB81" si="30">M72/J72</f>
        <v>0.88965216273764292</v>
      </c>
      <c r="AC72" s="296"/>
    </row>
    <row r="73" spans="1:29" ht="15.75" customHeight="1">
      <c r="A73" s="297" t="s">
        <v>78</v>
      </c>
      <c r="B73" s="114" t="s">
        <v>118</v>
      </c>
      <c r="C73" s="287" t="s">
        <v>211</v>
      </c>
      <c r="D73" s="288"/>
      <c r="E73" s="147">
        <v>23.72</v>
      </c>
      <c r="F73" s="97">
        <v>1218</v>
      </c>
      <c r="G73" s="148">
        <f t="shared" ref="G73:G81" si="31">E73*F73</f>
        <v>28890.959999999999</v>
      </c>
      <c r="H73" s="149">
        <v>2</v>
      </c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81" si="32">F73/V73*60</f>
        <v>3182.0175423838136</v>
      </c>
      <c r="N73" s="152">
        <f t="shared" si="25"/>
        <v>636.40350847676268</v>
      </c>
      <c r="O73" s="154">
        <f t="shared" si="26"/>
        <v>0</v>
      </c>
      <c r="P73" s="155">
        <f t="shared" si="27"/>
        <v>-83.596491523237319</v>
      </c>
      <c r="Q73" s="156">
        <f t="shared" si="28"/>
        <v>0.88389376177328149</v>
      </c>
      <c r="R73" s="289">
        <f>Q89</f>
        <v>0.88449681051549467</v>
      </c>
      <c r="S73" s="157">
        <v>0.25</v>
      </c>
      <c r="T73" s="158">
        <v>0.26593749999999999</v>
      </c>
      <c r="U73" s="159"/>
      <c r="V73" s="160">
        <v>22.966561003071028</v>
      </c>
      <c r="W73" s="158"/>
      <c r="X73" s="169"/>
      <c r="Y73" s="292"/>
      <c r="Z73" s="293"/>
      <c r="AA73" s="115">
        <f t="shared" si="29"/>
        <v>-417.98245761618637</v>
      </c>
      <c r="AB73" s="156">
        <f t="shared" si="30"/>
        <v>0.88389376177328161</v>
      </c>
      <c r="AC73" s="294">
        <f>AB89</f>
        <v>0.88449681051549467</v>
      </c>
    </row>
    <row r="74" spans="1:29" ht="15.75" customHeight="1">
      <c r="A74" s="298"/>
      <c r="B74" s="100" t="s">
        <v>118</v>
      </c>
      <c r="C74" s="279" t="s">
        <v>126</v>
      </c>
      <c r="D74" s="280"/>
      <c r="E74" s="101">
        <v>16.66</v>
      </c>
      <c r="F74" s="102">
        <v>1979</v>
      </c>
      <c r="G74" s="103">
        <f t="shared" si="31"/>
        <v>32970.14</v>
      </c>
      <c r="H74" s="26">
        <v>2</v>
      </c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3185.775827669338</v>
      </c>
      <c r="N74" s="106">
        <f t="shared" si="25"/>
        <v>637.1551655338676</v>
      </c>
      <c r="O74" s="108">
        <f t="shared" si="26"/>
        <v>0</v>
      </c>
      <c r="P74" s="109">
        <f t="shared" si="27"/>
        <v>-82.844834466132397</v>
      </c>
      <c r="Q74" s="110">
        <f t="shared" si="28"/>
        <v>0.88493772990814945</v>
      </c>
      <c r="R74" s="290"/>
      <c r="S74" s="47">
        <v>0.27569444444444446</v>
      </c>
      <c r="T74" s="48">
        <v>0.30157407407407411</v>
      </c>
      <c r="U74" s="111">
        <v>15</v>
      </c>
      <c r="V74" s="112">
        <v>37.271925717029582</v>
      </c>
      <c r="W74" s="113"/>
      <c r="X74" s="13"/>
      <c r="Y74" s="281"/>
      <c r="Z74" s="282"/>
      <c r="AA74" s="117">
        <f t="shared" si="29"/>
        <v>-414.22417233066199</v>
      </c>
      <c r="AB74" s="110">
        <f t="shared" si="30"/>
        <v>0.88493772990814945</v>
      </c>
      <c r="AC74" s="295"/>
    </row>
    <row r="75" spans="1:29" ht="15.75" customHeight="1">
      <c r="A75" s="298"/>
      <c r="B75" s="100" t="s">
        <v>118</v>
      </c>
      <c r="C75" s="279" t="s">
        <v>127</v>
      </c>
      <c r="D75" s="280"/>
      <c r="E75" s="101">
        <v>18.18</v>
      </c>
      <c r="F75" s="102">
        <v>1313</v>
      </c>
      <c r="G75" s="103">
        <f t="shared" si="31"/>
        <v>23870.34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3184.8259073571767</v>
      </c>
      <c r="N75" s="106">
        <f t="shared" si="25"/>
        <v>1061.6086357857255</v>
      </c>
      <c r="O75" s="108">
        <f t="shared" si="26"/>
        <v>0</v>
      </c>
      <c r="P75" s="109">
        <f t="shared" si="27"/>
        <v>-138.39136421427452</v>
      </c>
      <c r="Q75" s="110">
        <f t="shared" si="28"/>
        <v>0.88467386315477126</v>
      </c>
      <c r="R75" s="290"/>
      <c r="S75" s="47">
        <v>0.31180555555555561</v>
      </c>
      <c r="T75" s="48">
        <v>0.32898148148148154</v>
      </c>
      <c r="U75" s="111">
        <v>14.733333333333372</v>
      </c>
      <c r="V75" s="112">
        <v>24.736045954038662</v>
      </c>
      <c r="W75" s="113"/>
      <c r="X75" s="13"/>
      <c r="Y75" s="281"/>
      <c r="Z75" s="282"/>
      <c r="AA75" s="117">
        <f t="shared" si="29"/>
        <v>-415.17409264282333</v>
      </c>
      <c r="AB75" s="110">
        <f t="shared" si="30"/>
        <v>0.88467386315477126</v>
      </c>
      <c r="AC75" s="295"/>
    </row>
    <row r="76" spans="1:29" ht="15.75" customHeight="1">
      <c r="A76" s="298"/>
      <c r="B76" s="100" t="s">
        <v>118</v>
      </c>
      <c r="C76" s="279" t="s">
        <v>131</v>
      </c>
      <c r="D76" s="280"/>
      <c r="E76" s="101">
        <v>25.03</v>
      </c>
      <c r="F76" s="102">
        <v>1881</v>
      </c>
      <c r="G76" s="103">
        <f t="shared" si="31"/>
        <v>47081.43</v>
      </c>
      <c r="H76" s="26"/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3185.9820141427167</v>
      </c>
      <c r="N76" s="106">
        <f t="shared" si="25"/>
        <v>637.19640282854334</v>
      </c>
      <c r="O76" s="108">
        <f t="shared" si="26"/>
        <v>0</v>
      </c>
      <c r="P76" s="109">
        <f t="shared" si="27"/>
        <v>-82.803597171456659</v>
      </c>
      <c r="Q76" s="110">
        <f t="shared" si="28"/>
        <v>0.88499500392853236</v>
      </c>
      <c r="R76" s="290"/>
      <c r="S76" s="47">
        <v>0.33888888888888896</v>
      </c>
      <c r="T76" s="48">
        <v>0.36348379629629635</v>
      </c>
      <c r="U76" s="111">
        <v>15</v>
      </c>
      <c r="V76" s="112">
        <v>35.423928791502718</v>
      </c>
      <c r="W76" s="113"/>
      <c r="X76" s="116"/>
      <c r="Y76" s="281"/>
      <c r="Z76" s="282"/>
      <c r="AA76" s="117">
        <f t="shared" si="29"/>
        <v>-414.01798585728329</v>
      </c>
      <c r="AB76" s="110">
        <f t="shared" si="30"/>
        <v>0.88499500392853236</v>
      </c>
      <c r="AC76" s="295"/>
    </row>
    <row r="77" spans="1:29" ht="15.75" customHeight="1">
      <c r="A77" s="298"/>
      <c r="B77" s="100" t="s">
        <v>118</v>
      </c>
      <c r="C77" s="279" t="s">
        <v>132</v>
      </c>
      <c r="D77" s="280"/>
      <c r="E77" s="101">
        <v>24.82</v>
      </c>
      <c r="F77" s="102">
        <v>2243</v>
      </c>
      <c r="G77" s="103">
        <f t="shared" si="31"/>
        <v>55671.26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3185.9918373929459</v>
      </c>
      <c r="N77" s="106">
        <f t="shared" si="25"/>
        <v>637.19836747858915</v>
      </c>
      <c r="O77" s="108">
        <f t="shared" si="26"/>
        <v>0</v>
      </c>
      <c r="P77" s="109">
        <f t="shared" si="27"/>
        <v>-82.801632521410852</v>
      </c>
      <c r="Q77" s="110">
        <f t="shared" si="28"/>
        <v>0.8849977326091516</v>
      </c>
      <c r="R77" s="290"/>
      <c r="S77" s="47">
        <v>0.37361111111111123</v>
      </c>
      <c r="T77" s="48">
        <v>0.40293981481481494</v>
      </c>
      <c r="U77" s="111">
        <v>14.583333333333428</v>
      </c>
      <c r="V77" s="112">
        <v>42.241162836790252</v>
      </c>
      <c r="W77" s="113"/>
      <c r="X77" s="116"/>
      <c r="Y77" s="281"/>
      <c r="Z77" s="282"/>
      <c r="AA77" s="117">
        <f t="shared" si="29"/>
        <v>-414.00816260705415</v>
      </c>
      <c r="AB77" s="110">
        <f t="shared" si="30"/>
        <v>0.8849977326091516</v>
      </c>
      <c r="AC77" s="295"/>
    </row>
    <row r="78" spans="1:29" ht="15.75" customHeight="1">
      <c r="A78" s="298"/>
      <c r="B78" s="100" t="s">
        <v>118</v>
      </c>
      <c r="C78" s="279" t="s">
        <v>133</v>
      </c>
      <c r="D78" s="280"/>
      <c r="E78" s="101">
        <v>30</v>
      </c>
      <c r="F78" s="102">
        <v>3232</v>
      </c>
      <c r="G78" s="121">
        <f t="shared" si="31"/>
        <v>96960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3182.7600000000029</v>
      </c>
      <c r="N78" s="106">
        <f t="shared" si="25"/>
        <v>795.69000000000074</v>
      </c>
      <c r="O78" s="108">
        <f t="shared" si="26"/>
        <v>0</v>
      </c>
      <c r="P78" s="109">
        <f t="shared" si="27"/>
        <v>-104.30999999999926</v>
      </c>
      <c r="Q78" s="110">
        <f t="shared" si="28"/>
        <v>0.88410000000000077</v>
      </c>
      <c r="R78" s="290"/>
      <c r="S78" s="47">
        <v>0.41319444444444459</v>
      </c>
      <c r="T78" s="120">
        <v>0.4554976851851853</v>
      </c>
      <c r="U78" s="111">
        <v>14.766666666666683</v>
      </c>
      <c r="V78" s="112">
        <v>60.928250952003864</v>
      </c>
      <c r="W78" s="113"/>
      <c r="X78" s="50"/>
      <c r="Y78" s="281"/>
      <c r="Z78" s="282"/>
      <c r="AA78" s="117">
        <f t="shared" si="29"/>
        <v>-417.23999999999705</v>
      </c>
      <c r="AB78" s="110">
        <f t="shared" si="30"/>
        <v>0.88410000000000077</v>
      </c>
      <c r="AC78" s="295"/>
    </row>
    <row r="79" spans="1:29" ht="15.75" customHeight="1">
      <c r="A79" s="298"/>
      <c r="B79" s="100" t="s">
        <v>118</v>
      </c>
      <c r="C79" s="279" t="s">
        <v>218</v>
      </c>
      <c r="D79" s="280"/>
      <c r="E79" s="101">
        <v>25.2</v>
      </c>
      <c r="F79" s="102">
        <v>4329</v>
      </c>
      <c r="G79" s="121">
        <f t="shared" si="31"/>
        <v>109090.8</v>
      </c>
      <c r="H79" s="62"/>
      <c r="I79" s="104">
        <v>3</v>
      </c>
      <c r="J79" s="105">
        <v>3600</v>
      </c>
      <c r="K79" s="106">
        <f t="shared" si="21"/>
        <v>1200</v>
      </c>
      <c r="L79" s="107">
        <v>3</v>
      </c>
      <c r="M79" s="105">
        <f t="shared" si="32"/>
        <v>3182.5501617028854</v>
      </c>
      <c r="N79" s="106">
        <f t="shared" si="25"/>
        <v>1060.8500539009617</v>
      </c>
      <c r="O79" s="123">
        <f t="shared" si="26"/>
        <v>0</v>
      </c>
      <c r="P79" s="124">
        <f t="shared" si="27"/>
        <v>-139.14994609903829</v>
      </c>
      <c r="Q79" s="125">
        <f t="shared" si="28"/>
        <v>0.8840417115841348</v>
      </c>
      <c r="R79" s="290"/>
      <c r="S79" s="47">
        <v>0.46527777777777796</v>
      </c>
      <c r="T79" s="120">
        <v>0.52194444444444466</v>
      </c>
      <c r="U79" s="111">
        <v>15</v>
      </c>
      <c r="V79" s="112">
        <v>81.613796107779507</v>
      </c>
      <c r="W79" s="113"/>
      <c r="X79" s="116"/>
      <c r="Y79" s="281"/>
      <c r="Z79" s="282"/>
      <c r="AA79" s="117">
        <f t="shared" si="29"/>
        <v>-417.44983829711464</v>
      </c>
      <c r="AB79" s="110">
        <f t="shared" si="30"/>
        <v>0.8840417115841348</v>
      </c>
      <c r="AC79" s="295"/>
    </row>
    <row r="80" spans="1:29" ht="15.75" customHeight="1">
      <c r="A80" s="298"/>
      <c r="B80" s="100" t="s">
        <v>118</v>
      </c>
      <c r="C80" s="279" t="s">
        <v>211</v>
      </c>
      <c r="D80" s="280"/>
      <c r="E80" s="101">
        <v>23.72</v>
      </c>
      <c r="F80" s="102">
        <v>2919</v>
      </c>
      <c r="G80" s="121">
        <f t="shared" si="31"/>
        <v>69238.679999999993</v>
      </c>
      <c r="H80" s="62"/>
      <c r="I80" s="104">
        <v>5</v>
      </c>
      <c r="J80" s="105">
        <v>3600</v>
      </c>
      <c r="K80" s="106">
        <f t="shared" si="21"/>
        <v>720</v>
      </c>
      <c r="L80" s="118">
        <v>5</v>
      </c>
      <c r="M80" s="105">
        <f t="shared" si="32"/>
        <v>3182.0175423838132</v>
      </c>
      <c r="N80" s="106">
        <f t="shared" si="25"/>
        <v>636.40350847676268</v>
      </c>
      <c r="O80" s="123">
        <f t="shared" si="26"/>
        <v>0</v>
      </c>
      <c r="P80" s="124">
        <f t="shared" si="27"/>
        <v>-83.596491523237319</v>
      </c>
      <c r="Q80" s="125">
        <f t="shared" si="28"/>
        <v>0.88389376177328149</v>
      </c>
      <c r="R80" s="290"/>
      <c r="S80" s="47">
        <v>0.53194444444444455</v>
      </c>
      <c r="T80" s="120">
        <v>0.57016203703703716</v>
      </c>
      <c r="U80" s="111">
        <v>15</v>
      </c>
      <c r="V80" s="112">
        <v>55.040551369428847</v>
      </c>
      <c r="W80" s="113"/>
      <c r="X80" s="116"/>
      <c r="Y80" s="281"/>
      <c r="Z80" s="282"/>
      <c r="AA80" s="117">
        <f t="shared" si="29"/>
        <v>-417.98245761618682</v>
      </c>
      <c r="AB80" s="110">
        <f t="shared" si="30"/>
        <v>0.88389376177328138</v>
      </c>
      <c r="AC80" s="295"/>
    </row>
    <row r="81" spans="1:29" ht="15.75" customHeight="1">
      <c r="A81" s="298"/>
      <c r="B81" s="100" t="s">
        <v>118</v>
      </c>
      <c r="C81" s="279" t="s">
        <v>126</v>
      </c>
      <c r="D81" s="280"/>
      <c r="E81" s="101">
        <v>16.66</v>
      </c>
      <c r="F81" s="102">
        <v>4172</v>
      </c>
      <c r="G81" s="121">
        <f t="shared" si="31"/>
        <v>69505.52</v>
      </c>
      <c r="H81" s="62"/>
      <c r="I81" s="104">
        <v>5</v>
      </c>
      <c r="J81" s="105">
        <v>3600</v>
      </c>
      <c r="K81" s="106">
        <f t="shared" si="21"/>
        <v>720</v>
      </c>
      <c r="L81" s="118">
        <v>5</v>
      </c>
      <c r="M81" s="105">
        <f t="shared" si="32"/>
        <v>3185.7758276693385</v>
      </c>
      <c r="N81" s="106">
        <f t="shared" si="25"/>
        <v>637.15516553386772</v>
      </c>
      <c r="O81" s="123">
        <f t="shared" si="26"/>
        <v>0</v>
      </c>
      <c r="P81" s="124">
        <f t="shared" si="27"/>
        <v>-82.844834466132284</v>
      </c>
      <c r="Q81" s="125">
        <f t="shared" si="28"/>
        <v>0.88493772990814956</v>
      </c>
      <c r="R81" s="290"/>
      <c r="S81" s="47">
        <v>0.5805555555555556</v>
      </c>
      <c r="T81" s="120">
        <v>0.63511574074074084</v>
      </c>
      <c r="U81" s="111">
        <v>14.966666666666555</v>
      </c>
      <c r="V81" s="112">
        <v>78.574266847623747</v>
      </c>
      <c r="W81" s="126"/>
      <c r="X81" s="127"/>
      <c r="Y81" s="281"/>
      <c r="Z81" s="282"/>
      <c r="AA81" s="117">
        <f t="shared" si="29"/>
        <v>-414.22417233066153</v>
      </c>
      <c r="AB81" s="110">
        <f t="shared" si="30"/>
        <v>0.88493772990814956</v>
      </c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4.4444444444444446</v>
      </c>
      <c r="J89" s="137">
        <f t="shared" si="33"/>
        <v>3600</v>
      </c>
      <c r="K89" s="138">
        <f t="shared" ref="K89" si="34">J89/I89</f>
        <v>810</v>
      </c>
      <c r="L89" s="136">
        <f t="shared" ref="L89:M89" si="35">AVERAGE(L73:L88)</f>
        <v>4.4444444444444446</v>
      </c>
      <c r="M89" s="137">
        <f t="shared" si="35"/>
        <v>3184.1885178557809</v>
      </c>
      <c r="N89" s="138">
        <f>M89/L89</f>
        <v>716.44241651755067</v>
      </c>
      <c r="O89" s="139">
        <f>L89-I89</f>
        <v>0</v>
      </c>
      <c r="P89" s="140">
        <f>N89-K89</f>
        <v>-93.557583482449331</v>
      </c>
      <c r="Q89" s="141">
        <f>N89/K89</f>
        <v>0.88449681051549467</v>
      </c>
      <c r="R89" s="291"/>
      <c r="S89" s="142">
        <v>0.25</v>
      </c>
      <c r="T89" s="143">
        <v>0.63511574074074084</v>
      </c>
      <c r="U89" s="144"/>
      <c r="V89" s="166"/>
      <c r="W89" s="167"/>
      <c r="X89" s="138"/>
      <c r="Y89" s="277"/>
      <c r="Z89" s="278"/>
      <c r="AA89" s="168">
        <f>M89-J89</f>
        <v>-415.8114821442191</v>
      </c>
      <c r="AB89" s="141">
        <f>M89/J89</f>
        <v>0.88449681051549467</v>
      </c>
      <c r="AC89" s="296"/>
    </row>
    <row r="90" spans="1:29" ht="15.75" customHeight="1">
      <c r="A90" s="283" t="s">
        <v>134</v>
      </c>
      <c r="B90" s="114" t="s">
        <v>118</v>
      </c>
      <c r="C90" s="287" t="s">
        <v>135</v>
      </c>
      <c r="D90" s="288"/>
      <c r="E90" s="147">
        <v>28.57</v>
      </c>
      <c r="F90" s="97">
        <v>3135</v>
      </c>
      <c r="G90" s="148">
        <f t="shared" ref="G90:G92" si="36">E90*F90</f>
        <v>89566.95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3125.4979239114627</v>
      </c>
      <c r="N90" s="152">
        <f>M90/L90</f>
        <v>260.45816032595525</v>
      </c>
      <c r="O90" s="154">
        <f>L90-I90</f>
        <v>0</v>
      </c>
      <c r="P90" s="155">
        <f>N90-K90</f>
        <v>-39.541839674044752</v>
      </c>
      <c r="Q90" s="156">
        <f>N90/K90</f>
        <v>0.86819386775318419</v>
      </c>
      <c r="R90" s="289">
        <f>Q106</f>
        <v>0.89395459266608257</v>
      </c>
      <c r="S90" s="157">
        <v>0.70833333333333337</v>
      </c>
      <c r="T90" s="158">
        <v>0.75011574074074083</v>
      </c>
      <c r="U90" s="159"/>
      <c r="V90" s="160">
        <v>60.182410796356805</v>
      </c>
      <c r="W90" s="158"/>
      <c r="X90" s="169"/>
      <c r="Y90" s="292"/>
      <c r="Z90" s="293"/>
      <c r="AA90" s="115">
        <f>M90-J90</f>
        <v>-474.50207608853725</v>
      </c>
      <c r="AB90" s="156">
        <f>M90/J90</f>
        <v>0.86819386775318408</v>
      </c>
      <c r="AC90" s="294">
        <f>AB106</f>
        <v>0.89395459266608268</v>
      </c>
    </row>
    <row r="91" spans="1:29" ht="15.75" customHeight="1">
      <c r="A91" s="284"/>
      <c r="B91" s="100" t="s">
        <v>118</v>
      </c>
      <c r="C91" s="279" t="s">
        <v>202</v>
      </c>
      <c r="D91" s="280"/>
      <c r="E91" s="101">
        <v>20.170000000000002</v>
      </c>
      <c r="F91" s="102">
        <v>195</v>
      </c>
      <c r="G91" s="103">
        <f t="shared" si="36"/>
        <v>3933.1500000000005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3264.7528589773146</v>
      </c>
      <c r="N91" s="106">
        <f>M91/L91</f>
        <v>272.06273824810955</v>
      </c>
      <c r="O91" s="108">
        <f>L91-I91</f>
        <v>0</v>
      </c>
      <c r="P91" s="109">
        <f>N91-K91</f>
        <v>-27.937261751890446</v>
      </c>
      <c r="Q91" s="110">
        <f>N91/K91</f>
        <v>0.90687579416036523</v>
      </c>
      <c r="R91" s="290"/>
      <c r="S91" s="47">
        <v>0.75416666666666665</v>
      </c>
      <c r="T91" s="48">
        <v>0.75665509259259256</v>
      </c>
      <c r="U91" s="111">
        <v>5.8333333333331794</v>
      </c>
      <c r="V91" s="112">
        <v>3.5837322166141021</v>
      </c>
      <c r="W91" s="113"/>
      <c r="X91" s="13"/>
      <c r="Y91" s="281"/>
      <c r="Z91" s="282"/>
      <c r="AA91" s="117">
        <f>M91-J91</f>
        <v>-335.24714102268535</v>
      </c>
      <c r="AB91" s="110">
        <f>M91/J91</f>
        <v>0.90687579416036523</v>
      </c>
      <c r="AC91" s="295"/>
    </row>
    <row r="92" spans="1:29" ht="15.75" customHeight="1">
      <c r="A92" s="284"/>
      <c r="B92" s="100" t="s">
        <v>118</v>
      </c>
      <c r="C92" s="279" t="s">
        <v>203</v>
      </c>
      <c r="D92" s="280"/>
      <c r="E92" s="101">
        <v>20.420000000000002</v>
      </c>
      <c r="F92" s="102">
        <v>1487</v>
      </c>
      <c r="G92" s="103">
        <f t="shared" si="36"/>
        <v>30364.54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3264.4588179049142</v>
      </c>
      <c r="N92" s="106">
        <f>M92/L92</f>
        <v>251.11221676191647</v>
      </c>
      <c r="O92" s="108">
        <f>L92-I92</f>
        <v>0</v>
      </c>
      <c r="P92" s="109">
        <f>N92-K92</f>
        <v>-25.810860161160434</v>
      </c>
      <c r="Q92" s="110">
        <f>N92/K92</f>
        <v>0.9067941160846984</v>
      </c>
      <c r="R92" s="290"/>
      <c r="S92" s="47">
        <v>0.75972222222222219</v>
      </c>
      <c r="T92" s="48">
        <v>0.77869212962962964</v>
      </c>
      <c r="U92" s="111">
        <v>5</v>
      </c>
      <c r="V92" s="112">
        <v>27.33071696620765</v>
      </c>
      <c r="W92" s="113"/>
      <c r="X92" s="13"/>
      <c r="Y92" s="281"/>
      <c r="Z92" s="282"/>
      <c r="AA92" s="117">
        <f>M92-J92</f>
        <v>-335.54118209508579</v>
      </c>
      <c r="AB92" s="110">
        <f>M92/J92</f>
        <v>0.9067941160846984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26"/>
      <c r="X98" s="127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26"/>
      <c r="X99" s="127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3218.2365335978975</v>
      </c>
      <c r="N106" s="138">
        <f>M106/L106</f>
        <v>260.93809731874842</v>
      </c>
      <c r="O106" s="139">
        <f>L106-I106</f>
        <v>0</v>
      </c>
      <c r="P106" s="140">
        <f>N106-K106</f>
        <v>-30.953794573143455</v>
      </c>
      <c r="Q106" s="141">
        <f>N106/K106</f>
        <v>0.89395459266608257</v>
      </c>
      <c r="R106" s="291"/>
      <c r="S106" s="142">
        <v>0.70833333333333337</v>
      </c>
      <c r="T106" s="143">
        <v>0.77869212962962964</v>
      </c>
      <c r="U106" s="144"/>
      <c r="V106" s="166"/>
      <c r="W106" s="167"/>
      <c r="X106" s="138"/>
      <c r="Y106" s="277"/>
      <c r="Z106" s="278"/>
      <c r="AA106" s="168">
        <f>M106-J106</f>
        <v>-381.76346640210249</v>
      </c>
      <c r="AB106" s="141">
        <f>M106/J106</f>
        <v>0.89395459266608268</v>
      </c>
      <c r="AC106" s="296"/>
    </row>
    <row r="107" spans="1:29" ht="15.75" customHeight="1">
      <c r="A107" s="297" t="s">
        <v>139</v>
      </c>
      <c r="B107" s="114" t="s">
        <v>118</v>
      </c>
      <c r="C107" s="287" t="s">
        <v>208</v>
      </c>
      <c r="D107" s="288"/>
      <c r="E107" s="147">
        <v>17.22</v>
      </c>
      <c r="F107" s="97">
        <v>2403</v>
      </c>
      <c r="G107" s="148">
        <f t="shared" ref="G107:G109" si="40">E107*F107</f>
        <v>41379.659999999996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2978.5007569248205</v>
      </c>
      <c r="N107" s="152">
        <f>M107/L107</f>
        <v>992.83358564160687</v>
      </c>
      <c r="O107" s="154">
        <f>L107-I107</f>
        <v>0</v>
      </c>
      <c r="P107" s="155">
        <f>N107-K107</f>
        <v>-107.16641435839313</v>
      </c>
      <c r="Q107" s="156">
        <f>N107/K107</f>
        <v>0.90257598694691532</v>
      </c>
      <c r="R107" s="289">
        <f>Q123</f>
        <v>0.89822075556688841</v>
      </c>
      <c r="S107" s="157">
        <v>0.70833333333333337</v>
      </c>
      <c r="T107" s="158">
        <v>0.74194444444444452</v>
      </c>
      <c r="U107" s="159"/>
      <c r="V107" s="160">
        <v>48.406903931379198</v>
      </c>
      <c r="W107" s="161"/>
      <c r="X107" s="162"/>
      <c r="Y107" s="292"/>
      <c r="Z107" s="293"/>
      <c r="AA107" s="115">
        <f>M107-J107</f>
        <v>-321.49924307517949</v>
      </c>
      <c r="AB107" s="156">
        <f>M107/J107</f>
        <v>0.90257598694691532</v>
      </c>
      <c r="AC107" s="294">
        <f>AB123</f>
        <v>0.89822075556688841</v>
      </c>
    </row>
    <row r="108" spans="1:29" ht="15.75" customHeight="1">
      <c r="A108" s="298"/>
      <c r="B108" s="100" t="s">
        <v>118</v>
      </c>
      <c r="C108" s="279" t="s">
        <v>138</v>
      </c>
      <c r="D108" s="280"/>
      <c r="E108" s="101">
        <v>24.54</v>
      </c>
      <c r="F108" s="102">
        <v>1945</v>
      </c>
      <c r="G108" s="103">
        <f t="shared" si="40"/>
        <v>47730.299999999996</v>
      </c>
      <c r="H108" s="26"/>
      <c r="I108" s="104">
        <v>4</v>
      </c>
      <c r="J108" s="105">
        <v>3000</v>
      </c>
      <c r="K108" s="106">
        <f t="shared" ref="K108:K152" si="41">J108/I108</f>
        <v>750</v>
      </c>
      <c r="L108" s="107">
        <v>4</v>
      </c>
      <c r="M108" s="105">
        <f>F108/V108*60</f>
        <v>2687.0572552203025</v>
      </c>
      <c r="N108" s="106">
        <f>M108/L108</f>
        <v>671.76431380507563</v>
      </c>
      <c r="O108" s="108">
        <f>L108-I108</f>
        <v>0</v>
      </c>
      <c r="P108" s="109">
        <f>N108-K108</f>
        <v>-78.235686194924369</v>
      </c>
      <c r="Q108" s="110">
        <f>N108/K108</f>
        <v>0.89568575174010079</v>
      </c>
      <c r="R108" s="290"/>
      <c r="S108" s="47">
        <v>0.74583333333333335</v>
      </c>
      <c r="T108" s="48">
        <v>0.77598379629629632</v>
      </c>
      <c r="U108" s="111">
        <v>5.5999999999999162</v>
      </c>
      <c r="V108" s="112">
        <v>43.430410637242701</v>
      </c>
      <c r="W108" s="113"/>
      <c r="X108" s="116"/>
      <c r="Y108" s="281"/>
      <c r="Z108" s="282"/>
      <c r="AA108" s="117">
        <f>M108-J108</f>
        <v>-312.94274477969748</v>
      </c>
      <c r="AB108" s="110">
        <f>M108/J108</f>
        <v>0.89568575174010079</v>
      </c>
      <c r="AC108" s="295"/>
    </row>
    <row r="109" spans="1:29" ht="15.75" customHeight="1">
      <c r="A109" s="298"/>
      <c r="B109" s="100" t="s">
        <v>118</v>
      </c>
      <c r="C109" s="279" t="s">
        <v>205</v>
      </c>
      <c r="D109" s="280"/>
      <c r="E109" s="101">
        <v>23.27</v>
      </c>
      <c r="F109" s="102">
        <v>2416</v>
      </c>
      <c r="G109" s="103">
        <f t="shared" si="40"/>
        <v>56220.32</v>
      </c>
      <c r="H109" s="26"/>
      <c r="I109" s="104">
        <v>5</v>
      </c>
      <c r="J109" s="105">
        <v>3000</v>
      </c>
      <c r="K109" s="106">
        <f t="shared" si="41"/>
        <v>600</v>
      </c>
      <c r="L109" s="107">
        <v>5</v>
      </c>
      <c r="M109" s="105">
        <f>F109/V109*60</f>
        <v>2687.8950146269385</v>
      </c>
      <c r="N109" s="106">
        <f>M109/L109</f>
        <v>537.57900292538773</v>
      </c>
      <c r="O109" s="108">
        <f>L109-I109</f>
        <v>0</v>
      </c>
      <c r="P109" s="109">
        <f>N109-K109</f>
        <v>-62.420997074612274</v>
      </c>
      <c r="Q109" s="110">
        <f>N109/K109</f>
        <v>0.89596500487564623</v>
      </c>
      <c r="R109" s="290"/>
      <c r="S109" s="47">
        <v>0.77916666666666667</v>
      </c>
      <c r="T109" s="48">
        <v>0.81660879629629635</v>
      </c>
      <c r="U109" s="111">
        <v>4.5833333333333037</v>
      </c>
      <c r="V109" s="112">
        <v>53.930677802205551</v>
      </c>
      <c r="W109" s="113"/>
      <c r="X109" s="116"/>
      <c r="Y109" s="281"/>
      <c r="Z109" s="282"/>
      <c r="AA109" s="117">
        <f>M109-J109</f>
        <v>-312.10498537306148</v>
      </c>
      <c r="AB109" s="110">
        <f>M109/J109</f>
        <v>0.89596500487564612</v>
      </c>
      <c r="AC109" s="295"/>
    </row>
    <row r="110" spans="1:29" ht="15.75" customHeight="1">
      <c r="A110" s="298"/>
      <c r="B110" s="100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281"/>
      <c r="Z110" s="282"/>
      <c r="AA110" s="117"/>
      <c r="AB110" s="110"/>
      <c r="AC110" s="295"/>
    </row>
    <row r="111" spans="1:29" ht="15.75" customHeight="1">
      <c r="A111" s="298"/>
      <c r="B111" s="100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81"/>
      <c r="Z111" s="282"/>
      <c r="AA111" s="117"/>
      <c r="AB111" s="110"/>
      <c r="AC111" s="295"/>
    </row>
    <row r="112" spans="1:29" ht="15.75" customHeight="1">
      <c r="A112" s="298"/>
      <c r="B112" s="100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281"/>
      <c r="Z112" s="282"/>
      <c r="AA112" s="117"/>
      <c r="AB112" s="110"/>
      <c r="AC112" s="295"/>
    </row>
    <row r="113" spans="1:29" ht="15.75" customHeight="1">
      <c r="A113" s="298"/>
      <c r="B113" s="100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120"/>
      <c r="U113" s="111"/>
      <c r="V113" s="112"/>
      <c r="W113" s="113"/>
      <c r="X113" s="116"/>
      <c r="Y113" s="281"/>
      <c r="Z113" s="282"/>
      <c r="AA113" s="117"/>
      <c r="AB113" s="110"/>
      <c r="AC113" s="295"/>
    </row>
    <row r="114" spans="1:29" ht="15.75" customHeight="1">
      <c r="A114" s="298"/>
      <c r="B114" s="100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120"/>
      <c r="U114" s="111"/>
      <c r="V114" s="112"/>
      <c r="W114" s="113"/>
      <c r="X114" s="116"/>
      <c r="Y114" s="281"/>
      <c r="Z114" s="282"/>
      <c r="AA114" s="117"/>
      <c r="AB114" s="110"/>
      <c r="AC114" s="295"/>
    </row>
    <row r="115" spans="1:29" ht="15.75" customHeight="1">
      <c r="A115" s="298"/>
      <c r="B115" s="100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120"/>
      <c r="U115" s="111"/>
      <c r="V115" s="112"/>
      <c r="W115" s="113"/>
      <c r="X115" s="116"/>
      <c r="Y115" s="281"/>
      <c r="Z115" s="282"/>
      <c r="AA115" s="117"/>
      <c r="AB115" s="110"/>
      <c r="AC115" s="295"/>
    </row>
    <row r="116" spans="1:29" ht="15.75" customHeight="1">
      <c r="A116" s="298"/>
      <c r="B116" s="100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120"/>
      <c r="U116" s="111"/>
      <c r="V116" s="112"/>
      <c r="W116" s="113"/>
      <c r="X116" s="116"/>
      <c r="Y116" s="281"/>
      <c r="Z116" s="282"/>
      <c r="AA116" s="117"/>
      <c r="AB116" s="110"/>
      <c r="AC116" s="295"/>
    </row>
    <row r="117" spans="1:29" ht="15.75" customHeight="1">
      <c r="A117" s="298"/>
      <c r="B117" s="100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120"/>
      <c r="U117" s="111"/>
      <c r="V117" s="112"/>
      <c r="W117" s="126"/>
      <c r="X117" s="127"/>
      <c r="Y117" s="281"/>
      <c r="Z117" s="282"/>
      <c r="AA117" s="117"/>
      <c r="AB117" s="110"/>
      <c r="AC117" s="295"/>
    </row>
    <row r="118" spans="1:29" ht="15.75" customHeight="1">
      <c r="A118" s="298"/>
      <c r="B118" s="100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120"/>
      <c r="U118" s="111"/>
      <c r="V118" s="112"/>
      <c r="W118" s="126"/>
      <c r="X118" s="127"/>
      <c r="Y118" s="281"/>
      <c r="Z118" s="282"/>
      <c r="AA118" s="117"/>
      <c r="AB118" s="110"/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2">AVERAGE(I107:I122)</f>
        <v>4</v>
      </c>
      <c r="J123" s="137">
        <f t="shared" si="42"/>
        <v>3100</v>
      </c>
      <c r="K123" s="138">
        <f t="shared" ref="K123" si="43">J123/I123</f>
        <v>775</v>
      </c>
      <c r="L123" s="136">
        <f t="shared" ref="L123:M123" si="44">AVERAGE(L107:L122)</f>
        <v>4</v>
      </c>
      <c r="M123" s="137">
        <f t="shared" si="44"/>
        <v>2784.484342257354</v>
      </c>
      <c r="N123" s="138">
        <f t="shared" ref="N123:N135" si="45">M123/L123</f>
        <v>696.1210855643385</v>
      </c>
      <c r="O123" s="139">
        <f t="shared" ref="O123:O135" si="46">L123-I123</f>
        <v>0</v>
      </c>
      <c r="P123" s="140">
        <f t="shared" ref="P123:P135" si="47">N123-K123</f>
        <v>-78.8789144356615</v>
      </c>
      <c r="Q123" s="141">
        <f t="shared" ref="Q123:Q135" si="48">N123/K123</f>
        <v>0.89822075556688841</v>
      </c>
      <c r="R123" s="291"/>
      <c r="S123" s="142">
        <v>0.70833333333333337</v>
      </c>
      <c r="T123" s="143">
        <v>0.81660879629629635</v>
      </c>
      <c r="U123" s="144"/>
      <c r="V123" s="166"/>
      <c r="W123" s="99"/>
      <c r="X123" s="69"/>
      <c r="Y123" s="277"/>
      <c r="Z123" s="278"/>
      <c r="AA123" s="168">
        <f t="shared" ref="AA123:AA135" si="49">M123-J123</f>
        <v>-315.515657742646</v>
      </c>
      <c r="AB123" s="141">
        <f t="shared" ref="AB123:AB135" si="50">M123/J123</f>
        <v>0.89822075556688841</v>
      </c>
      <c r="AC123" s="296"/>
    </row>
    <row r="124" spans="1:29" ht="15.75" customHeight="1">
      <c r="A124" s="283" t="s">
        <v>142</v>
      </c>
      <c r="B124" s="114" t="s">
        <v>118</v>
      </c>
      <c r="C124" s="287" t="s">
        <v>137</v>
      </c>
      <c r="D124" s="288"/>
      <c r="E124" s="147">
        <v>22.28</v>
      </c>
      <c r="F124" s="97">
        <v>504</v>
      </c>
      <c r="G124" s="148">
        <f t="shared" ref="G124:G135" si="51">E124*F124</f>
        <v>11229.12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5" si="52">F124/V124*60</f>
        <v>2951.2005155953129</v>
      </c>
      <c r="N124" s="152">
        <f t="shared" si="45"/>
        <v>590.24010311906261</v>
      </c>
      <c r="O124" s="154">
        <f t="shared" si="46"/>
        <v>0</v>
      </c>
      <c r="P124" s="155">
        <f t="shared" si="47"/>
        <v>-69.75989688093739</v>
      </c>
      <c r="Q124" s="156">
        <f t="shared" si="48"/>
        <v>0.89430318654403429</v>
      </c>
      <c r="R124" s="289">
        <f>Q140</f>
        <v>0.88899556055414386</v>
      </c>
      <c r="S124" s="157">
        <v>0.70833333333333337</v>
      </c>
      <c r="T124" s="158">
        <v>0.71543981481481489</v>
      </c>
      <c r="U124" s="159"/>
      <c r="V124" s="160">
        <v>10.246677526721705</v>
      </c>
      <c r="W124" s="161"/>
      <c r="X124" s="162"/>
      <c r="Y124" s="292"/>
      <c r="Z124" s="293"/>
      <c r="AA124" s="115">
        <f t="shared" si="49"/>
        <v>-348.79948440468706</v>
      </c>
      <c r="AB124" s="156">
        <f t="shared" si="50"/>
        <v>0.89430318654403418</v>
      </c>
      <c r="AC124" s="294">
        <f>AB140</f>
        <v>0.88899556055414375</v>
      </c>
    </row>
    <row r="125" spans="1:29" ht="15.75" customHeight="1">
      <c r="A125" s="284"/>
      <c r="B125" s="100" t="s">
        <v>118</v>
      </c>
      <c r="C125" s="279" t="s">
        <v>143</v>
      </c>
      <c r="D125" s="280"/>
      <c r="E125" s="101">
        <v>14.03</v>
      </c>
      <c r="F125" s="102">
        <v>2465</v>
      </c>
      <c r="G125" s="103">
        <f t="shared" si="51"/>
        <v>34583.949999999997</v>
      </c>
      <c r="H125" s="26">
        <v>2</v>
      </c>
      <c r="I125" s="104">
        <v>3</v>
      </c>
      <c r="J125" s="105">
        <v>3000</v>
      </c>
      <c r="K125" s="106">
        <f t="shared" si="41"/>
        <v>1000</v>
      </c>
      <c r="L125" s="107">
        <v>3</v>
      </c>
      <c r="M125" s="105">
        <f t="shared" si="52"/>
        <v>2705.7151742993865</v>
      </c>
      <c r="N125" s="106">
        <f t="shared" si="45"/>
        <v>901.9050580997955</v>
      </c>
      <c r="O125" s="108">
        <f t="shared" si="46"/>
        <v>0</v>
      </c>
      <c r="P125" s="109">
        <f t="shared" si="47"/>
        <v>-98.094941900204503</v>
      </c>
      <c r="Q125" s="110">
        <f t="shared" si="48"/>
        <v>0.90190505809979549</v>
      </c>
      <c r="R125" s="290"/>
      <c r="S125" s="47">
        <v>0.72569444444444442</v>
      </c>
      <c r="T125" s="48">
        <v>0.76364583333333336</v>
      </c>
      <c r="U125" s="111">
        <v>14.766666666666524</v>
      </c>
      <c r="V125" s="112">
        <v>54.662072861492888</v>
      </c>
      <c r="W125" s="113"/>
      <c r="X125" s="116"/>
      <c r="Y125" s="281"/>
      <c r="Z125" s="282"/>
      <c r="AA125" s="117">
        <f t="shared" si="49"/>
        <v>-294.28482570061351</v>
      </c>
      <c r="AB125" s="110">
        <f t="shared" si="50"/>
        <v>0.90190505809979549</v>
      </c>
      <c r="AC125" s="295"/>
    </row>
    <row r="126" spans="1:29" ht="15.75" customHeight="1">
      <c r="A126" s="284"/>
      <c r="B126" s="100" t="s">
        <v>118</v>
      </c>
      <c r="C126" s="279" t="s">
        <v>136</v>
      </c>
      <c r="D126" s="280"/>
      <c r="E126" s="101">
        <v>16.7</v>
      </c>
      <c r="F126" s="102">
        <v>437</v>
      </c>
      <c r="G126" s="103">
        <f t="shared" si="51"/>
        <v>7297.9</v>
      </c>
      <c r="H126" s="26">
        <v>2</v>
      </c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3196.1247556532408</v>
      </c>
      <c r="N126" s="106">
        <f t="shared" si="45"/>
        <v>1065.3749185510803</v>
      </c>
      <c r="O126" s="108">
        <f t="shared" si="46"/>
        <v>0</v>
      </c>
      <c r="P126" s="109">
        <f t="shared" si="47"/>
        <v>-134.62508144891967</v>
      </c>
      <c r="Q126" s="110">
        <f t="shared" si="48"/>
        <v>0.88781243212590022</v>
      </c>
      <c r="R126" s="290"/>
      <c r="S126" s="47">
        <v>0.77361111111111103</v>
      </c>
      <c r="T126" s="48">
        <v>0.77930555555555547</v>
      </c>
      <c r="U126" s="111">
        <v>15</v>
      </c>
      <c r="V126" s="112">
        <v>8.2036847759533149</v>
      </c>
      <c r="W126" s="113"/>
      <c r="X126" s="116"/>
      <c r="Y126" s="281"/>
      <c r="Z126" s="282"/>
      <c r="AA126" s="117">
        <f t="shared" si="49"/>
        <v>-403.87524434675925</v>
      </c>
      <c r="AB126" s="110">
        <f t="shared" si="50"/>
        <v>0.88781243212590022</v>
      </c>
      <c r="AC126" s="295"/>
    </row>
    <row r="127" spans="1:29" ht="15.75" customHeight="1">
      <c r="A127" s="284"/>
      <c r="B127" s="100" t="s">
        <v>118</v>
      </c>
      <c r="C127" s="279" t="s">
        <v>148</v>
      </c>
      <c r="D127" s="280"/>
      <c r="E127" s="101">
        <v>18.18</v>
      </c>
      <c r="F127" s="102">
        <v>428</v>
      </c>
      <c r="G127" s="103">
        <f t="shared" si="51"/>
        <v>7781.04</v>
      </c>
      <c r="H127" s="26">
        <v>2</v>
      </c>
      <c r="I127" s="104">
        <v>3</v>
      </c>
      <c r="J127" s="105">
        <v>3600</v>
      </c>
      <c r="K127" s="106">
        <f t="shared" si="41"/>
        <v>1200</v>
      </c>
      <c r="L127" s="107">
        <v>3</v>
      </c>
      <c r="M127" s="105">
        <f t="shared" si="52"/>
        <v>3177.3231732776735</v>
      </c>
      <c r="N127" s="106">
        <f t="shared" si="45"/>
        <v>1059.1077244258911</v>
      </c>
      <c r="O127" s="108">
        <f t="shared" si="46"/>
        <v>0</v>
      </c>
      <c r="P127" s="109">
        <f t="shared" si="47"/>
        <v>-140.89227557410891</v>
      </c>
      <c r="Q127" s="110">
        <f t="shared" si="48"/>
        <v>0.88258977035490926</v>
      </c>
      <c r="R127" s="290"/>
      <c r="S127" s="47">
        <v>0.78958333333333319</v>
      </c>
      <c r="T127" s="48">
        <v>0.795185185185185</v>
      </c>
      <c r="U127" s="111">
        <v>14.799999999999915</v>
      </c>
      <c r="V127" s="112">
        <v>8.0822751100603156</v>
      </c>
      <c r="W127" s="113"/>
      <c r="X127" s="116"/>
      <c r="Y127" s="281"/>
      <c r="Z127" s="282"/>
      <c r="AA127" s="117">
        <f t="shared" si="49"/>
        <v>-422.6768267223265</v>
      </c>
      <c r="AB127" s="110">
        <f t="shared" si="50"/>
        <v>0.88258977035490926</v>
      </c>
      <c r="AC127" s="295"/>
    </row>
    <row r="128" spans="1:29" ht="15.75" customHeight="1">
      <c r="A128" s="285"/>
      <c r="B128" s="100" t="s">
        <v>118</v>
      </c>
      <c r="C128" s="279" t="s">
        <v>209</v>
      </c>
      <c r="D128" s="280"/>
      <c r="E128" s="101">
        <v>30</v>
      </c>
      <c r="F128" s="102">
        <v>1045</v>
      </c>
      <c r="G128" s="103">
        <f t="shared" si="51"/>
        <v>31350</v>
      </c>
      <c r="H128" s="13">
        <v>2</v>
      </c>
      <c r="I128" s="104">
        <v>4</v>
      </c>
      <c r="J128" s="105">
        <v>3600</v>
      </c>
      <c r="K128" s="106">
        <f t="shared" si="41"/>
        <v>900</v>
      </c>
      <c r="L128" s="107">
        <v>4</v>
      </c>
      <c r="M128" s="105">
        <f t="shared" si="52"/>
        <v>3187.7999999999993</v>
      </c>
      <c r="N128" s="106">
        <f t="shared" si="45"/>
        <v>796.94999999999982</v>
      </c>
      <c r="O128" s="108">
        <f t="shared" si="46"/>
        <v>0</v>
      </c>
      <c r="P128" s="109">
        <f t="shared" si="47"/>
        <v>-103.05000000000018</v>
      </c>
      <c r="Q128" s="110">
        <f t="shared" si="48"/>
        <v>0.88549999999999984</v>
      </c>
      <c r="R128" s="290"/>
      <c r="S128" s="47">
        <v>0.80555555555555536</v>
      </c>
      <c r="T128" s="48">
        <v>0.81921296296296275</v>
      </c>
      <c r="U128" s="111">
        <v>14.933333333333323</v>
      </c>
      <c r="V128" s="112">
        <v>19.668737060041412</v>
      </c>
      <c r="W128" s="113"/>
      <c r="X128" s="116"/>
      <c r="Y128" s="281"/>
      <c r="Z128" s="282"/>
      <c r="AA128" s="117">
        <f t="shared" si="49"/>
        <v>-412.20000000000073</v>
      </c>
      <c r="AB128" s="110">
        <f t="shared" si="50"/>
        <v>0.88549999999999984</v>
      </c>
      <c r="AC128" s="295"/>
    </row>
    <row r="129" spans="1:29" ht="15.75" customHeight="1">
      <c r="A129" s="285"/>
      <c r="B129" s="100" t="s">
        <v>118</v>
      </c>
      <c r="C129" s="279" t="s">
        <v>145</v>
      </c>
      <c r="D129" s="280"/>
      <c r="E129" s="101">
        <v>14.28</v>
      </c>
      <c r="F129" s="102">
        <v>3242</v>
      </c>
      <c r="G129" s="121">
        <f t="shared" si="51"/>
        <v>46295.759999999995</v>
      </c>
      <c r="H129" s="122">
        <v>2</v>
      </c>
      <c r="I129" s="104">
        <v>3</v>
      </c>
      <c r="J129" s="105">
        <v>3600</v>
      </c>
      <c r="K129" s="106">
        <f t="shared" si="41"/>
        <v>1200</v>
      </c>
      <c r="L129" s="107">
        <v>3</v>
      </c>
      <c r="M129" s="105">
        <f t="shared" si="52"/>
        <v>3184.0444846451674</v>
      </c>
      <c r="N129" s="106">
        <f t="shared" si="45"/>
        <v>1061.348161548389</v>
      </c>
      <c r="O129" s="108">
        <f t="shared" si="46"/>
        <v>0</v>
      </c>
      <c r="P129" s="109">
        <f t="shared" si="47"/>
        <v>-138.65183845161096</v>
      </c>
      <c r="Q129" s="110">
        <f t="shared" si="48"/>
        <v>0.88445680129032422</v>
      </c>
      <c r="R129" s="290"/>
      <c r="S129" s="47">
        <v>0.82916666666666639</v>
      </c>
      <c r="T129" s="120">
        <v>0.87158564814814787</v>
      </c>
      <c r="U129" s="111">
        <v>15</v>
      </c>
      <c r="V129" s="112">
        <v>61.092111287407931</v>
      </c>
      <c r="W129" s="113"/>
      <c r="X129" s="116"/>
      <c r="Y129" s="281"/>
      <c r="Z129" s="282"/>
      <c r="AA129" s="117">
        <f t="shared" si="49"/>
        <v>-415.95551535483264</v>
      </c>
      <c r="AB129" s="110">
        <f t="shared" si="50"/>
        <v>0.88445680129032422</v>
      </c>
      <c r="AC129" s="295"/>
    </row>
    <row r="130" spans="1:29" ht="15.75" customHeight="1">
      <c r="A130" s="285"/>
      <c r="B130" s="100" t="s">
        <v>118</v>
      </c>
      <c r="C130" s="279" t="s">
        <v>137</v>
      </c>
      <c r="D130" s="280"/>
      <c r="E130" s="101">
        <v>22.28</v>
      </c>
      <c r="F130" s="102">
        <v>1418</v>
      </c>
      <c r="G130" s="121">
        <f t="shared" si="51"/>
        <v>31593.040000000001</v>
      </c>
      <c r="H130" s="62"/>
      <c r="I130" s="104">
        <v>5</v>
      </c>
      <c r="J130" s="105">
        <v>3300</v>
      </c>
      <c r="K130" s="106">
        <f t="shared" si="41"/>
        <v>660</v>
      </c>
      <c r="L130" s="107">
        <v>5</v>
      </c>
      <c r="M130" s="105">
        <f t="shared" si="52"/>
        <v>2951.2005155953129</v>
      </c>
      <c r="N130" s="106">
        <f t="shared" si="45"/>
        <v>590.24010311906261</v>
      </c>
      <c r="O130" s="123">
        <f t="shared" si="46"/>
        <v>0</v>
      </c>
      <c r="P130" s="124">
        <f t="shared" si="47"/>
        <v>-69.75989688093739</v>
      </c>
      <c r="Q130" s="125">
        <f t="shared" si="48"/>
        <v>0.89430318654403429</v>
      </c>
      <c r="R130" s="290"/>
      <c r="S130" s="47">
        <v>0.88194444444444409</v>
      </c>
      <c r="T130" s="120">
        <v>0.90195601851851814</v>
      </c>
      <c r="U130" s="111">
        <v>14.916666666666547</v>
      </c>
      <c r="V130" s="112">
        <v>28.828945898594</v>
      </c>
      <c r="W130" s="113"/>
      <c r="X130" s="116"/>
      <c r="Y130" s="281"/>
      <c r="Z130" s="282"/>
      <c r="AA130" s="117">
        <f t="shared" si="49"/>
        <v>-348.79948440468706</v>
      </c>
      <c r="AB130" s="110">
        <f t="shared" si="50"/>
        <v>0.89430318654403418</v>
      </c>
      <c r="AC130" s="295"/>
    </row>
    <row r="131" spans="1:29" ht="15.75" customHeight="1">
      <c r="A131" s="285"/>
      <c r="B131" s="100" t="s">
        <v>118</v>
      </c>
      <c r="C131" s="279" t="s">
        <v>143</v>
      </c>
      <c r="D131" s="280"/>
      <c r="E131" s="101">
        <v>14.03</v>
      </c>
      <c r="F131" s="102">
        <v>6543</v>
      </c>
      <c r="G131" s="121">
        <f t="shared" si="51"/>
        <v>91798.29</v>
      </c>
      <c r="H131" s="62"/>
      <c r="I131" s="104">
        <v>3</v>
      </c>
      <c r="J131" s="105">
        <v>3000</v>
      </c>
      <c r="K131" s="106">
        <f t="shared" si="41"/>
        <v>1000</v>
      </c>
      <c r="L131" s="118">
        <v>3</v>
      </c>
      <c r="M131" s="105">
        <f t="shared" si="52"/>
        <v>2705.7151742993865</v>
      </c>
      <c r="N131" s="106">
        <f t="shared" si="45"/>
        <v>901.9050580997955</v>
      </c>
      <c r="O131" s="123">
        <f t="shared" si="46"/>
        <v>0</v>
      </c>
      <c r="P131" s="124">
        <f t="shared" si="47"/>
        <v>-98.094941900204503</v>
      </c>
      <c r="Q131" s="125">
        <f t="shared" si="48"/>
        <v>0.90190505809979549</v>
      </c>
      <c r="R131" s="290"/>
      <c r="S131" s="47">
        <v>0.9118055555555552</v>
      </c>
      <c r="T131" s="120">
        <v>1.0125578703703699</v>
      </c>
      <c r="U131" s="111">
        <v>15</v>
      </c>
      <c r="V131" s="112">
        <v>145.09287737636834</v>
      </c>
      <c r="W131" s="113"/>
      <c r="X131" s="116"/>
      <c r="Y131" s="281"/>
      <c r="Z131" s="282"/>
      <c r="AA131" s="117">
        <f t="shared" si="49"/>
        <v>-294.28482570061351</v>
      </c>
      <c r="AB131" s="110">
        <f t="shared" si="50"/>
        <v>0.90190505809979549</v>
      </c>
      <c r="AC131" s="295"/>
    </row>
    <row r="132" spans="1:29" ht="15.75" customHeight="1">
      <c r="A132" s="285"/>
      <c r="B132" s="100" t="s">
        <v>118</v>
      </c>
      <c r="C132" s="279" t="s">
        <v>136</v>
      </c>
      <c r="D132" s="280"/>
      <c r="E132" s="101">
        <v>16.7</v>
      </c>
      <c r="F132" s="102">
        <v>1028</v>
      </c>
      <c r="G132" s="121">
        <f t="shared" si="51"/>
        <v>17167.599999999999</v>
      </c>
      <c r="H132" s="62"/>
      <c r="I132" s="104">
        <v>3</v>
      </c>
      <c r="J132" s="105">
        <v>3600</v>
      </c>
      <c r="K132" s="106">
        <f t="shared" si="41"/>
        <v>1200</v>
      </c>
      <c r="L132" s="118">
        <v>3</v>
      </c>
      <c r="M132" s="105">
        <f t="shared" si="52"/>
        <v>3196.1247556532403</v>
      </c>
      <c r="N132" s="106">
        <f t="shared" si="45"/>
        <v>1065.3749185510801</v>
      </c>
      <c r="O132" s="123">
        <f t="shared" si="46"/>
        <v>0</v>
      </c>
      <c r="P132" s="124">
        <f t="shared" si="47"/>
        <v>-134.6250814489199</v>
      </c>
      <c r="Q132" s="125">
        <f t="shared" si="48"/>
        <v>0.88781243212590011</v>
      </c>
      <c r="R132" s="290"/>
      <c r="S132" s="47">
        <v>1.0229166666666665</v>
      </c>
      <c r="T132" s="120">
        <v>1.0363078703703701</v>
      </c>
      <c r="U132" s="111">
        <v>14.916666666667027</v>
      </c>
      <c r="V132" s="112">
        <v>19.298370594233429</v>
      </c>
      <c r="W132" s="113"/>
      <c r="X132" s="116"/>
      <c r="Y132" s="281"/>
      <c r="Z132" s="282"/>
      <c r="AA132" s="117">
        <f t="shared" si="49"/>
        <v>-403.8752443467597</v>
      </c>
      <c r="AB132" s="110">
        <f t="shared" si="50"/>
        <v>0.88781243212590011</v>
      </c>
      <c r="AC132" s="295"/>
    </row>
    <row r="133" spans="1:29" ht="15.75" customHeight="1">
      <c r="A133" s="285"/>
      <c r="B133" s="100" t="s">
        <v>118</v>
      </c>
      <c r="C133" s="279" t="s">
        <v>148</v>
      </c>
      <c r="D133" s="280"/>
      <c r="E133" s="101">
        <v>18.18</v>
      </c>
      <c r="F133" s="102">
        <v>921</v>
      </c>
      <c r="G133" s="121">
        <f t="shared" si="51"/>
        <v>16743.78</v>
      </c>
      <c r="H133" s="62"/>
      <c r="I133" s="104">
        <v>3</v>
      </c>
      <c r="J133" s="105">
        <v>3600</v>
      </c>
      <c r="K133" s="106">
        <f t="shared" si="41"/>
        <v>1200</v>
      </c>
      <c r="L133" s="118">
        <v>3</v>
      </c>
      <c r="M133" s="105">
        <f t="shared" si="52"/>
        <v>3177.323173277673</v>
      </c>
      <c r="N133" s="106">
        <f t="shared" si="45"/>
        <v>1059.1077244258911</v>
      </c>
      <c r="O133" s="123">
        <f t="shared" si="46"/>
        <v>0</v>
      </c>
      <c r="P133" s="124">
        <f t="shared" si="47"/>
        <v>-140.89227557410891</v>
      </c>
      <c r="Q133" s="125">
        <f t="shared" si="48"/>
        <v>0.88258977035490926</v>
      </c>
      <c r="R133" s="290"/>
      <c r="S133" s="47">
        <v>1.0465277777777777</v>
      </c>
      <c r="T133" s="120">
        <v>1.0585995370370369</v>
      </c>
      <c r="U133" s="111">
        <v>14.716666666666995</v>
      </c>
      <c r="V133" s="112">
        <v>17.391998542910166</v>
      </c>
      <c r="W133" s="113"/>
      <c r="X133" s="116"/>
      <c r="Y133" s="281"/>
      <c r="Z133" s="282"/>
      <c r="AA133" s="117">
        <f t="shared" si="49"/>
        <v>-422.67682672232695</v>
      </c>
      <c r="AB133" s="110">
        <f t="shared" si="50"/>
        <v>0.88258977035490915</v>
      </c>
      <c r="AC133" s="295"/>
    </row>
    <row r="134" spans="1:29" ht="15.75" customHeight="1">
      <c r="A134" s="285"/>
      <c r="B134" s="100" t="s">
        <v>118</v>
      </c>
      <c r="C134" s="279" t="s">
        <v>209</v>
      </c>
      <c r="D134" s="280"/>
      <c r="E134" s="101">
        <v>30</v>
      </c>
      <c r="F134" s="102">
        <v>2559</v>
      </c>
      <c r="G134" s="121">
        <f t="shared" si="51"/>
        <v>76770</v>
      </c>
      <c r="H134" s="62"/>
      <c r="I134" s="104">
        <v>4</v>
      </c>
      <c r="J134" s="105">
        <v>3600</v>
      </c>
      <c r="K134" s="106">
        <f t="shared" si="41"/>
        <v>900</v>
      </c>
      <c r="L134" s="118">
        <v>4</v>
      </c>
      <c r="M134" s="105">
        <f t="shared" si="52"/>
        <v>3187.7999999999997</v>
      </c>
      <c r="N134" s="106">
        <f t="shared" si="45"/>
        <v>796.94999999999993</v>
      </c>
      <c r="O134" s="123">
        <f t="shared" si="46"/>
        <v>0</v>
      </c>
      <c r="P134" s="124">
        <f t="shared" si="47"/>
        <v>-103.05000000000007</v>
      </c>
      <c r="Q134" s="125">
        <f t="shared" si="48"/>
        <v>0.88549999999999995</v>
      </c>
      <c r="R134" s="290"/>
      <c r="S134" s="47">
        <v>1.0687500000000001</v>
      </c>
      <c r="T134" s="120">
        <v>1.1021875000000001</v>
      </c>
      <c r="U134" s="111">
        <v>14.61666666666698</v>
      </c>
      <c r="V134" s="112">
        <v>48.164878599661215</v>
      </c>
      <c r="W134" s="126"/>
      <c r="X134" s="127"/>
      <c r="Y134" s="281"/>
      <c r="Z134" s="282"/>
      <c r="AA134" s="117">
        <f t="shared" si="49"/>
        <v>-412.20000000000027</v>
      </c>
      <c r="AB134" s="110">
        <f t="shared" si="50"/>
        <v>0.88549999999999995</v>
      </c>
      <c r="AC134" s="295"/>
    </row>
    <row r="135" spans="1:29" ht="15.75" customHeight="1">
      <c r="A135" s="285"/>
      <c r="B135" s="100" t="s">
        <v>118</v>
      </c>
      <c r="C135" s="279" t="s">
        <v>145</v>
      </c>
      <c r="D135" s="280"/>
      <c r="E135" s="101">
        <v>14.28</v>
      </c>
      <c r="F135" s="102">
        <v>8438</v>
      </c>
      <c r="G135" s="121">
        <f t="shared" si="51"/>
        <v>120494.64</v>
      </c>
      <c r="H135" s="62"/>
      <c r="I135" s="104">
        <v>3</v>
      </c>
      <c r="J135" s="105">
        <v>3600</v>
      </c>
      <c r="K135" s="106">
        <f t="shared" si="41"/>
        <v>1200</v>
      </c>
      <c r="L135" s="118">
        <v>3</v>
      </c>
      <c r="M135" s="105">
        <f t="shared" si="52"/>
        <v>3184.0444846451674</v>
      </c>
      <c r="N135" s="106">
        <f t="shared" si="45"/>
        <v>1061.348161548389</v>
      </c>
      <c r="O135" s="123">
        <f t="shared" si="46"/>
        <v>0</v>
      </c>
      <c r="P135" s="124">
        <f t="shared" si="47"/>
        <v>-138.65183845161096</v>
      </c>
      <c r="Q135" s="125">
        <f t="shared" si="48"/>
        <v>0.88445680129032422</v>
      </c>
      <c r="R135" s="290"/>
      <c r="S135" s="47">
        <v>1.1125000000000003</v>
      </c>
      <c r="T135" s="120">
        <v>1.2229166666666669</v>
      </c>
      <c r="U135" s="111">
        <v>14.850000000000243</v>
      </c>
      <c r="V135" s="112">
        <v>159.00531617617153</v>
      </c>
      <c r="W135" s="126"/>
      <c r="X135" s="127"/>
      <c r="Y135" s="281"/>
      <c r="Z135" s="282"/>
      <c r="AA135" s="117">
        <f t="shared" si="49"/>
        <v>-415.95551535483264</v>
      </c>
      <c r="AB135" s="110">
        <f t="shared" si="50"/>
        <v>0.88445680129032422</v>
      </c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17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26"/>
      <c r="X137" s="127"/>
      <c r="Y137" s="281"/>
      <c r="Z137" s="282"/>
      <c r="AA137" s="117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17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65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99"/>
      <c r="G140" s="135"/>
      <c r="H140" s="69"/>
      <c r="I140" s="136">
        <f t="shared" ref="I140:J140" si="53">AVERAGE(I124:I139)</f>
        <v>3.5</v>
      </c>
      <c r="J140" s="137">
        <f t="shared" si="53"/>
        <v>3450</v>
      </c>
      <c r="K140" s="138">
        <f t="shared" ref="K140" si="54">J140/I140</f>
        <v>985.71428571428567</v>
      </c>
      <c r="L140" s="136">
        <f t="shared" ref="L140:M140" si="55">AVERAGE(L124:L139)</f>
        <v>3.5</v>
      </c>
      <c r="M140" s="137">
        <f t="shared" si="55"/>
        <v>3067.034683911796</v>
      </c>
      <c r="N140" s="138">
        <f t="shared" ref="N140:N152" si="56">M140/L140</f>
        <v>876.2956239747989</v>
      </c>
      <c r="O140" s="139">
        <f t="shared" ref="O140:O152" si="57">L140-I140</f>
        <v>0</v>
      </c>
      <c r="P140" s="140">
        <f t="shared" ref="P140:P152" si="58">N140-K140</f>
        <v>-109.41866173948677</v>
      </c>
      <c r="Q140" s="141">
        <f t="shared" ref="Q140:Q152" si="59">N140/K140</f>
        <v>0.88899556055414386</v>
      </c>
      <c r="R140" s="291"/>
      <c r="S140" s="142">
        <v>0.70833333333333337</v>
      </c>
      <c r="T140" s="143">
        <v>1.2229166666666669</v>
      </c>
      <c r="U140" s="144"/>
      <c r="V140" s="166"/>
      <c r="W140" s="99"/>
      <c r="X140" s="69"/>
      <c r="Y140" s="277"/>
      <c r="Z140" s="278"/>
      <c r="AA140" s="168">
        <f t="shared" ref="AA140:AA152" si="60">M140-J140</f>
        <v>-382.96531608820396</v>
      </c>
      <c r="AB140" s="141">
        <f t="shared" ref="AB140:AB152" si="61">M140/J140</f>
        <v>0.88899556055414375</v>
      </c>
      <c r="AC140" s="296"/>
    </row>
    <row r="141" spans="1:29" ht="15.75" customHeight="1">
      <c r="A141" s="297" t="s">
        <v>146</v>
      </c>
      <c r="B141" s="114" t="s">
        <v>118</v>
      </c>
      <c r="C141" s="287" t="s">
        <v>144</v>
      </c>
      <c r="D141" s="288"/>
      <c r="E141" s="147">
        <v>18.18</v>
      </c>
      <c r="F141" s="97">
        <v>679</v>
      </c>
      <c r="G141" s="148">
        <f t="shared" ref="G141:G152" si="62">E141*F141</f>
        <v>12344.22</v>
      </c>
      <c r="H141" s="149">
        <v>2</v>
      </c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 t="shared" ref="M141:M152" si="63">F141/V141*60</f>
        <v>2705.6387160066492</v>
      </c>
      <c r="N141" s="152">
        <f t="shared" si="56"/>
        <v>901.87957200221638</v>
      </c>
      <c r="O141" s="154">
        <f t="shared" si="57"/>
        <v>0</v>
      </c>
      <c r="P141" s="155">
        <f t="shared" si="58"/>
        <v>-98.120427997783622</v>
      </c>
      <c r="Q141" s="156">
        <f t="shared" si="59"/>
        <v>0.90187957200221636</v>
      </c>
      <c r="R141" s="289">
        <f>Q157</f>
        <v>0.88725633798517722</v>
      </c>
      <c r="S141" s="157">
        <v>0.70833333333333337</v>
      </c>
      <c r="T141" s="158">
        <v>0.71878472222222223</v>
      </c>
      <c r="U141" s="159"/>
      <c r="V141" s="160">
        <v>15.057442724699641</v>
      </c>
      <c r="W141" s="158"/>
      <c r="X141" s="169"/>
      <c r="Y141" s="292"/>
      <c r="Z141" s="293"/>
      <c r="AA141" s="171">
        <f t="shared" si="60"/>
        <v>-294.36128399335075</v>
      </c>
      <c r="AB141" s="156">
        <f t="shared" si="61"/>
        <v>0.90187957200221647</v>
      </c>
      <c r="AC141" s="294">
        <f>AB157</f>
        <v>0.88725633798517722</v>
      </c>
    </row>
    <row r="142" spans="1:29" ht="15.75" customHeight="1">
      <c r="A142" s="298"/>
      <c r="B142" s="100" t="s">
        <v>118</v>
      </c>
      <c r="C142" s="279" t="s">
        <v>147</v>
      </c>
      <c r="D142" s="280"/>
      <c r="E142" s="101">
        <v>18.18</v>
      </c>
      <c r="F142" s="102">
        <v>1138</v>
      </c>
      <c r="G142" s="103">
        <f t="shared" si="62"/>
        <v>20688.84</v>
      </c>
      <c r="H142" s="26">
        <v>2</v>
      </c>
      <c r="I142" s="104">
        <v>3</v>
      </c>
      <c r="J142" s="105">
        <v>3600</v>
      </c>
      <c r="K142" s="106">
        <f t="shared" si="41"/>
        <v>1200</v>
      </c>
      <c r="L142" s="107">
        <v>3</v>
      </c>
      <c r="M142" s="105">
        <f t="shared" si="63"/>
        <v>3175.370718512258</v>
      </c>
      <c r="N142" s="106">
        <f t="shared" si="56"/>
        <v>1058.4569061707527</v>
      </c>
      <c r="O142" s="108">
        <f t="shared" si="57"/>
        <v>0</v>
      </c>
      <c r="P142" s="109">
        <f t="shared" si="58"/>
        <v>-141.54309382924725</v>
      </c>
      <c r="Q142" s="110">
        <f t="shared" si="59"/>
        <v>0.88204742180896067</v>
      </c>
      <c r="R142" s="290"/>
      <c r="S142" s="47">
        <v>0.72916666666666663</v>
      </c>
      <c r="T142" s="48">
        <v>0.74409722222222219</v>
      </c>
      <c r="U142" s="111">
        <v>14.949999999999939</v>
      </c>
      <c r="V142" s="112">
        <v>21.503001083284826</v>
      </c>
      <c r="W142" s="113"/>
      <c r="X142" s="13"/>
      <c r="Y142" s="281"/>
      <c r="Z142" s="282"/>
      <c r="AA142" s="172">
        <f t="shared" si="60"/>
        <v>-424.62928148774199</v>
      </c>
      <c r="AB142" s="110">
        <f t="shared" si="61"/>
        <v>0.88204742180896056</v>
      </c>
      <c r="AC142" s="295"/>
    </row>
    <row r="143" spans="1:29" ht="15.75" customHeight="1">
      <c r="A143" s="298"/>
      <c r="B143" s="100" t="s">
        <v>118</v>
      </c>
      <c r="C143" s="279" t="s">
        <v>150</v>
      </c>
      <c r="D143" s="280"/>
      <c r="E143" s="101">
        <v>25.03</v>
      </c>
      <c r="F143" s="102">
        <v>801</v>
      </c>
      <c r="G143" s="103">
        <f t="shared" si="62"/>
        <v>20049.030000000002</v>
      </c>
      <c r="H143" s="26">
        <v>2</v>
      </c>
      <c r="I143" s="104">
        <v>5</v>
      </c>
      <c r="J143" s="105">
        <v>3600</v>
      </c>
      <c r="K143" s="106">
        <f t="shared" si="41"/>
        <v>720</v>
      </c>
      <c r="L143" s="107">
        <v>5</v>
      </c>
      <c r="M143" s="105">
        <f t="shared" si="63"/>
        <v>3188.6974918322212</v>
      </c>
      <c r="N143" s="106">
        <f t="shared" si="56"/>
        <v>637.7394983664442</v>
      </c>
      <c r="O143" s="108">
        <f t="shared" si="57"/>
        <v>0</v>
      </c>
      <c r="P143" s="109">
        <f t="shared" si="58"/>
        <v>-82.260501633555805</v>
      </c>
      <c r="Q143" s="110">
        <f t="shared" si="59"/>
        <v>0.88574930328672807</v>
      </c>
      <c r="R143" s="290"/>
      <c r="S143" s="47">
        <v>0.75416666666666654</v>
      </c>
      <c r="T143" s="48">
        <v>0.76462962962962955</v>
      </c>
      <c r="U143" s="111">
        <v>15</v>
      </c>
      <c r="V143" s="112">
        <v>15.071984759640774</v>
      </c>
      <c r="W143" s="113"/>
      <c r="X143" s="13"/>
      <c r="Y143" s="281"/>
      <c r="Z143" s="282"/>
      <c r="AA143" s="172">
        <f t="shared" si="60"/>
        <v>-411.3025081677788</v>
      </c>
      <c r="AB143" s="110">
        <f t="shared" si="61"/>
        <v>0.88574930328672807</v>
      </c>
      <c r="AC143" s="295"/>
    </row>
    <row r="144" spans="1:29" ht="15.75" customHeight="1">
      <c r="A144" s="298"/>
      <c r="B144" s="100" t="s">
        <v>118</v>
      </c>
      <c r="C144" s="279" t="s">
        <v>149</v>
      </c>
      <c r="D144" s="280"/>
      <c r="E144" s="101">
        <v>24.82</v>
      </c>
      <c r="F144" s="102">
        <v>1021</v>
      </c>
      <c r="G144" s="103">
        <f t="shared" si="62"/>
        <v>25341.22</v>
      </c>
      <c r="H144" s="26">
        <v>2</v>
      </c>
      <c r="I144" s="104">
        <v>5</v>
      </c>
      <c r="J144" s="105">
        <v>3600</v>
      </c>
      <c r="K144" s="106">
        <f t="shared" si="41"/>
        <v>720</v>
      </c>
      <c r="L144" s="107">
        <v>5</v>
      </c>
      <c r="M144" s="105">
        <f t="shared" si="63"/>
        <v>3184.3517796373826</v>
      </c>
      <c r="N144" s="106">
        <f t="shared" si="56"/>
        <v>636.87035592747657</v>
      </c>
      <c r="O144" s="108">
        <f t="shared" si="57"/>
        <v>0</v>
      </c>
      <c r="P144" s="109">
        <f t="shared" si="58"/>
        <v>-83.129644072523433</v>
      </c>
      <c r="Q144" s="110">
        <f t="shared" si="59"/>
        <v>0.88454216101038408</v>
      </c>
      <c r="R144" s="290"/>
      <c r="S144" s="47">
        <v>0.7749999999999998</v>
      </c>
      <c r="T144" s="48">
        <v>0.7883564814814813</v>
      </c>
      <c r="U144" s="111">
        <v>14.933333333333163</v>
      </c>
      <c r="V144" s="112">
        <v>19.237824285536682</v>
      </c>
      <c r="W144" s="113"/>
      <c r="X144" s="13"/>
      <c r="Y144" s="281"/>
      <c r="Z144" s="282"/>
      <c r="AA144" s="172">
        <f t="shared" si="60"/>
        <v>-415.64822036261739</v>
      </c>
      <c r="AB144" s="110">
        <f t="shared" si="61"/>
        <v>0.88454216101038408</v>
      </c>
      <c r="AC144" s="295"/>
    </row>
    <row r="145" spans="1:29" ht="15.75" customHeight="1">
      <c r="A145" s="298"/>
      <c r="B145" s="100" t="s">
        <v>118</v>
      </c>
      <c r="C145" s="279" t="s">
        <v>140</v>
      </c>
      <c r="D145" s="280"/>
      <c r="E145" s="101">
        <v>17.89</v>
      </c>
      <c r="F145" s="102">
        <v>1722</v>
      </c>
      <c r="G145" s="103">
        <f t="shared" si="62"/>
        <v>30806.58</v>
      </c>
      <c r="H145" s="13">
        <v>2</v>
      </c>
      <c r="I145" s="104">
        <v>4</v>
      </c>
      <c r="J145" s="105">
        <v>3600</v>
      </c>
      <c r="K145" s="106">
        <f t="shared" si="41"/>
        <v>900</v>
      </c>
      <c r="L145" s="107">
        <v>4</v>
      </c>
      <c r="M145" s="105">
        <f t="shared" si="63"/>
        <v>3185.5364943287573</v>
      </c>
      <c r="N145" s="106">
        <f t="shared" si="56"/>
        <v>796.38412358218932</v>
      </c>
      <c r="O145" s="108">
        <f t="shared" si="57"/>
        <v>0</v>
      </c>
      <c r="P145" s="109">
        <f t="shared" si="58"/>
        <v>-103.61587641781068</v>
      </c>
      <c r="Q145" s="110">
        <f t="shared" si="59"/>
        <v>0.88487124842465481</v>
      </c>
      <c r="R145" s="290"/>
      <c r="S145" s="47">
        <v>0.79861111111111083</v>
      </c>
      <c r="T145" s="48">
        <v>0.82113425925925898</v>
      </c>
      <c r="U145" s="111">
        <v>14.766666666666524</v>
      </c>
      <c r="V145" s="112">
        <v>32.434097108584893</v>
      </c>
      <c r="W145" s="113"/>
      <c r="X145" s="116"/>
      <c r="Y145" s="281"/>
      <c r="Z145" s="282"/>
      <c r="AA145" s="172">
        <f t="shared" si="60"/>
        <v>-414.46350567124273</v>
      </c>
      <c r="AB145" s="110">
        <f t="shared" si="61"/>
        <v>0.88487124842465481</v>
      </c>
      <c r="AC145" s="295"/>
    </row>
    <row r="146" spans="1:29" ht="15.75" customHeight="1">
      <c r="A146" s="298"/>
      <c r="B146" s="100" t="s">
        <v>118</v>
      </c>
      <c r="C146" s="279" t="s">
        <v>141</v>
      </c>
      <c r="D146" s="280"/>
      <c r="E146" s="101">
        <v>16.66</v>
      </c>
      <c r="F146" s="102">
        <v>2749</v>
      </c>
      <c r="G146" s="121">
        <f t="shared" si="62"/>
        <v>45798.340000000004</v>
      </c>
      <c r="H146" s="122">
        <v>2</v>
      </c>
      <c r="I146" s="104">
        <v>5</v>
      </c>
      <c r="J146" s="105">
        <v>3600</v>
      </c>
      <c r="K146" s="106">
        <f t="shared" si="41"/>
        <v>720</v>
      </c>
      <c r="L146" s="107">
        <v>5</v>
      </c>
      <c r="M146" s="105">
        <f t="shared" si="63"/>
        <v>3192.7878973714551</v>
      </c>
      <c r="N146" s="106">
        <f t="shared" si="56"/>
        <v>638.55757947429106</v>
      </c>
      <c r="O146" s="108">
        <f t="shared" si="57"/>
        <v>0</v>
      </c>
      <c r="P146" s="109">
        <f t="shared" si="58"/>
        <v>-81.44242052570894</v>
      </c>
      <c r="Q146" s="110">
        <f t="shared" si="59"/>
        <v>0.88688552704762647</v>
      </c>
      <c r="R146" s="290"/>
      <c r="S146" s="47">
        <v>0.83124999999999971</v>
      </c>
      <c r="T146" s="120">
        <v>0.86711805555555532</v>
      </c>
      <c r="U146" s="111">
        <v>14.566666666666652</v>
      </c>
      <c r="V146" s="112">
        <v>51.660180789269191</v>
      </c>
      <c r="W146" s="113"/>
      <c r="X146" s="50"/>
      <c r="Y146" s="281"/>
      <c r="Z146" s="282"/>
      <c r="AA146" s="172">
        <f t="shared" si="60"/>
        <v>-407.21210262854493</v>
      </c>
      <c r="AB146" s="110">
        <f t="shared" si="61"/>
        <v>0.88688552704762635</v>
      </c>
      <c r="AC146" s="295"/>
    </row>
    <row r="147" spans="1:29" ht="15.75" customHeight="1">
      <c r="A147" s="298"/>
      <c r="B147" s="100" t="s">
        <v>118</v>
      </c>
      <c r="C147" s="279" t="s">
        <v>144</v>
      </c>
      <c r="D147" s="280"/>
      <c r="E147" s="101">
        <v>18.18</v>
      </c>
      <c r="F147" s="102">
        <v>1343</v>
      </c>
      <c r="G147" s="121">
        <f t="shared" si="62"/>
        <v>24415.739999999998</v>
      </c>
      <c r="H147" s="62"/>
      <c r="I147" s="104">
        <v>3</v>
      </c>
      <c r="J147" s="105">
        <v>3000</v>
      </c>
      <c r="K147" s="106">
        <f t="shared" si="41"/>
        <v>1000</v>
      </c>
      <c r="L147" s="107">
        <v>3</v>
      </c>
      <c r="M147" s="105">
        <f t="shared" si="63"/>
        <v>2705.6387160066492</v>
      </c>
      <c r="N147" s="106">
        <f t="shared" si="56"/>
        <v>901.87957200221638</v>
      </c>
      <c r="O147" s="123">
        <f t="shared" si="57"/>
        <v>0</v>
      </c>
      <c r="P147" s="124">
        <f t="shared" si="58"/>
        <v>-98.120427997783622</v>
      </c>
      <c r="Q147" s="125">
        <f t="shared" si="59"/>
        <v>0.90187957200221636</v>
      </c>
      <c r="R147" s="290"/>
      <c r="S147" s="47">
        <v>0.87708333333333299</v>
      </c>
      <c r="T147" s="120">
        <v>0.89775462962962926</v>
      </c>
      <c r="U147" s="111">
        <v>15</v>
      </c>
      <c r="V147" s="112">
        <v>29.782246803050985</v>
      </c>
      <c r="W147" s="113"/>
      <c r="X147" s="116"/>
      <c r="Y147" s="281"/>
      <c r="Z147" s="282"/>
      <c r="AA147" s="172">
        <f t="shared" si="60"/>
        <v>-294.36128399335075</v>
      </c>
      <c r="AB147" s="110">
        <f t="shared" si="61"/>
        <v>0.90187957200221647</v>
      </c>
      <c r="AC147" s="295"/>
    </row>
    <row r="148" spans="1:29" ht="15.75" customHeight="1">
      <c r="A148" s="298"/>
      <c r="B148" s="100" t="s">
        <v>118</v>
      </c>
      <c r="C148" s="279" t="s">
        <v>147</v>
      </c>
      <c r="D148" s="280"/>
      <c r="E148" s="101">
        <v>18.18</v>
      </c>
      <c r="F148" s="102">
        <v>2802</v>
      </c>
      <c r="G148" s="121">
        <f t="shared" si="62"/>
        <v>50940.36</v>
      </c>
      <c r="H148" s="62"/>
      <c r="I148" s="104">
        <v>3</v>
      </c>
      <c r="J148" s="105">
        <v>3600</v>
      </c>
      <c r="K148" s="106">
        <f t="shared" si="41"/>
        <v>1200</v>
      </c>
      <c r="L148" s="118">
        <v>3</v>
      </c>
      <c r="M148" s="105">
        <f t="shared" si="63"/>
        <v>3175.3707185122585</v>
      </c>
      <c r="N148" s="106">
        <f t="shared" si="56"/>
        <v>1058.4569061707527</v>
      </c>
      <c r="O148" s="123">
        <f t="shared" si="57"/>
        <v>0</v>
      </c>
      <c r="P148" s="124">
        <f t="shared" si="58"/>
        <v>-141.54309382924725</v>
      </c>
      <c r="Q148" s="125">
        <f t="shared" si="59"/>
        <v>0.88204742180896067</v>
      </c>
      <c r="R148" s="290"/>
      <c r="S148" s="47">
        <v>0.90763888888888855</v>
      </c>
      <c r="T148" s="120">
        <v>0.94439814814814782</v>
      </c>
      <c r="U148" s="111">
        <v>15</v>
      </c>
      <c r="V148" s="112">
        <v>52.944999152341019</v>
      </c>
      <c r="W148" s="113"/>
      <c r="X148" s="116"/>
      <c r="Y148" s="281"/>
      <c r="Z148" s="282"/>
      <c r="AA148" s="172">
        <f t="shared" si="60"/>
        <v>-424.62928148774154</v>
      </c>
      <c r="AB148" s="110">
        <f t="shared" si="61"/>
        <v>0.88204742180896067</v>
      </c>
      <c r="AC148" s="295"/>
    </row>
    <row r="149" spans="1:29" ht="15.75" customHeight="1">
      <c r="A149" s="298"/>
      <c r="B149" s="100" t="s">
        <v>118</v>
      </c>
      <c r="C149" s="279" t="s">
        <v>150</v>
      </c>
      <c r="D149" s="280"/>
      <c r="E149" s="101">
        <v>25.03</v>
      </c>
      <c r="F149" s="102">
        <v>1676</v>
      </c>
      <c r="G149" s="121">
        <f t="shared" si="62"/>
        <v>41950.28</v>
      </c>
      <c r="H149" s="62"/>
      <c r="I149" s="104">
        <v>5</v>
      </c>
      <c r="J149" s="105">
        <v>3600</v>
      </c>
      <c r="K149" s="106">
        <f t="shared" si="41"/>
        <v>720</v>
      </c>
      <c r="L149" s="118">
        <v>5</v>
      </c>
      <c r="M149" s="105">
        <f t="shared" si="63"/>
        <v>3188.6974918322217</v>
      </c>
      <c r="N149" s="106">
        <f t="shared" si="56"/>
        <v>637.73949836644431</v>
      </c>
      <c r="O149" s="123">
        <f t="shared" si="57"/>
        <v>0</v>
      </c>
      <c r="P149" s="124">
        <f t="shared" si="58"/>
        <v>-82.260501633555691</v>
      </c>
      <c r="Q149" s="125">
        <f t="shared" si="59"/>
        <v>0.88574930328672818</v>
      </c>
      <c r="R149" s="290"/>
      <c r="S149" s="47">
        <v>0.95416666666666627</v>
      </c>
      <c r="T149" s="120">
        <v>0.97606481481481444</v>
      </c>
      <c r="U149" s="111">
        <v>15</v>
      </c>
      <c r="V149" s="112">
        <v>31.536387586963713</v>
      </c>
      <c r="W149" s="126"/>
      <c r="X149" s="127"/>
      <c r="Y149" s="281"/>
      <c r="Z149" s="282"/>
      <c r="AA149" s="172">
        <f t="shared" si="60"/>
        <v>-411.30250816777834</v>
      </c>
      <c r="AB149" s="110">
        <f t="shared" si="61"/>
        <v>0.88574930328672818</v>
      </c>
      <c r="AC149" s="295"/>
    </row>
    <row r="150" spans="1:29" ht="15.75" customHeight="1">
      <c r="A150" s="298"/>
      <c r="B150" s="100" t="s">
        <v>118</v>
      </c>
      <c r="C150" s="279" t="s">
        <v>149</v>
      </c>
      <c r="D150" s="280"/>
      <c r="E150" s="101">
        <v>24.82</v>
      </c>
      <c r="F150" s="102">
        <v>2244</v>
      </c>
      <c r="G150" s="121">
        <f t="shared" si="62"/>
        <v>55696.08</v>
      </c>
      <c r="H150" s="62"/>
      <c r="I150" s="104">
        <v>5</v>
      </c>
      <c r="J150" s="105">
        <v>3600</v>
      </c>
      <c r="K150" s="106">
        <f t="shared" si="41"/>
        <v>720</v>
      </c>
      <c r="L150" s="118">
        <v>5</v>
      </c>
      <c r="M150" s="105">
        <f t="shared" si="63"/>
        <v>3184.3517796373826</v>
      </c>
      <c r="N150" s="106">
        <f t="shared" si="56"/>
        <v>636.87035592747657</v>
      </c>
      <c r="O150" s="123">
        <f t="shared" si="57"/>
        <v>0</v>
      </c>
      <c r="P150" s="124">
        <f t="shared" si="58"/>
        <v>-83.129644072523433</v>
      </c>
      <c r="Q150" s="125">
        <f t="shared" si="59"/>
        <v>0.88454216101038408</v>
      </c>
      <c r="R150" s="290"/>
      <c r="S150" s="47">
        <v>0.98611111111111072</v>
      </c>
      <c r="T150" s="120">
        <v>1.0154629629629626</v>
      </c>
      <c r="U150" s="111">
        <v>15</v>
      </c>
      <c r="V150" s="112">
        <v>42.281760721590906</v>
      </c>
      <c r="W150" s="126"/>
      <c r="X150" s="127"/>
      <c r="Y150" s="281"/>
      <c r="Z150" s="282"/>
      <c r="AA150" s="172">
        <f t="shared" si="60"/>
        <v>-415.64822036261739</v>
      </c>
      <c r="AB150" s="110">
        <f t="shared" si="61"/>
        <v>0.88454216101038408</v>
      </c>
      <c r="AC150" s="295"/>
    </row>
    <row r="151" spans="1:29" ht="15.75" customHeight="1">
      <c r="A151" s="298"/>
      <c r="B151" s="100" t="s">
        <v>118</v>
      </c>
      <c r="C151" s="279" t="s">
        <v>140</v>
      </c>
      <c r="D151" s="280"/>
      <c r="E151" s="101">
        <v>17.89</v>
      </c>
      <c r="F151" s="102">
        <v>4612</v>
      </c>
      <c r="G151" s="121">
        <f t="shared" si="62"/>
        <v>82508.680000000008</v>
      </c>
      <c r="H151" s="62"/>
      <c r="I151" s="104">
        <v>4</v>
      </c>
      <c r="J151" s="105">
        <v>3600</v>
      </c>
      <c r="K151" s="106">
        <f t="shared" si="41"/>
        <v>900</v>
      </c>
      <c r="L151" s="118">
        <v>4</v>
      </c>
      <c r="M151" s="105">
        <f t="shared" si="63"/>
        <v>3185.5364943287577</v>
      </c>
      <c r="N151" s="106">
        <f t="shared" si="56"/>
        <v>796.38412358218943</v>
      </c>
      <c r="O151" s="123">
        <f t="shared" si="57"/>
        <v>0</v>
      </c>
      <c r="P151" s="124">
        <f t="shared" si="58"/>
        <v>-103.61587641781057</v>
      </c>
      <c r="Q151" s="125">
        <f t="shared" si="59"/>
        <v>0.88487124842465492</v>
      </c>
      <c r="R151" s="290"/>
      <c r="S151" s="47">
        <v>1.025694444444444</v>
      </c>
      <c r="T151" s="120">
        <v>1.0860185185185181</v>
      </c>
      <c r="U151" s="111">
        <v>14.733333333333292</v>
      </c>
      <c r="V151" s="112">
        <v>86.867628260623405</v>
      </c>
      <c r="W151" s="126"/>
      <c r="X151" s="127"/>
      <c r="Y151" s="281"/>
      <c r="Z151" s="282"/>
      <c r="AA151" s="172">
        <f t="shared" si="60"/>
        <v>-414.46350567124227</v>
      </c>
      <c r="AB151" s="110">
        <f t="shared" si="61"/>
        <v>0.88487124842465492</v>
      </c>
      <c r="AC151" s="295"/>
    </row>
    <row r="152" spans="1:29" ht="15.75" customHeight="1">
      <c r="A152" s="298"/>
      <c r="B152" s="100" t="s">
        <v>118</v>
      </c>
      <c r="C152" s="279" t="s">
        <v>141</v>
      </c>
      <c r="D152" s="280"/>
      <c r="E152" s="101">
        <v>16.66</v>
      </c>
      <c r="F152" s="102">
        <v>6892</v>
      </c>
      <c r="G152" s="121">
        <f t="shared" si="62"/>
        <v>114820.72</v>
      </c>
      <c r="H152" s="62"/>
      <c r="I152" s="104">
        <v>5</v>
      </c>
      <c r="J152" s="105">
        <v>3600</v>
      </c>
      <c r="K152" s="106">
        <f t="shared" si="41"/>
        <v>720</v>
      </c>
      <c r="L152" s="118">
        <v>5</v>
      </c>
      <c r="M152" s="105">
        <f t="shared" si="63"/>
        <v>3192.7878973714551</v>
      </c>
      <c r="N152" s="106">
        <f t="shared" si="56"/>
        <v>638.55757947429106</v>
      </c>
      <c r="O152" s="123">
        <f t="shared" si="57"/>
        <v>0</v>
      </c>
      <c r="P152" s="124">
        <f t="shared" si="58"/>
        <v>-81.44242052570894</v>
      </c>
      <c r="Q152" s="125">
        <f t="shared" si="59"/>
        <v>0.88688552704762647</v>
      </c>
      <c r="R152" s="290"/>
      <c r="S152" s="47">
        <v>1.095833333333333</v>
      </c>
      <c r="T152" s="120">
        <v>1.1857754629629627</v>
      </c>
      <c r="U152" s="111">
        <v>15</v>
      </c>
      <c r="V152" s="112">
        <v>129.51690287364249</v>
      </c>
      <c r="W152" s="126"/>
      <c r="X152" s="127"/>
      <c r="Y152" s="281"/>
      <c r="Z152" s="282"/>
      <c r="AA152" s="172">
        <f t="shared" si="60"/>
        <v>-407.21210262854493</v>
      </c>
      <c r="AB152" s="110">
        <f t="shared" si="61"/>
        <v>0.88688552704762635</v>
      </c>
      <c r="AC152" s="295"/>
    </row>
    <row r="153" spans="1:29" ht="15.75" customHeight="1">
      <c r="A153" s="298"/>
      <c r="B153" s="100"/>
      <c r="C153" s="279"/>
      <c r="D153" s="280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120"/>
      <c r="U153" s="111"/>
      <c r="V153" s="112"/>
      <c r="W153" s="126"/>
      <c r="X153" s="127"/>
      <c r="Y153" s="281"/>
      <c r="Z153" s="282"/>
      <c r="AA153" s="172"/>
      <c r="AB153" s="110"/>
      <c r="AC153" s="295"/>
    </row>
    <row r="154" spans="1:29" ht="15.75" customHeight="1">
      <c r="A154" s="298"/>
      <c r="B154" s="100"/>
      <c r="C154" s="279"/>
      <c r="D154" s="280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120"/>
      <c r="U154" s="111"/>
      <c r="V154" s="112"/>
      <c r="W154" s="113"/>
      <c r="X154" s="116"/>
      <c r="Y154" s="281"/>
      <c r="Z154" s="282"/>
      <c r="AA154" s="172"/>
      <c r="AB154" s="110"/>
      <c r="AC154" s="295"/>
    </row>
    <row r="155" spans="1:29" ht="15.75" customHeight="1">
      <c r="A155" s="298"/>
      <c r="B155" s="100"/>
      <c r="C155" s="279"/>
      <c r="D155" s="280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120"/>
      <c r="U155" s="111"/>
      <c r="V155" s="112"/>
      <c r="W155" s="126"/>
      <c r="X155" s="127"/>
      <c r="Y155" s="281"/>
      <c r="Z155" s="282"/>
      <c r="AA155" s="172"/>
      <c r="AB155" s="110"/>
      <c r="AC155" s="295"/>
    </row>
    <row r="156" spans="1:29" ht="15.75" customHeight="1">
      <c r="A156" s="298"/>
      <c r="B156" s="100"/>
      <c r="C156" s="279"/>
      <c r="D156" s="280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81"/>
      <c r="Z156" s="282"/>
      <c r="AA156" s="173"/>
      <c r="AB156" s="125"/>
      <c r="AC156" s="295"/>
    </row>
    <row r="157" spans="1:29" ht="15.75" customHeight="1" thickBot="1">
      <c r="A157" s="299"/>
      <c r="B157" s="133" t="s">
        <v>115</v>
      </c>
      <c r="C157" s="276"/>
      <c r="D157" s="276"/>
      <c r="E157" s="134"/>
      <c r="F157" s="167"/>
      <c r="G157" s="135"/>
      <c r="H157" s="69"/>
      <c r="I157" s="136">
        <f t="shared" ref="I157:J157" si="64">AVERAGE(I141:I156)</f>
        <v>4.166666666666667</v>
      </c>
      <c r="J157" s="137">
        <f t="shared" si="64"/>
        <v>3500</v>
      </c>
      <c r="K157" s="138">
        <f t="shared" ref="K157" si="65">J157/I157</f>
        <v>839.99999999999989</v>
      </c>
      <c r="L157" s="136">
        <f t="shared" ref="L157:M157" si="66">AVERAGE(L141:L156)</f>
        <v>4.166666666666667</v>
      </c>
      <c r="M157" s="137">
        <f t="shared" si="66"/>
        <v>3105.3971829481202</v>
      </c>
      <c r="N157" s="138">
        <f>M157/L157</f>
        <v>745.29532390754878</v>
      </c>
      <c r="O157" s="139">
        <f>L157-I157</f>
        <v>0</v>
      </c>
      <c r="P157" s="140">
        <f>N157-K157</f>
        <v>-94.704676092451109</v>
      </c>
      <c r="Q157" s="141">
        <f>N157/K157</f>
        <v>0.88725633798517722</v>
      </c>
      <c r="R157" s="291"/>
      <c r="S157" s="142">
        <v>0.70833333333333337</v>
      </c>
      <c r="T157" s="143">
        <v>1.1857754629629627</v>
      </c>
      <c r="U157" s="144"/>
      <c r="V157" s="166"/>
      <c r="W157" s="167"/>
      <c r="X157" s="138"/>
      <c r="Y157" s="277"/>
      <c r="Z157" s="278"/>
      <c r="AA157" s="174">
        <f>M157-J157</f>
        <v>-394.60281705187981</v>
      </c>
      <c r="AB157" s="141">
        <f>M157/J157</f>
        <v>0.88725633798517722</v>
      </c>
      <c r="AC157" s="296"/>
    </row>
    <row r="159" spans="1:29">
      <c r="Y159" s="275" t="s">
        <v>151</v>
      </c>
      <c r="Z159" s="275"/>
    </row>
    <row r="160" spans="1:29">
      <c r="Y160" s="275" t="s">
        <v>152</v>
      </c>
      <c r="Z160" s="275"/>
    </row>
    <row r="161" spans="25:26">
      <c r="Y161" s="275" t="s">
        <v>153</v>
      </c>
      <c r="Z161" s="275"/>
    </row>
    <row r="162" spans="25:26">
      <c r="Y162" s="275" t="s">
        <v>154</v>
      </c>
      <c r="Z162" s="275"/>
    </row>
    <row r="163" spans="25:26">
      <c r="Y163" s="275" t="s">
        <v>155</v>
      </c>
      <c r="Z163" s="275"/>
    </row>
    <row r="164" spans="25:26">
      <c r="Y164" s="275" t="s">
        <v>156</v>
      </c>
      <c r="Z164" s="275"/>
    </row>
    <row r="165" spans="25:26">
      <c r="Y165" s="275" t="s">
        <v>157</v>
      </c>
      <c r="Z165" s="275"/>
    </row>
    <row r="166" spans="25:26">
      <c r="Y166" s="275" t="s">
        <v>158</v>
      </c>
      <c r="Z166" s="275"/>
    </row>
    <row r="167" spans="25:26">
      <c r="Y167" s="275" t="s">
        <v>159</v>
      </c>
      <c r="Z167" s="275"/>
    </row>
    <row r="168" spans="25:26">
      <c r="Y168" s="275" t="s">
        <v>160</v>
      </c>
      <c r="Z168" s="275"/>
    </row>
    <row r="169" spans="25:26">
      <c r="Y169" s="275" t="s">
        <v>161</v>
      </c>
      <c r="Z169" s="275"/>
    </row>
    <row r="170" spans="25:26">
      <c r="Y170" s="275" t="s">
        <v>162</v>
      </c>
      <c r="Z170" s="275"/>
    </row>
    <row r="171" spans="25:26">
      <c r="Y171" s="275" t="s">
        <v>163</v>
      </c>
      <c r="Z171" s="275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69" priority="1" operator="greaterThan">
      <formula>0</formula>
    </cfRule>
  </conditionalFormatting>
  <conditionalFormatting sqref="P5:P157 AA5:AA157">
    <cfRule type="cellIs" dxfId="68" priority="4" operator="lessThan">
      <formula>0</formula>
    </cfRule>
  </conditionalFormatting>
  <conditionalFormatting sqref="Q5:Q157 AB5:AB157">
    <cfRule type="cellIs" dxfId="67" priority="2" operator="greaterThan">
      <formula>1</formula>
    </cfRule>
    <cfRule type="cellIs" dxfId="66" priority="3" operator="lessThan">
      <formula>0.8</formula>
    </cfRule>
  </conditionalFormatting>
  <conditionalFormatting sqref="AC5:AC6 R5:R157 AC90:AC95">
    <cfRule type="cellIs" dxfId="65" priority="5" operator="lessThan">
      <formula>0.8</formula>
    </cfRule>
  </conditionalFormatting>
  <conditionalFormatting sqref="AC12:AC20">
    <cfRule type="cellIs" dxfId="64" priority="13" operator="lessThan">
      <formula>0.8</formula>
    </cfRule>
  </conditionalFormatting>
  <conditionalFormatting sqref="AC22:AC27">
    <cfRule type="cellIs" dxfId="63" priority="12" operator="lessThan">
      <formula>0.8</formula>
    </cfRule>
  </conditionalFormatting>
  <conditionalFormatting sqref="AC39">
    <cfRule type="cellIs" dxfId="62" priority="11" operator="lessThan">
      <formula>0.8</formula>
    </cfRule>
  </conditionalFormatting>
  <conditionalFormatting sqref="AC56">
    <cfRule type="cellIs" dxfId="61" priority="7" operator="lessThan">
      <formula>0.8</formula>
    </cfRule>
  </conditionalFormatting>
  <conditionalFormatting sqref="AC73:AC78">
    <cfRule type="cellIs" dxfId="60" priority="6" operator="lessThan">
      <formula>0.8</formula>
    </cfRule>
  </conditionalFormatting>
  <conditionalFormatting sqref="AC107">
    <cfRule type="cellIs" dxfId="59" priority="10" operator="lessThan">
      <formula>0.8</formula>
    </cfRule>
  </conditionalFormatting>
  <conditionalFormatting sqref="AC124">
    <cfRule type="cellIs" dxfId="58" priority="9" operator="lessThan">
      <formula>0.8</formula>
    </cfRule>
  </conditionalFormatting>
  <conditionalFormatting sqref="AC141:AC146">
    <cfRule type="cellIs" dxfId="57" priority="8" operator="lessThan">
      <formula>0.8</formula>
    </cfRule>
  </conditionalFormatting>
  <dataValidations count="1">
    <dataValidation type="list" allowBlank="1" showInputMessage="1" showErrorMessage="1" sqref="Y5:Z157" xr:uid="{C6E74CDE-4FE7-4D39-AC63-50B838FB97CC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E705F-2973-4048-82C0-DF15262B506B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77504</v>
      </c>
      <c r="E1" s="88" t="s">
        <v>3</v>
      </c>
      <c r="F1" s="89">
        <f>SUM(G5:G140)</f>
        <v>3732035.94</v>
      </c>
      <c r="G1" s="90" t="s">
        <v>84</v>
      </c>
      <c r="H1" s="91">
        <f>L21+L38+L55+L72+L89+L106+L123+L140</f>
        <v>155.16666666666666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46145</v>
      </c>
      <c r="B2" s="335"/>
      <c r="C2" s="92" t="s">
        <v>40</v>
      </c>
      <c r="D2" s="93">
        <f>AVERAGE(N21,N38,N55,N72,N89,N106,N123,N140)</f>
        <v>133.7740765544425</v>
      </c>
      <c r="E2" s="93" t="s">
        <v>91</v>
      </c>
      <c r="F2" s="94">
        <f>F1/D1</f>
        <v>48.152817144921549</v>
      </c>
      <c r="G2" s="95" t="s">
        <v>92</v>
      </c>
      <c r="H2" s="96">
        <f>COUNT(H5:H140)</f>
        <v>0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SUM(Y21,Y38,Y55,Y72,Y89,Y106,Y123,Y140)</f>
        <v>0</v>
      </c>
      <c r="Z2" s="193">
        <f>SUM(Z21,Z38,Z55,Z72,Z89,Z106,Z123,Z140)</f>
        <v>0</v>
      </c>
      <c r="AA2" s="375"/>
      <c r="AB2" s="376"/>
      <c r="AC2" s="201">
        <f>SUM(AC21,AC38,AC55,AC72,AC89,AC106,AC123,AC140)</f>
        <v>57</v>
      </c>
      <c r="AD2" s="202">
        <f>SUM(AD21,AD38,AD55,AD72,AD89,AD106,AD123,AD140)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173</v>
      </c>
      <c r="C5" s="365" t="s">
        <v>174</v>
      </c>
      <c r="D5" s="365"/>
      <c r="E5" s="147">
        <v>56.77</v>
      </c>
      <c r="F5" s="151">
        <v>4101</v>
      </c>
      <c r="G5" s="148">
        <f t="shared" ref="G5:G7" si="0">E5*F5</f>
        <v>232813.77000000002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1787.0185531321163</v>
      </c>
      <c r="N5" s="152">
        <f>M5/L5</f>
        <v>74.459106380504849</v>
      </c>
      <c r="O5" s="154">
        <f>L5-I5</f>
        <v>0</v>
      </c>
      <c r="P5" s="155">
        <f>N5-K5</f>
        <v>-8.8742269528284794</v>
      </c>
      <c r="Q5" s="156">
        <f>N5/K5</f>
        <v>0.89350927656605827</v>
      </c>
      <c r="R5" s="289">
        <f>Q21</f>
        <v>0.89454708145886674</v>
      </c>
      <c r="S5" s="157">
        <v>0.25</v>
      </c>
      <c r="T5" s="158">
        <v>0.34561342592592592</v>
      </c>
      <c r="U5" s="159"/>
      <c r="V5" s="160">
        <v>137.69303042138506</v>
      </c>
      <c r="W5" s="181"/>
      <c r="X5" s="152"/>
      <c r="Y5" s="12"/>
      <c r="Z5" s="198"/>
      <c r="AA5" s="292"/>
      <c r="AB5" s="293"/>
      <c r="AC5" s="12">
        <v>4</v>
      </c>
      <c r="AD5" s="198"/>
      <c r="AE5" s="178">
        <f>M5-J5</f>
        <v>-212.98144686788373</v>
      </c>
      <c r="AF5" s="132">
        <f>M5/J5</f>
        <v>0.89350927656605816</v>
      </c>
      <c r="AG5" s="368">
        <f>AF21</f>
        <v>0.89454708145886663</v>
      </c>
    </row>
    <row r="6" spans="1:33" ht="15.75" customHeight="1">
      <c r="A6" s="298"/>
      <c r="B6" s="100" t="s">
        <v>175</v>
      </c>
      <c r="C6" s="364" t="s">
        <v>176</v>
      </c>
      <c r="D6" s="364"/>
      <c r="E6" s="101">
        <v>77.34</v>
      </c>
      <c r="F6" s="102">
        <v>3364</v>
      </c>
      <c r="G6" s="103">
        <f t="shared" si="0"/>
        <v>260171.76</v>
      </c>
      <c r="H6" s="26"/>
      <c r="I6" s="104">
        <v>23</v>
      </c>
      <c r="J6" s="105">
        <v>2000</v>
      </c>
      <c r="K6" s="106">
        <f t="shared" ref="K6:K42" si="1">J6/I6</f>
        <v>86.956521739130437</v>
      </c>
      <c r="L6" s="107">
        <v>23</v>
      </c>
      <c r="M6" s="105">
        <f>F6/V6*60</f>
        <v>1788.8641711229955</v>
      </c>
      <c r="N6" s="106">
        <f>M6/L6</f>
        <v>77.776703092304146</v>
      </c>
      <c r="O6" s="108">
        <f>L6-I6</f>
        <v>0</v>
      </c>
      <c r="P6" s="109">
        <f>N6-K6</f>
        <v>-9.1798186468262912</v>
      </c>
      <c r="Q6" s="110">
        <f>N6/K6</f>
        <v>0.89443208556149767</v>
      </c>
      <c r="R6" s="290"/>
      <c r="S6" s="47">
        <v>0.34861111111111109</v>
      </c>
      <c r="T6" s="48">
        <v>0.4269560185185185</v>
      </c>
      <c r="U6" s="111">
        <v>5</v>
      </c>
      <c r="V6" s="112">
        <v>112.83137269907468</v>
      </c>
      <c r="W6" s="113">
        <v>0.4269560185185185</v>
      </c>
      <c r="X6" s="116">
        <v>0.46527777777777773</v>
      </c>
      <c r="Y6" s="12"/>
      <c r="Z6" s="198"/>
      <c r="AA6" s="281"/>
      <c r="AB6" s="282"/>
      <c r="AC6" s="12">
        <v>3</v>
      </c>
      <c r="AD6" s="198"/>
      <c r="AE6" s="117">
        <f>M6-J6</f>
        <v>-211.13582887700454</v>
      </c>
      <c r="AF6" s="110">
        <f>M6/J6</f>
        <v>0.89443208556149778</v>
      </c>
      <c r="AG6" s="362"/>
    </row>
    <row r="7" spans="1:33" ht="15.75" customHeight="1">
      <c r="A7" s="298"/>
      <c r="B7" s="100" t="s">
        <v>175</v>
      </c>
      <c r="C7" s="364" t="s">
        <v>178</v>
      </c>
      <c r="D7" s="364"/>
      <c r="E7" s="101">
        <v>59.52</v>
      </c>
      <c r="F7" s="102">
        <v>6353</v>
      </c>
      <c r="G7" s="103">
        <f t="shared" si="0"/>
        <v>378130.56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1791.399764498088</v>
      </c>
      <c r="N7" s="106">
        <f>M7/L7</f>
        <v>74.641656854087003</v>
      </c>
      <c r="O7" s="108">
        <f>L7-I7</f>
        <v>0</v>
      </c>
      <c r="P7" s="109">
        <f>N7-K7</f>
        <v>-8.6916764792463255</v>
      </c>
      <c r="Q7" s="110">
        <f>N7/K7</f>
        <v>0.89569988224904407</v>
      </c>
      <c r="R7" s="290"/>
      <c r="S7" s="47">
        <v>0.46527777777777773</v>
      </c>
      <c r="T7" s="48">
        <v>0.61303240740740739</v>
      </c>
      <c r="U7" s="111">
        <v>55.183333333333302</v>
      </c>
      <c r="V7" s="112">
        <v>212.78332595226087</v>
      </c>
      <c r="W7" s="113"/>
      <c r="X7" s="116"/>
      <c r="Y7" s="12"/>
      <c r="Z7" s="198"/>
      <c r="AA7" s="281"/>
      <c r="AB7" s="282"/>
      <c r="AC7" s="12">
        <v>5</v>
      </c>
      <c r="AD7" s="198"/>
      <c r="AE7" s="117">
        <f>M7-J7</f>
        <v>-208.60023550191204</v>
      </c>
      <c r="AF7" s="110">
        <f>M7/J7</f>
        <v>0.89569988224904395</v>
      </c>
      <c r="AG7" s="362"/>
    </row>
    <row r="8" spans="1:33" ht="15.75" customHeight="1">
      <c r="A8" s="298"/>
      <c r="B8" s="100"/>
      <c r="C8" s="364"/>
      <c r="D8" s="364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81"/>
      <c r="AB8" s="282"/>
      <c r="AC8" s="12"/>
      <c r="AD8" s="198"/>
      <c r="AE8" s="117"/>
      <c r="AF8" s="110"/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1789.0941629177332</v>
      </c>
      <c r="N21" s="138">
        <f>M21/L21</f>
        <v>75.595528010608447</v>
      </c>
      <c r="O21" s="139">
        <f>L21-I21</f>
        <v>0</v>
      </c>
      <c r="P21" s="140">
        <f>N21-K21</f>
        <v>-8.9115142429126735</v>
      </c>
      <c r="Q21" s="141">
        <f>N21/K21</f>
        <v>0.89454708145886674</v>
      </c>
      <c r="R21" s="291"/>
      <c r="S21" s="142">
        <v>0.25</v>
      </c>
      <c r="T21" s="143">
        <v>0.61303240740740739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12</v>
      </c>
      <c r="AD21" s="180">
        <f>SUM(AD5:AD20)</f>
        <v>0</v>
      </c>
      <c r="AE21" s="168">
        <f>M21-J21</f>
        <v>-210.90583708226677</v>
      </c>
      <c r="AF21" s="141">
        <f>M21/J21</f>
        <v>0.89454708145886663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3694</v>
      </c>
      <c r="G22" s="148">
        <f t="shared" ref="G22:G25" si="5">E22*F22</f>
        <v>198589.44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1787.8065513744434</v>
      </c>
      <c r="N22" s="152">
        <f>M22/L22</f>
        <v>89.390327568722171</v>
      </c>
      <c r="O22" s="154">
        <f>L22-I22</f>
        <v>0</v>
      </c>
      <c r="P22" s="155">
        <f>N22-K22</f>
        <v>-10.609672431277829</v>
      </c>
      <c r="Q22" s="156">
        <f>N22/K22</f>
        <v>0.89390327568722172</v>
      </c>
      <c r="R22" s="289">
        <f>Q38</f>
        <v>0.89393608679161252</v>
      </c>
      <c r="S22" s="157">
        <v>0.25</v>
      </c>
      <c r="T22" s="158">
        <v>0.33608796296296295</v>
      </c>
      <c r="U22" s="159"/>
      <c r="V22" s="160">
        <v>123.97314453826445</v>
      </c>
      <c r="W22" s="97"/>
      <c r="X22" s="98"/>
      <c r="Y22" s="12"/>
      <c r="Z22" s="198"/>
      <c r="AA22" s="292"/>
      <c r="AB22" s="293"/>
      <c r="AC22" s="12">
        <v>3</v>
      </c>
      <c r="AD22" s="198"/>
      <c r="AE22" s="115">
        <f>M22-J22</f>
        <v>-212.19344862555658</v>
      </c>
      <c r="AF22" s="156">
        <f>M22/J22</f>
        <v>0.89390327568722172</v>
      </c>
      <c r="AG22" s="361">
        <f>AF38</f>
        <v>0.89393608679161252</v>
      </c>
    </row>
    <row r="23" spans="1:33" ht="15.75" customHeight="1">
      <c r="A23" s="284"/>
      <c r="B23" s="163" t="s">
        <v>175</v>
      </c>
      <c r="C23" s="279" t="s">
        <v>182</v>
      </c>
      <c r="D23" s="280"/>
      <c r="E23" s="101">
        <v>47.37</v>
      </c>
      <c r="F23" s="111">
        <v>1839</v>
      </c>
      <c r="G23" s="103">
        <f t="shared" si="5"/>
        <v>87113.43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1786.7999999999995</v>
      </c>
      <c r="N23" s="106">
        <f>M23/L23</f>
        <v>85.085714285714261</v>
      </c>
      <c r="O23" s="108">
        <f>L23-I23</f>
        <v>0</v>
      </c>
      <c r="P23" s="109">
        <f>N23-K23</f>
        <v>-10.15238095238098</v>
      </c>
      <c r="Q23" s="110">
        <f>N23/K23</f>
        <v>0.89339999999999975</v>
      </c>
      <c r="R23" s="290"/>
      <c r="S23" s="47">
        <v>0.33888888888888891</v>
      </c>
      <c r="T23" s="48">
        <v>0.38177083333333334</v>
      </c>
      <c r="U23" s="111">
        <v>5</v>
      </c>
      <c r="V23" s="112">
        <v>61.752854264607137</v>
      </c>
      <c r="W23" s="113"/>
      <c r="X23" s="116"/>
      <c r="Y23" s="12"/>
      <c r="Z23" s="198"/>
      <c r="AA23" s="281"/>
      <c r="AB23" s="282"/>
      <c r="AC23" s="12">
        <v>1</v>
      </c>
      <c r="AD23" s="198"/>
      <c r="AE23" s="117">
        <f>M23-J23</f>
        <v>-213.2000000000005</v>
      </c>
      <c r="AF23" s="110">
        <f>M23/J23</f>
        <v>0.89339999999999975</v>
      </c>
      <c r="AG23" s="362"/>
    </row>
    <row r="24" spans="1:33" ht="15.75" customHeight="1">
      <c r="A24" s="284"/>
      <c r="B24" s="163" t="s">
        <v>175</v>
      </c>
      <c r="C24" s="279" t="s">
        <v>183</v>
      </c>
      <c r="D24" s="280"/>
      <c r="E24" s="101">
        <v>59.54</v>
      </c>
      <c r="F24" s="111">
        <v>3599</v>
      </c>
      <c r="G24" s="103">
        <f t="shared" si="5"/>
        <v>214284.46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1790.2494679135725</v>
      </c>
      <c r="N24" s="106">
        <f>M24/L24</f>
        <v>77.836933387546637</v>
      </c>
      <c r="O24" s="108">
        <f>L24-I24</f>
        <v>0</v>
      </c>
      <c r="P24" s="109">
        <f>N24-K24</f>
        <v>-9.1195883515838005</v>
      </c>
      <c r="Q24" s="110">
        <f>N24/K24</f>
        <v>0.89512473395678627</v>
      </c>
      <c r="R24" s="290"/>
      <c r="S24" s="47">
        <v>0.38472222222222224</v>
      </c>
      <c r="T24" s="48">
        <v>0.46848379629629633</v>
      </c>
      <c r="U24" s="111">
        <v>5</v>
      </c>
      <c r="V24" s="112">
        <v>120.62006098606192</v>
      </c>
      <c r="W24" s="113">
        <v>0.46848379629629633</v>
      </c>
      <c r="X24" s="116">
        <v>0.50763888888888886</v>
      </c>
      <c r="Y24" s="12"/>
      <c r="Z24" s="198"/>
      <c r="AA24" s="281"/>
      <c r="AB24" s="282"/>
      <c r="AC24" s="12">
        <v>3</v>
      </c>
      <c r="AD24" s="198"/>
      <c r="AE24" s="117">
        <f>M24-J24</f>
        <v>-209.75053208642748</v>
      </c>
      <c r="AF24" s="110">
        <f>M24/J24</f>
        <v>0.89512473395678627</v>
      </c>
      <c r="AG24" s="362"/>
    </row>
    <row r="25" spans="1:33" ht="15.75" customHeight="1">
      <c r="A25" s="284"/>
      <c r="B25" s="163" t="s">
        <v>175</v>
      </c>
      <c r="C25" s="279" t="s">
        <v>185</v>
      </c>
      <c r="D25" s="280"/>
      <c r="E25" s="101">
        <v>71.55</v>
      </c>
      <c r="F25" s="111">
        <v>2723</v>
      </c>
      <c r="G25" s="103">
        <f t="shared" si="5"/>
        <v>194830.65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1786.6326750448845</v>
      </c>
      <c r="N25" s="106">
        <f>M25/L25</f>
        <v>81.210576138403837</v>
      </c>
      <c r="O25" s="108">
        <f>L25-I25</f>
        <v>0</v>
      </c>
      <c r="P25" s="109">
        <f>N25-K25</f>
        <v>-9.6985147706870691</v>
      </c>
      <c r="Q25" s="110">
        <f>N25/K25</f>
        <v>0.89331633752244222</v>
      </c>
      <c r="R25" s="290"/>
      <c r="S25" s="47">
        <v>0.50763888888888886</v>
      </c>
      <c r="T25" s="48">
        <v>0.5711342592592592</v>
      </c>
      <c r="U25" s="111">
        <v>56.383333333333248</v>
      </c>
      <c r="V25" s="112">
        <v>91.445769621276796</v>
      </c>
      <c r="W25" s="113"/>
      <c r="X25" s="116"/>
      <c r="Y25" s="12"/>
      <c r="Z25" s="198"/>
      <c r="AA25" s="281"/>
      <c r="AB25" s="282"/>
      <c r="AC25" s="12">
        <v>3</v>
      </c>
      <c r="AD25" s="198"/>
      <c r="AE25" s="117">
        <f>M25-J25</f>
        <v>-213.36732495511546</v>
      </c>
      <c r="AF25" s="110">
        <f>M25/J25</f>
        <v>0.89331633752244222</v>
      </c>
      <c r="AG25" s="362"/>
    </row>
    <row r="26" spans="1:33" ht="15.75" customHeight="1">
      <c r="A26" s="285"/>
      <c r="B26" s="163"/>
      <c r="C26" s="279"/>
      <c r="D26" s="280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81"/>
      <c r="AB26" s="282"/>
      <c r="AC26" s="12"/>
      <c r="AD26" s="198"/>
      <c r="AE26" s="117"/>
      <c r="AF26" s="110"/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1787.872173583225</v>
      </c>
      <c r="N38" s="138">
        <f>M38/L38</f>
        <v>83.156845282940694</v>
      </c>
      <c r="O38" s="139">
        <f>L38-I38</f>
        <v>0</v>
      </c>
      <c r="P38" s="140">
        <f>N38-K38</f>
        <v>-9.8664105310127894</v>
      </c>
      <c r="Q38" s="141">
        <f>N38/K38</f>
        <v>0.89393608679161252</v>
      </c>
      <c r="R38" s="291"/>
      <c r="S38" s="142">
        <v>0.25</v>
      </c>
      <c r="T38" s="143">
        <v>0.5711342592592592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10</v>
      </c>
      <c r="AD38" s="180">
        <f>SUM(AD22:AD37)</f>
        <v>0</v>
      </c>
      <c r="AE38" s="168">
        <f>M38-J38</f>
        <v>-212.12782641677495</v>
      </c>
      <c r="AF38" s="141">
        <f>M38/J38</f>
        <v>0.89393608679161252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3195</v>
      </c>
      <c r="G39" s="148">
        <f t="shared" ref="G39:G42" si="9">E39*F39</f>
        <v>62941.5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1080.3619098143236</v>
      </c>
      <c r="N39" s="152">
        <f>M39/L39</f>
        <v>83.104762293409507</v>
      </c>
      <c r="O39" s="154">
        <f>L39-I39</f>
        <v>0</v>
      </c>
      <c r="P39" s="155">
        <f>N39-K39</f>
        <v>-9.2029300142827992</v>
      </c>
      <c r="Q39" s="156">
        <f>N39/K39</f>
        <v>0.90030159151193634</v>
      </c>
      <c r="R39" s="289">
        <f>Q55</f>
        <v>0.89543717912589038</v>
      </c>
      <c r="S39" s="157">
        <v>0.25</v>
      </c>
      <c r="T39" s="158">
        <v>0.37321759259259257</v>
      </c>
      <c r="U39" s="159"/>
      <c r="V39" s="160">
        <v>177.44053937716717</v>
      </c>
      <c r="W39" s="158"/>
      <c r="X39" s="169"/>
      <c r="Y39" s="12"/>
      <c r="Z39" s="198"/>
      <c r="AA39" s="292"/>
      <c r="AB39" s="293"/>
      <c r="AC39" s="12">
        <v>5</v>
      </c>
      <c r="AD39" s="198"/>
      <c r="AE39" s="115">
        <f>M39-J39</f>
        <v>-119.63809018567645</v>
      </c>
      <c r="AF39" s="156">
        <f>M39/J39</f>
        <v>0.90030159151193634</v>
      </c>
      <c r="AG39" s="294">
        <f>AF55</f>
        <v>0.89543717912589049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1951</v>
      </c>
      <c r="G40" s="103">
        <f t="shared" si="9"/>
        <v>150909.84999999998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1789.7662025924153</v>
      </c>
      <c r="N40" s="106">
        <f>M40/L40</f>
        <v>68.837161638169817</v>
      </c>
      <c r="O40" s="108">
        <f>L40-I40</f>
        <v>0</v>
      </c>
      <c r="P40" s="109">
        <f>N40-K40</f>
        <v>-8.0859152849071023</v>
      </c>
      <c r="Q40" s="110">
        <f>N40/K40</f>
        <v>0.89488310129620763</v>
      </c>
      <c r="R40" s="290"/>
      <c r="S40" s="47">
        <v>0.37708333333333333</v>
      </c>
      <c r="T40" s="48">
        <v>0.42249999999999999</v>
      </c>
      <c r="U40" s="111">
        <v>5.5666666666666842</v>
      </c>
      <c r="V40" s="112">
        <v>65.405190817908277</v>
      </c>
      <c r="W40" s="113"/>
      <c r="X40" s="116"/>
      <c r="Y40" s="12"/>
      <c r="Z40" s="198"/>
      <c r="AA40" s="281"/>
      <c r="AB40" s="282"/>
      <c r="AC40" s="12">
        <v>1</v>
      </c>
      <c r="AD40" s="198"/>
      <c r="AE40" s="117">
        <f>M40-J40</f>
        <v>-210.23379740758469</v>
      </c>
      <c r="AF40" s="110">
        <f>M40/J40</f>
        <v>0.89488310129620763</v>
      </c>
      <c r="AG40" s="295"/>
    </row>
    <row r="41" spans="1:33" ht="15.75" customHeight="1">
      <c r="A41" s="298"/>
      <c r="B41" s="163" t="s">
        <v>175</v>
      </c>
      <c r="C41" s="279" t="s">
        <v>180</v>
      </c>
      <c r="D41" s="280"/>
      <c r="E41" s="101">
        <v>59.34</v>
      </c>
      <c r="F41" s="102">
        <v>1838</v>
      </c>
      <c r="G41" s="103">
        <f t="shared" si="9"/>
        <v>109066.92000000001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1789.0164953622505</v>
      </c>
      <c r="N41" s="106">
        <f>M41/L41</f>
        <v>74.542353973427097</v>
      </c>
      <c r="O41" s="108">
        <f>L41-I41</f>
        <v>0</v>
      </c>
      <c r="P41" s="109">
        <f>N41-K41</f>
        <v>-8.7909793599062311</v>
      </c>
      <c r="Q41" s="110">
        <f>N41/K41</f>
        <v>0.89450824768112525</v>
      </c>
      <c r="R41" s="290"/>
      <c r="S41" s="47">
        <v>0.42638888888888887</v>
      </c>
      <c r="T41" s="48">
        <v>0.46918981481481481</v>
      </c>
      <c r="U41" s="111">
        <v>5.5999999999999961</v>
      </c>
      <c r="V41" s="112">
        <v>61.642807814172706</v>
      </c>
      <c r="W41" s="113">
        <v>0.46918981481481481</v>
      </c>
      <c r="X41" s="116">
        <v>0.50694444444444442</v>
      </c>
      <c r="Y41" s="12"/>
      <c r="Z41" s="198"/>
      <c r="AA41" s="281"/>
      <c r="AB41" s="282"/>
      <c r="AC41" s="12">
        <v>1</v>
      </c>
      <c r="AD41" s="198"/>
      <c r="AE41" s="117">
        <f>M41-J41</f>
        <v>-210.98350463774955</v>
      </c>
      <c r="AF41" s="110">
        <f>M41/J41</f>
        <v>0.89450824768112525</v>
      </c>
      <c r="AG41" s="295"/>
    </row>
    <row r="42" spans="1:33" ht="15.75" customHeight="1">
      <c r="A42" s="298"/>
      <c r="B42" s="163" t="s">
        <v>175</v>
      </c>
      <c r="C42" s="279" t="s">
        <v>177</v>
      </c>
      <c r="D42" s="280"/>
      <c r="E42" s="101">
        <v>58.67</v>
      </c>
      <c r="F42" s="102">
        <v>4898</v>
      </c>
      <c r="G42" s="103">
        <f t="shared" si="9"/>
        <v>287365.66000000003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1788.0030819374219</v>
      </c>
      <c r="N42" s="106">
        <f>M42/L42</f>
        <v>77.73926443206183</v>
      </c>
      <c r="O42" s="108">
        <f>L42-I42</f>
        <v>0</v>
      </c>
      <c r="P42" s="109">
        <f>N42-K42</f>
        <v>-9.217257307068607</v>
      </c>
      <c r="Q42" s="110">
        <f>N42/K42</f>
        <v>0.89400154096871098</v>
      </c>
      <c r="R42" s="290"/>
      <c r="S42" s="47">
        <v>0.50694444444444442</v>
      </c>
      <c r="T42" s="48">
        <v>0.62107638888888883</v>
      </c>
      <c r="U42" s="111">
        <v>55</v>
      </c>
      <c r="V42" s="112">
        <v>164.36213279988377</v>
      </c>
      <c r="W42" s="113"/>
      <c r="X42" s="116"/>
      <c r="Y42" s="12"/>
      <c r="Z42" s="198"/>
      <c r="AA42" s="281"/>
      <c r="AB42" s="282"/>
      <c r="AC42" s="12">
        <v>3</v>
      </c>
      <c r="AD42" s="198"/>
      <c r="AE42" s="117">
        <f>M42-J42</f>
        <v>-211.99691806257806</v>
      </c>
      <c r="AF42" s="110">
        <f>M42/J42</f>
        <v>0.89400154096871098</v>
      </c>
      <c r="AG42" s="295"/>
    </row>
    <row r="43" spans="1:33" ht="15.75" customHeight="1">
      <c r="A43" s="298"/>
      <c r="B43" s="163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81"/>
      <c r="AB43" s="282"/>
      <c r="AC43" s="12"/>
      <c r="AD43" s="198"/>
      <c r="AE43" s="117"/>
      <c r="AF43" s="110"/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0">AVERAGE(I39:I54)</f>
        <v>21.5</v>
      </c>
      <c r="J55" s="137">
        <f t="shared" si="10"/>
        <v>1800</v>
      </c>
      <c r="K55" s="138">
        <f t="shared" ref="K55" si="11">J55/I55</f>
        <v>83.720930232558146</v>
      </c>
      <c r="L55" s="136">
        <f t="shared" ref="L55:M55" si="12">AVERAGE(L39:L54)</f>
        <v>21.5</v>
      </c>
      <c r="M55" s="137">
        <f t="shared" si="12"/>
        <v>1611.7869224266028</v>
      </c>
      <c r="N55" s="138">
        <f t="shared" ref="N55:N61" si="13">M55/L55</f>
        <v>74.96683360123734</v>
      </c>
      <c r="O55" s="139">
        <f t="shared" ref="O55:O61" si="14">L55-I55</f>
        <v>0</v>
      </c>
      <c r="P55" s="140">
        <f t="shared" ref="P55:P61" si="15">N55-K55</f>
        <v>-8.754096631320806</v>
      </c>
      <c r="Q55" s="141">
        <f t="shared" ref="Q55:Q61" si="16">N55/K55</f>
        <v>0.89543717912589038</v>
      </c>
      <c r="R55" s="291"/>
      <c r="S55" s="142">
        <v>0.25</v>
      </c>
      <c r="T55" s="143">
        <v>0.62107638888888883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10</v>
      </c>
      <c r="AD55" s="191">
        <f>SUM(AD39:AD54)</f>
        <v>0</v>
      </c>
      <c r="AE55" s="168">
        <f t="shared" ref="AE55:AE61" si="17">M55-J55</f>
        <v>-188.21307757339719</v>
      </c>
      <c r="AF55" s="141">
        <f t="shared" ref="AF55:AF61" si="18">M55/J55</f>
        <v>0.89543717912589049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2415</v>
      </c>
      <c r="G56" s="148">
        <f t="shared" ref="G56:G61" si="19">E56*F56</f>
        <v>69696.899999999994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1" si="20">F56/V56*60</f>
        <v>3172.4773449249806</v>
      </c>
      <c r="N56" s="152">
        <f t="shared" si="13"/>
        <v>166.97249183815688</v>
      </c>
      <c r="O56" s="154">
        <f t="shared" si="14"/>
        <v>0</v>
      </c>
      <c r="P56" s="155">
        <f t="shared" si="15"/>
        <v>-22.501192372369445</v>
      </c>
      <c r="Q56" s="156">
        <f t="shared" si="16"/>
        <v>0.88124370692360576</v>
      </c>
      <c r="R56" s="289">
        <f>Q72</f>
        <v>0.89050927277908265</v>
      </c>
      <c r="S56" s="157">
        <v>0.20833333333333334</v>
      </c>
      <c r="T56" s="158">
        <v>0.24004629629629631</v>
      </c>
      <c r="U56" s="159"/>
      <c r="V56" s="160">
        <v>45.674085027524903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17"/>
        <v>-427.52265507501943</v>
      </c>
      <c r="AF56" s="156">
        <f t="shared" si="18"/>
        <v>0.88124370692360576</v>
      </c>
      <c r="AG56" s="294">
        <f>AF72</f>
        <v>0.89050927277908265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3040</v>
      </c>
      <c r="G57" s="103">
        <f t="shared" si="19"/>
        <v>94574.399999999994</v>
      </c>
      <c r="H57" s="26"/>
      <c r="I57" s="104">
        <v>19</v>
      </c>
      <c r="J57" s="105">
        <v>3600</v>
      </c>
      <c r="K57" s="106">
        <f t="shared" ref="K57:K61" si="21">J57/I57</f>
        <v>189.47368421052633</v>
      </c>
      <c r="L57" s="107">
        <v>19</v>
      </c>
      <c r="M57" s="105">
        <f t="shared" si="20"/>
        <v>3171.5077443702257</v>
      </c>
      <c r="N57" s="106">
        <f t="shared" si="13"/>
        <v>166.92146023001189</v>
      </c>
      <c r="O57" s="108">
        <f t="shared" si="14"/>
        <v>0</v>
      </c>
      <c r="P57" s="109">
        <f t="shared" si="15"/>
        <v>-22.552223980514441</v>
      </c>
      <c r="Q57" s="110">
        <f t="shared" si="16"/>
        <v>0.8809743734361738</v>
      </c>
      <c r="R57" s="290"/>
      <c r="S57" s="47">
        <v>0.24375000000000002</v>
      </c>
      <c r="T57" s="48">
        <v>0.2836805555555556</v>
      </c>
      <c r="U57" s="111">
        <v>5.333333333333341</v>
      </c>
      <c r="V57" s="112">
        <v>57.512077756637993</v>
      </c>
      <c r="W57" s="113"/>
      <c r="X57" s="116"/>
      <c r="Y57" s="12"/>
      <c r="Z57" s="198"/>
      <c r="AA57" s="281"/>
      <c r="AB57" s="282"/>
      <c r="AC57" s="12">
        <v>1</v>
      </c>
      <c r="AD57" s="198"/>
      <c r="AE57" s="117">
        <f t="shared" si="17"/>
        <v>-428.49225562977426</v>
      </c>
      <c r="AF57" s="110">
        <f t="shared" si="18"/>
        <v>0.8809743734361738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3389</v>
      </c>
      <c r="G58" s="103">
        <f t="shared" si="19"/>
        <v>132137.11000000002</v>
      </c>
      <c r="H58" s="26"/>
      <c r="I58" s="104">
        <v>19</v>
      </c>
      <c r="J58" s="105">
        <v>3600</v>
      </c>
      <c r="K58" s="106">
        <f t="shared" si="21"/>
        <v>189.47368421052633</v>
      </c>
      <c r="L58" s="107">
        <v>19</v>
      </c>
      <c r="M58" s="105">
        <f t="shared" si="20"/>
        <v>3172.0756086280653</v>
      </c>
      <c r="N58" s="106">
        <f t="shared" si="13"/>
        <v>166.95134782252975</v>
      </c>
      <c r="O58" s="108">
        <f t="shared" si="14"/>
        <v>0</v>
      </c>
      <c r="P58" s="109">
        <f t="shared" si="15"/>
        <v>-22.522336387996575</v>
      </c>
      <c r="Q58" s="110">
        <f t="shared" si="16"/>
        <v>0.88113211350779586</v>
      </c>
      <c r="R58" s="290"/>
      <c r="S58" s="47">
        <v>0.28749999999999998</v>
      </c>
      <c r="T58" s="48">
        <v>0.33201388888888889</v>
      </c>
      <c r="U58" s="111">
        <v>5.4999999999999005</v>
      </c>
      <c r="V58" s="112">
        <v>64.103137846687488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17"/>
        <v>-427.92439137193469</v>
      </c>
      <c r="AF58" s="110">
        <f t="shared" si="18"/>
        <v>0.88113211350779597</v>
      </c>
      <c r="AG58" s="295"/>
    </row>
    <row r="59" spans="1:33" ht="15.75" customHeight="1">
      <c r="A59" s="284"/>
      <c r="B59" s="100" t="s">
        <v>212</v>
      </c>
      <c r="C59" s="364" t="s">
        <v>214</v>
      </c>
      <c r="D59" s="364"/>
      <c r="E59" s="101">
        <v>38.479999999999997</v>
      </c>
      <c r="F59" s="102">
        <v>4506</v>
      </c>
      <c r="G59" s="103">
        <f t="shared" si="19"/>
        <v>173390.87999999998</v>
      </c>
      <c r="H59" s="26"/>
      <c r="I59" s="104">
        <v>20</v>
      </c>
      <c r="J59" s="105">
        <v>3600</v>
      </c>
      <c r="K59" s="106">
        <f t="shared" si="21"/>
        <v>180</v>
      </c>
      <c r="L59" s="107">
        <v>20</v>
      </c>
      <c r="M59" s="105">
        <f t="shared" si="20"/>
        <v>3256.3300464532599</v>
      </c>
      <c r="N59" s="106">
        <f t="shared" si="13"/>
        <v>162.81650232266298</v>
      </c>
      <c r="O59" s="108">
        <f t="shared" si="14"/>
        <v>0</v>
      </c>
      <c r="P59" s="109">
        <f t="shared" si="15"/>
        <v>-17.183497677337016</v>
      </c>
      <c r="Q59" s="110">
        <f t="shared" si="16"/>
        <v>0.90453612401479433</v>
      </c>
      <c r="R59" s="290"/>
      <c r="S59" s="47">
        <v>0.33541666666666664</v>
      </c>
      <c r="T59" s="48">
        <v>0.39306712962962959</v>
      </c>
      <c r="U59" s="111">
        <v>4.8999999999999666</v>
      </c>
      <c r="V59" s="112">
        <v>83.025982054390212</v>
      </c>
      <c r="W59" s="113"/>
      <c r="X59" s="116"/>
      <c r="Y59" s="12"/>
      <c r="Z59" s="198"/>
      <c r="AA59" s="281"/>
      <c r="AB59" s="282"/>
      <c r="AC59" s="12">
        <v>2</v>
      </c>
      <c r="AD59" s="198"/>
      <c r="AE59" s="199">
        <f t="shared" si="17"/>
        <v>-343.66995354674009</v>
      </c>
      <c r="AF59" s="200">
        <f t="shared" si="18"/>
        <v>0.90453612401479444</v>
      </c>
      <c r="AG59" s="295"/>
    </row>
    <row r="60" spans="1:33" ht="15.75" customHeight="1">
      <c r="A60" s="285"/>
      <c r="B60" s="100" t="s">
        <v>212</v>
      </c>
      <c r="C60" s="364" t="s">
        <v>215</v>
      </c>
      <c r="D60" s="364"/>
      <c r="E60" s="101">
        <v>37.799999999999997</v>
      </c>
      <c r="F60" s="105">
        <v>5653</v>
      </c>
      <c r="G60" s="103">
        <f t="shared" si="19"/>
        <v>213683.4</v>
      </c>
      <c r="H60" s="13"/>
      <c r="I60" s="104">
        <v>21</v>
      </c>
      <c r="J60" s="105">
        <v>3600</v>
      </c>
      <c r="K60" s="106">
        <f t="shared" si="21"/>
        <v>171.42857142857142</v>
      </c>
      <c r="L60" s="107">
        <v>21</v>
      </c>
      <c r="M60" s="105">
        <f t="shared" si="20"/>
        <v>3257.1239597775179</v>
      </c>
      <c r="N60" s="106">
        <f t="shared" si="13"/>
        <v>155.10114094178658</v>
      </c>
      <c r="O60" s="108">
        <f t="shared" si="14"/>
        <v>0</v>
      </c>
      <c r="P60" s="109">
        <f t="shared" si="15"/>
        <v>-16.327430486784834</v>
      </c>
      <c r="Q60" s="110">
        <f t="shared" si="16"/>
        <v>0.90475665549375517</v>
      </c>
      <c r="R60" s="290"/>
      <c r="S60" s="47">
        <v>0.39652777777777776</v>
      </c>
      <c r="T60" s="48">
        <v>0.46884259259259259</v>
      </c>
      <c r="U60" s="111">
        <v>4.9833333333333663</v>
      </c>
      <c r="V60" s="112">
        <v>104.13481469804671</v>
      </c>
      <c r="W60" s="113">
        <v>0.46884259259259259</v>
      </c>
      <c r="X60" s="116">
        <v>0.5083333333333333</v>
      </c>
      <c r="Y60" s="12"/>
      <c r="Z60" s="198"/>
      <c r="AA60" s="281"/>
      <c r="AB60" s="282"/>
      <c r="AC60" s="12">
        <v>3</v>
      </c>
      <c r="AD60" s="198"/>
      <c r="AE60" s="199">
        <f t="shared" si="17"/>
        <v>-342.87604022248206</v>
      </c>
      <c r="AF60" s="200">
        <f t="shared" si="18"/>
        <v>0.90475665549375495</v>
      </c>
      <c r="AG60" s="295"/>
    </row>
    <row r="61" spans="1:33" ht="15.75" customHeight="1">
      <c r="A61" s="285"/>
      <c r="B61" s="100" t="s">
        <v>170</v>
      </c>
      <c r="C61" s="364" t="s">
        <v>171</v>
      </c>
      <c r="D61" s="364"/>
      <c r="E61" s="101">
        <v>29.97</v>
      </c>
      <c r="F61" s="105">
        <v>3188</v>
      </c>
      <c r="G61" s="121">
        <f t="shared" si="19"/>
        <v>95544.36</v>
      </c>
      <c r="H61" s="122"/>
      <c r="I61" s="104">
        <v>21</v>
      </c>
      <c r="J61" s="105">
        <v>2790</v>
      </c>
      <c r="K61" s="106">
        <f t="shared" si="21"/>
        <v>132.85714285714286</v>
      </c>
      <c r="L61" s="107">
        <v>21</v>
      </c>
      <c r="M61" s="105">
        <f t="shared" si="20"/>
        <v>2484.1730769230767</v>
      </c>
      <c r="N61" s="106">
        <f t="shared" si="13"/>
        <v>118.29395604395603</v>
      </c>
      <c r="O61" s="108">
        <f t="shared" si="14"/>
        <v>0</v>
      </c>
      <c r="P61" s="109">
        <f t="shared" si="15"/>
        <v>-14.563186813186832</v>
      </c>
      <c r="Q61" s="110">
        <f t="shared" si="16"/>
        <v>0.89038461538461522</v>
      </c>
      <c r="R61" s="290"/>
      <c r="S61" s="47">
        <v>0.5083333333333333</v>
      </c>
      <c r="T61" s="120">
        <v>0.56179398148148141</v>
      </c>
      <c r="U61" s="111">
        <v>56.866666666666632</v>
      </c>
      <c r="V61" s="112">
        <v>76.999465849183679</v>
      </c>
      <c r="W61" s="113"/>
      <c r="X61" s="116"/>
      <c r="Y61" s="12"/>
      <c r="Z61" s="198"/>
      <c r="AA61" s="281"/>
      <c r="AB61" s="282"/>
      <c r="AC61" s="12">
        <v>2</v>
      </c>
      <c r="AD61" s="198"/>
      <c r="AE61" s="199">
        <f t="shared" si="17"/>
        <v>-305.82692307692332</v>
      </c>
      <c r="AF61" s="200">
        <f t="shared" si="18"/>
        <v>0.89038461538461533</v>
      </c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2">AVERAGE(I56:I71)</f>
        <v>19.833333333333332</v>
      </c>
      <c r="J72" s="137">
        <f t="shared" si="22"/>
        <v>3465</v>
      </c>
      <c r="K72" s="138">
        <f t="shared" ref="K72:K75" si="23">J72/I72</f>
        <v>174.70588235294119</v>
      </c>
      <c r="L72" s="136">
        <f t="shared" ref="L72:M72" si="24">AVERAGE(L56:L71)</f>
        <v>19.833333333333332</v>
      </c>
      <c r="M72" s="137">
        <f t="shared" si="24"/>
        <v>3085.6146301795216</v>
      </c>
      <c r="N72" s="138">
        <f>M72/L72</f>
        <v>155.57720824434563</v>
      </c>
      <c r="O72" s="139">
        <f>L72-I72</f>
        <v>0</v>
      </c>
      <c r="P72" s="140">
        <f>N72-K72</f>
        <v>-19.128674108595561</v>
      </c>
      <c r="Q72" s="141">
        <f>N72/K72</f>
        <v>0.89050927277908265</v>
      </c>
      <c r="R72" s="291"/>
      <c r="S72" s="142">
        <v>0.20833333333333334</v>
      </c>
      <c r="T72" s="143">
        <v>0.56179398148148141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10</v>
      </c>
      <c r="AD72" s="191">
        <f>SUM(AD56:AD71)</f>
        <v>0</v>
      </c>
      <c r="AE72" s="168">
        <f>M72-J72</f>
        <v>-379.38536982047845</v>
      </c>
      <c r="AF72" s="141">
        <f>M72/J72</f>
        <v>0.89050927277908265</v>
      </c>
      <c r="AG72" s="296"/>
    </row>
    <row r="73" spans="1:33" ht="15.75" customHeight="1">
      <c r="A73" s="297" t="s">
        <v>116</v>
      </c>
      <c r="B73" s="100" t="s">
        <v>170</v>
      </c>
      <c r="C73" s="279" t="s">
        <v>198</v>
      </c>
      <c r="D73" s="280"/>
      <c r="E73" s="101">
        <v>21.92</v>
      </c>
      <c r="F73" s="102">
        <v>805</v>
      </c>
      <c r="G73" s="103">
        <f t="shared" ref="G73:G75" si="25">E73*F73</f>
        <v>17645.600000000002</v>
      </c>
      <c r="H73" s="13"/>
      <c r="I73" s="104">
        <v>6</v>
      </c>
      <c r="J73" s="105">
        <v>3600</v>
      </c>
      <c r="K73" s="106">
        <f t="shared" si="23"/>
        <v>600</v>
      </c>
      <c r="L73" s="107">
        <v>6</v>
      </c>
      <c r="M73" s="105">
        <f>F73/V73*60</f>
        <v>3255.9407949676461</v>
      </c>
      <c r="N73" s="106">
        <f>M73/L73</f>
        <v>542.65679916127431</v>
      </c>
      <c r="O73" s="108">
        <f>L73-I73</f>
        <v>0</v>
      </c>
      <c r="P73" s="109">
        <f>N73-K73</f>
        <v>-57.343200838725693</v>
      </c>
      <c r="Q73" s="110">
        <f>N73/K73</f>
        <v>0.90442799860212386</v>
      </c>
      <c r="R73" s="289">
        <f>Q89</f>
        <v>0.90211184496526198</v>
      </c>
      <c r="S73" s="47">
        <v>0.47638888888888881</v>
      </c>
      <c r="T73" s="48">
        <v>0.48668981481481471</v>
      </c>
      <c r="U73" s="111">
        <v>5</v>
      </c>
      <c r="V73" s="112">
        <v>14.834422073844852</v>
      </c>
      <c r="W73" s="161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-344.05920503235393</v>
      </c>
      <c r="AF73" s="156">
        <f>M73/J73</f>
        <v>0.90442799860212386</v>
      </c>
      <c r="AG73" s="294">
        <f>AF89</f>
        <v>0.90211184496526209</v>
      </c>
    </row>
    <row r="74" spans="1:33" ht="15.75" customHeight="1">
      <c r="A74" s="298"/>
      <c r="B74" s="100" t="s">
        <v>197</v>
      </c>
      <c r="C74" s="279" t="s">
        <v>216</v>
      </c>
      <c r="D74" s="280"/>
      <c r="E74" s="101">
        <v>23.19</v>
      </c>
      <c r="F74" s="102">
        <v>1101</v>
      </c>
      <c r="G74" s="121">
        <f t="shared" si="25"/>
        <v>25532.190000000002</v>
      </c>
      <c r="H74" s="122"/>
      <c r="I74" s="104">
        <v>6</v>
      </c>
      <c r="J74" s="105">
        <v>2500</v>
      </c>
      <c r="K74" s="106">
        <f t="shared" si="23"/>
        <v>416.66666666666669</v>
      </c>
      <c r="L74" s="107">
        <v>6</v>
      </c>
      <c r="M74" s="105">
        <f>F74/V74*60</f>
        <v>2251.1518804934753</v>
      </c>
      <c r="N74" s="106">
        <f>M74/L74</f>
        <v>375.19198008224589</v>
      </c>
      <c r="O74" s="108">
        <f>L74-I74</f>
        <v>0</v>
      </c>
      <c r="P74" s="109">
        <f>N74-K74</f>
        <v>-41.474686584420795</v>
      </c>
      <c r="Q74" s="110">
        <f>N74/K74</f>
        <v>0.90046075219739008</v>
      </c>
      <c r="R74" s="290"/>
      <c r="S74" s="47">
        <v>0.4902777777777777</v>
      </c>
      <c r="T74" s="120">
        <v>0.51064814814814807</v>
      </c>
      <c r="U74" s="111">
        <v>5.1666666666667016</v>
      </c>
      <c r="V74" s="112">
        <v>29.344976930441039</v>
      </c>
      <c r="W74" s="113"/>
      <c r="X74" s="116"/>
      <c r="Y74" s="12"/>
      <c r="Z74" s="198"/>
      <c r="AA74" s="281"/>
      <c r="AB74" s="282"/>
      <c r="AC74" s="12">
        <v>1</v>
      </c>
      <c r="AD74" s="198"/>
      <c r="AE74" s="117">
        <f>M74-J74</f>
        <v>-248.84811950652465</v>
      </c>
      <c r="AF74" s="110">
        <f>M74/J74</f>
        <v>0.90046075219739019</v>
      </c>
      <c r="AG74" s="295"/>
    </row>
    <row r="75" spans="1:33" ht="15.75" customHeight="1">
      <c r="A75" s="298"/>
      <c r="B75" s="100" t="s">
        <v>197</v>
      </c>
      <c r="C75" s="279" t="s">
        <v>220</v>
      </c>
      <c r="D75" s="280"/>
      <c r="E75" s="101">
        <v>23.55</v>
      </c>
      <c r="F75" s="102">
        <v>1591</v>
      </c>
      <c r="G75" s="121">
        <f t="shared" si="25"/>
        <v>37468.050000000003</v>
      </c>
      <c r="H75" s="62"/>
      <c r="I75" s="104">
        <v>6</v>
      </c>
      <c r="J75" s="105">
        <v>2500</v>
      </c>
      <c r="K75" s="106">
        <f t="shared" si="23"/>
        <v>416.66666666666669</v>
      </c>
      <c r="L75" s="107">
        <v>6</v>
      </c>
      <c r="M75" s="105">
        <f>F75/V75*60</f>
        <v>2251.0691912401321</v>
      </c>
      <c r="N75" s="106">
        <f>M75/L75</f>
        <v>375.17819854002204</v>
      </c>
      <c r="O75" s="123">
        <f>L75-I75</f>
        <v>0</v>
      </c>
      <c r="P75" s="124">
        <f>N75-K75</f>
        <v>-41.488468126644648</v>
      </c>
      <c r="Q75" s="125">
        <f>N75/K75</f>
        <v>0.90042767649605282</v>
      </c>
      <c r="R75" s="290"/>
      <c r="S75" s="47">
        <v>0.51388888888888884</v>
      </c>
      <c r="T75" s="120">
        <v>0.54333333333333333</v>
      </c>
      <c r="U75" s="111">
        <v>4.6666666666667034</v>
      </c>
      <c r="V75" s="112">
        <v>42.406515255717352</v>
      </c>
      <c r="W75" s="113"/>
      <c r="X75" s="116"/>
      <c r="Y75" s="12"/>
      <c r="Z75" s="198"/>
      <c r="AA75" s="281"/>
      <c r="AB75" s="282"/>
      <c r="AC75" s="12">
        <v>1</v>
      </c>
      <c r="AD75" s="198"/>
      <c r="AE75" s="117">
        <f>M75-J75</f>
        <v>-248.93080875986789</v>
      </c>
      <c r="AF75" s="110">
        <f>M75/J75</f>
        <v>0.90042767649605282</v>
      </c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2866.6666666666665</v>
      </c>
      <c r="K89" s="138">
        <f t="shared" ref="K89" si="27">J89/I89</f>
        <v>477.77777777777777</v>
      </c>
      <c r="L89" s="136">
        <f t="shared" ref="L89:M89" si="28">AVERAGE(L73:L88)</f>
        <v>6</v>
      </c>
      <c r="M89" s="137">
        <f t="shared" si="28"/>
        <v>2586.0539555670844</v>
      </c>
      <c r="N89" s="138">
        <f>M89/L89</f>
        <v>431.00899259451404</v>
      </c>
      <c r="O89" s="139">
        <f>L89-I89</f>
        <v>0</v>
      </c>
      <c r="P89" s="140">
        <f>N89-K89</f>
        <v>-46.768785183263731</v>
      </c>
      <c r="Q89" s="141">
        <f>N89/K89</f>
        <v>0.90211184496526198</v>
      </c>
      <c r="R89" s="291"/>
      <c r="S89" s="142">
        <v>0.29166666666666669</v>
      </c>
      <c r="T89" s="143">
        <v>0.54333333333333333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3</v>
      </c>
      <c r="AD89" s="191">
        <f>SUM(AD73:AD88)</f>
        <v>0</v>
      </c>
      <c r="AE89" s="168">
        <f>M89-J89</f>
        <v>-280.61271109958216</v>
      </c>
      <c r="AF89" s="141">
        <f>M89/J89</f>
        <v>0.90211184496526209</v>
      </c>
      <c r="AG89" s="296"/>
    </row>
    <row r="90" spans="1:33" ht="15.75" customHeight="1">
      <c r="A90" s="283" t="s">
        <v>199</v>
      </c>
      <c r="B90" s="146" t="s">
        <v>173</v>
      </c>
      <c r="C90" s="287" t="s">
        <v>200</v>
      </c>
      <c r="D90" s="288"/>
      <c r="E90" s="147">
        <v>44.98</v>
      </c>
      <c r="F90" s="97">
        <v>2167</v>
      </c>
      <c r="G90" s="148">
        <f t="shared" ref="G90" si="29">E90*F90</f>
        <v>97471.659999999989</v>
      </c>
      <c r="H90" s="149"/>
      <c r="I90" s="150">
        <v>21</v>
      </c>
      <c r="J90" s="151">
        <v>1800</v>
      </c>
      <c r="K90" s="152">
        <f>J90/I90</f>
        <v>85.714285714285708</v>
      </c>
      <c r="L90" s="153">
        <v>21</v>
      </c>
      <c r="M90" s="151">
        <f>F90/V90*60</f>
        <v>1605.1150640683072</v>
      </c>
      <c r="N90" s="152">
        <f>M90/L90</f>
        <v>76.434050669919387</v>
      </c>
      <c r="O90" s="154">
        <f>L90-I90</f>
        <v>0</v>
      </c>
      <c r="P90" s="155">
        <f>N90-K90</f>
        <v>-9.2802350443663215</v>
      </c>
      <c r="Q90" s="156">
        <f>N90/K90</f>
        <v>0.89173059114905961</v>
      </c>
      <c r="R90" s="289">
        <f>Q106</f>
        <v>0.89173059114905961</v>
      </c>
      <c r="S90" s="157">
        <v>0.70833333333333337</v>
      </c>
      <c r="T90" s="158">
        <v>0.76458333333333339</v>
      </c>
      <c r="U90" s="159"/>
      <c r="V90" s="160">
        <v>81.00353856903736</v>
      </c>
      <c r="W90" s="158"/>
      <c r="X90" s="169"/>
      <c r="Y90" s="196"/>
      <c r="Z90" s="197"/>
      <c r="AA90" s="292"/>
      <c r="AB90" s="293"/>
      <c r="AC90" s="196">
        <v>2</v>
      </c>
      <c r="AD90" s="197"/>
      <c r="AE90" s="115">
        <f>M90-J90</f>
        <v>-194.88493593169278</v>
      </c>
      <c r="AF90" s="156">
        <f>M90/J90</f>
        <v>0.89173059114905961</v>
      </c>
      <c r="AG90" s="294">
        <f>AF106</f>
        <v>0.89173059114905961</v>
      </c>
    </row>
    <row r="91" spans="1:33" ht="15.75" customHeight="1">
      <c r="A91" s="284"/>
      <c r="B91" s="163"/>
      <c r="C91" s="279"/>
      <c r="D91" s="280"/>
      <c r="E91" s="101"/>
      <c r="F91" s="102"/>
      <c r="G91" s="103"/>
      <c r="H91" s="26"/>
      <c r="I91" s="104"/>
      <c r="J91" s="105"/>
      <c r="K91" s="106"/>
      <c r="L91" s="107"/>
      <c r="M91" s="105"/>
      <c r="N91" s="106"/>
      <c r="O91" s="108"/>
      <c r="P91" s="109"/>
      <c r="Q91" s="110"/>
      <c r="R91" s="290"/>
      <c r="S91" s="47"/>
      <c r="T91" s="48"/>
      <c r="U91" s="111"/>
      <c r="V91" s="112"/>
      <c r="W91" s="113"/>
      <c r="X91" s="116"/>
      <c r="Y91" s="12"/>
      <c r="Z91" s="198"/>
      <c r="AA91" s="281"/>
      <c r="AB91" s="282"/>
      <c r="AC91" s="12"/>
      <c r="AD91" s="198"/>
      <c r="AE91" s="117"/>
      <c r="AF91" s="110"/>
      <c r="AG91" s="295"/>
    </row>
    <row r="92" spans="1:33" ht="15.75" customHeight="1">
      <c r="A92" s="284"/>
      <c r="B92" s="163"/>
      <c r="C92" s="279"/>
      <c r="D92" s="280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81"/>
      <c r="AB92" s="282"/>
      <c r="AC92" s="12"/>
      <c r="AD92" s="198"/>
      <c r="AE92" s="117"/>
      <c r="AF92" s="110"/>
      <c r="AG92" s="295"/>
    </row>
    <row r="93" spans="1:33" ht="15.75" customHeight="1">
      <c r="A93" s="284"/>
      <c r="B93" s="163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81"/>
      <c r="AB93" s="282"/>
      <c r="AC93" s="12"/>
      <c r="AD93" s="198"/>
      <c r="AE93" s="117"/>
      <c r="AF93" s="110"/>
      <c r="AG93" s="295"/>
    </row>
    <row r="94" spans="1:33" ht="15.75" customHeight="1">
      <c r="A94" s="285"/>
      <c r="B94" s="163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63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63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63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63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63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63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63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63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63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63"/>
      <c r="C104" s="279"/>
      <c r="D104" s="280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63"/>
      <c r="C105" s="279"/>
      <c r="D105" s="280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0">AVERAGE(I90:I105)</f>
        <v>21</v>
      </c>
      <c r="J106" s="137">
        <f t="shared" si="30"/>
        <v>1800</v>
      </c>
      <c r="K106" s="138">
        <f t="shared" ref="K106" si="31">J106/I106</f>
        <v>85.714285714285708</v>
      </c>
      <c r="L106" s="136">
        <f t="shared" ref="L106:M106" si="32">AVERAGE(L90:L105)</f>
        <v>21</v>
      </c>
      <c r="M106" s="137">
        <f t="shared" si="32"/>
        <v>1605.1150640683072</v>
      </c>
      <c r="N106" s="138">
        <f>M106/L106</f>
        <v>76.434050669919387</v>
      </c>
      <c r="O106" s="139">
        <f>L106-I106</f>
        <v>0</v>
      </c>
      <c r="P106" s="140">
        <f>N106-K106</f>
        <v>-9.2802350443663215</v>
      </c>
      <c r="Q106" s="141">
        <f>N106/K106</f>
        <v>0.89173059114905961</v>
      </c>
      <c r="R106" s="291"/>
      <c r="S106" s="142">
        <v>0.70833333333333337</v>
      </c>
      <c r="T106" s="143">
        <v>0.76458333333333339</v>
      </c>
      <c r="U106" s="144"/>
      <c r="V106" s="166"/>
      <c r="W106" s="167"/>
      <c r="X106" s="138"/>
      <c r="Y106" s="179">
        <f t="shared" ref="Y106:Z106" si="33">SUM(Y90:Y105)</f>
        <v>0</v>
      </c>
      <c r="Z106" s="180">
        <f t="shared" si="33"/>
        <v>0</v>
      </c>
      <c r="AA106" s="277"/>
      <c r="AB106" s="278"/>
      <c r="AC106" s="179">
        <f t="shared" ref="AC106" si="34">SUM(AC90:AC105)</f>
        <v>2</v>
      </c>
      <c r="AD106" s="180">
        <f t="shared" ref="AD106" si="35">SUM(AD90:AD105)</f>
        <v>0</v>
      </c>
      <c r="AE106" s="168">
        <f>M106-J106</f>
        <v>-194.88493593169278</v>
      </c>
      <c r="AF106" s="141">
        <f>M106/J106</f>
        <v>0.89173059114905961</v>
      </c>
      <c r="AG106" s="296"/>
    </row>
    <row r="107" spans="1:33" ht="15.75" customHeight="1">
      <c r="A107" s="297" t="s">
        <v>186</v>
      </c>
      <c r="B107" s="146" t="s">
        <v>173</v>
      </c>
      <c r="C107" s="287" t="s">
        <v>201</v>
      </c>
      <c r="D107" s="288"/>
      <c r="E107" s="147">
        <v>50.67</v>
      </c>
      <c r="F107" s="159">
        <v>1899</v>
      </c>
      <c r="G107" s="148">
        <f t="shared" ref="G107:G109" si="36">E107*F107</f>
        <v>96222.33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1790.0048379654825</v>
      </c>
      <c r="N107" s="152">
        <f>M107/L107</f>
        <v>89.500241898274126</v>
      </c>
      <c r="O107" s="154">
        <f>L107-I107</f>
        <v>0</v>
      </c>
      <c r="P107" s="155">
        <f>N107-K107</f>
        <v>-10.499758101725874</v>
      </c>
      <c r="Q107" s="156">
        <f>N107/K107</f>
        <v>0.89500241898274124</v>
      </c>
      <c r="R107" s="289">
        <f>Q123</f>
        <v>0.87817565109019891</v>
      </c>
      <c r="S107" s="157">
        <v>0.70833333333333337</v>
      </c>
      <c r="T107" s="158">
        <v>0.75253472222222229</v>
      </c>
      <c r="U107" s="159"/>
      <c r="V107" s="160">
        <v>63.65345924400075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-209.99516203451753</v>
      </c>
      <c r="AF107" s="156">
        <f>M107/J107</f>
        <v>0.89500241898274124</v>
      </c>
      <c r="AG107" s="361">
        <f>AF123</f>
        <v>0.89414248111002081</v>
      </c>
    </row>
    <row r="108" spans="1:33" ht="15.75" customHeight="1">
      <c r="A108" s="298"/>
      <c r="B108" s="163" t="s">
        <v>173</v>
      </c>
      <c r="C108" s="279" t="s">
        <v>190</v>
      </c>
      <c r="D108" s="280"/>
      <c r="E108" s="101">
        <v>54.09</v>
      </c>
      <c r="F108" s="111">
        <v>1083</v>
      </c>
      <c r="G108" s="103">
        <f t="shared" si="36"/>
        <v>58579.47</v>
      </c>
      <c r="H108" s="26"/>
      <c r="I108" s="104">
        <v>19</v>
      </c>
      <c r="J108" s="105">
        <v>2000</v>
      </c>
      <c r="K108" s="106">
        <f t="shared" ref="K108:K109" si="37">J108/I108</f>
        <v>105.26315789473684</v>
      </c>
      <c r="L108" s="107">
        <v>20</v>
      </c>
      <c r="M108" s="105">
        <f>F108/V108*60</f>
        <v>1786</v>
      </c>
      <c r="N108" s="106">
        <f>M108/L108</f>
        <v>89.3</v>
      </c>
      <c r="O108" s="108">
        <f>L108-I108</f>
        <v>1</v>
      </c>
      <c r="P108" s="109">
        <f>N108-K108</f>
        <v>-15.963157894736838</v>
      </c>
      <c r="Q108" s="110">
        <f>N108/K108</f>
        <v>0.84835000000000005</v>
      </c>
      <c r="R108" s="290"/>
      <c r="S108" s="47">
        <v>0.75624999999999998</v>
      </c>
      <c r="T108" s="48">
        <v>0.78150462962962963</v>
      </c>
      <c r="U108" s="111">
        <v>5.3499999999998771</v>
      </c>
      <c r="V108" s="112">
        <v>36.382978723404257</v>
      </c>
      <c r="W108" s="113"/>
      <c r="X108" s="116"/>
      <c r="Y108" s="12"/>
      <c r="Z108" s="198"/>
      <c r="AA108" s="281"/>
      <c r="AB108" s="282"/>
      <c r="AC108" s="12">
        <v>1</v>
      </c>
      <c r="AD108" s="198"/>
      <c r="AE108" s="117">
        <f>M108-J108</f>
        <v>-214</v>
      </c>
      <c r="AF108" s="110">
        <f>M108/J108</f>
        <v>0.89300000000000002</v>
      </c>
      <c r="AG108" s="362"/>
    </row>
    <row r="109" spans="1:33" ht="15.75" customHeight="1">
      <c r="A109" s="298"/>
      <c r="B109" s="163" t="s">
        <v>173</v>
      </c>
      <c r="C109" s="279" t="s">
        <v>217</v>
      </c>
      <c r="D109" s="280"/>
      <c r="E109" s="101">
        <v>38.39</v>
      </c>
      <c r="F109" s="111">
        <v>2985</v>
      </c>
      <c r="G109" s="103">
        <f t="shared" si="36"/>
        <v>114594.15000000001</v>
      </c>
      <c r="H109" s="26"/>
      <c r="I109" s="104">
        <v>16</v>
      </c>
      <c r="J109" s="105">
        <v>2000</v>
      </c>
      <c r="K109" s="106">
        <f t="shared" si="37"/>
        <v>125</v>
      </c>
      <c r="L109" s="107">
        <v>16</v>
      </c>
      <c r="M109" s="105">
        <f>F109/V109*60</f>
        <v>1788.8500486946421</v>
      </c>
      <c r="N109" s="106">
        <f>M109/L109</f>
        <v>111.80312804341513</v>
      </c>
      <c r="O109" s="108">
        <f>L109-I109</f>
        <v>0</v>
      </c>
      <c r="P109" s="109">
        <f>N109-K109</f>
        <v>-13.196871956584872</v>
      </c>
      <c r="Q109" s="110">
        <f>N109/K109</f>
        <v>0.89442502434732107</v>
      </c>
      <c r="R109" s="290"/>
      <c r="S109" s="47">
        <v>0.78472222222222221</v>
      </c>
      <c r="T109" s="48">
        <v>0.85424768518518523</v>
      </c>
      <c r="U109" s="111">
        <v>4.6333333333333115</v>
      </c>
      <c r="V109" s="112">
        <v>100.12018622281542</v>
      </c>
      <c r="W109" s="113"/>
      <c r="X109" s="116"/>
      <c r="Y109" s="12"/>
      <c r="Z109" s="198"/>
      <c r="AA109" s="281"/>
      <c r="AB109" s="282"/>
      <c r="AC109" s="12">
        <v>3</v>
      </c>
      <c r="AD109" s="198"/>
      <c r="AE109" s="117">
        <f>M109-J109</f>
        <v>-211.14995130535794</v>
      </c>
      <c r="AF109" s="110">
        <f>M109/J109</f>
        <v>0.89442502434732107</v>
      </c>
      <c r="AG109" s="362"/>
    </row>
    <row r="110" spans="1:33" ht="15.75" customHeight="1">
      <c r="A110" s="298"/>
      <c r="B110" s="163"/>
      <c r="C110" s="279"/>
      <c r="D110" s="280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362"/>
    </row>
    <row r="111" spans="1:33" ht="15.75" customHeight="1">
      <c r="A111" s="298"/>
      <c r="B111" s="163"/>
      <c r="C111" s="279"/>
      <c r="D111" s="280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362"/>
    </row>
    <row r="112" spans="1:33" ht="15.75" customHeight="1">
      <c r="A112" s="298"/>
      <c r="B112" s="163"/>
      <c r="C112" s="279"/>
      <c r="D112" s="280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362"/>
    </row>
    <row r="113" spans="1:33" ht="15.75" customHeight="1">
      <c r="A113" s="298"/>
      <c r="B113" s="163"/>
      <c r="C113" s="279"/>
      <c r="D113" s="280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120"/>
      <c r="U113" s="111"/>
      <c r="V113" s="112"/>
      <c r="W113" s="113"/>
      <c r="X113" s="116"/>
      <c r="Y113" s="12"/>
      <c r="Z113" s="198"/>
      <c r="AA113" s="281"/>
      <c r="AB113" s="282"/>
      <c r="AC113" s="12"/>
      <c r="AD113" s="198"/>
      <c r="AE113" s="117"/>
      <c r="AF113" s="110"/>
      <c r="AG113" s="362"/>
    </row>
    <row r="114" spans="1:33" ht="15.75" customHeight="1">
      <c r="A114" s="298"/>
      <c r="B114" s="163"/>
      <c r="C114" s="279"/>
      <c r="D114" s="280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120"/>
      <c r="U114" s="111"/>
      <c r="V114" s="112"/>
      <c r="W114" s="113"/>
      <c r="X114" s="116"/>
      <c r="Y114" s="12"/>
      <c r="Z114" s="198"/>
      <c r="AA114" s="281"/>
      <c r="AB114" s="282"/>
      <c r="AC114" s="12"/>
      <c r="AD114" s="198"/>
      <c r="AE114" s="117"/>
      <c r="AF114" s="110"/>
      <c r="AG114" s="362"/>
    </row>
    <row r="115" spans="1:33" ht="15.75" customHeight="1">
      <c r="A115" s="298"/>
      <c r="B115" s="163"/>
      <c r="C115" s="279"/>
      <c r="D115" s="280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120"/>
      <c r="U115" s="111"/>
      <c r="V115" s="112"/>
      <c r="W115" s="113"/>
      <c r="X115" s="116"/>
      <c r="Y115" s="12"/>
      <c r="Z115" s="198"/>
      <c r="AA115" s="281"/>
      <c r="AB115" s="282"/>
      <c r="AC115" s="12"/>
      <c r="AD115" s="198"/>
      <c r="AE115" s="117"/>
      <c r="AF115" s="110"/>
      <c r="AG115" s="362"/>
    </row>
    <row r="116" spans="1:33" ht="15.75" customHeight="1">
      <c r="A116" s="298"/>
      <c r="B116" s="163"/>
      <c r="C116" s="279"/>
      <c r="D116" s="280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120"/>
      <c r="U116" s="111"/>
      <c r="V116" s="112"/>
      <c r="W116" s="113"/>
      <c r="X116" s="116"/>
      <c r="Y116" s="12"/>
      <c r="Z116" s="198"/>
      <c r="AA116" s="281"/>
      <c r="AB116" s="282"/>
      <c r="AC116" s="12"/>
      <c r="AD116" s="198"/>
      <c r="AE116" s="117"/>
      <c r="AF116" s="110"/>
      <c r="AG116" s="362"/>
    </row>
    <row r="117" spans="1:33" ht="15.75" customHeight="1">
      <c r="A117" s="298"/>
      <c r="B117" s="163"/>
      <c r="C117" s="279"/>
      <c r="D117" s="280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120"/>
      <c r="U117" s="111"/>
      <c r="V117" s="112"/>
      <c r="W117" s="113"/>
      <c r="X117" s="116"/>
      <c r="Y117" s="12"/>
      <c r="Z117" s="198"/>
      <c r="AA117" s="281"/>
      <c r="AB117" s="282"/>
      <c r="AC117" s="12"/>
      <c r="AD117" s="198"/>
      <c r="AE117" s="117"/>
      <c r="AF117" s="110"/>
      <c r="AG117" s="362"/>
    </row>
    <row r="118" spans="1:33" ht="15.75" customHeight="1">
      <c r="A118" s="298"/>
      <c r="B118" s="163"/>
      <c r="C118" s="279"/>
      <c r="D118" s="280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120"/>
      <c r="U118" s="111"/>
      <c r="V118" s="112"/>
      <c r="W118" s="113"/>
      <c r="X118" s="116"/>
      <c r="Y118" s="12"/>
      <c r="Z118" s="198"/>
      <c r="AA118" s="281"/>
      <c r="AB118" s="282"/>
      <c r="AC118" s="12"/>
      <c r="AD118" s="198"/>
      <c r="AE118" s="117"/>
      <c r="AF118" s="110"/>
      <c r="AG118" s="362"/>
    </row>
    <row r="119" spans="1:33" ht="15.75" customHeight="1">
      <c r="A119" s="298"/>
      <c r="B119" s="163"/>
      <c r="C119" s="279"/>
      <c r="D119" s="280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13"/>
      <c r="X119" s="116"/>
      <c r="Y119" s="12"/>
      <c r="Z119" s="198"/>
      <c r="AA119" s="281"/>
      <c r="AB119" s="282"/>
      <c r="AC119" s="12"/>
      <c r="AD119" s="198"/>
      <c r="AE119" s="117"/>
      <c r="AF119" s="110"/>
      <c r="AG119" s="362"/>
    </row>
    <row r="120" spans="1:33" ht="15.75" customHeight="1">
      <c r="A120" s="298"/>
      <c r="B120" s="163"/>
      <c r="C120" s="279"/>
      <c r="D120" s="280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83"/>
      <c r="X120" s="184"/>
      <c r="Y120" s="12"/>
      <c r="Z120" s="198"/>
      <c r="AA120" s="281"/>
      <c r="AB120" s="282"/>
      <c r="AC120" s="12"/>
      <c r="AD120" s="198"/>
      <c r="AE120" s="117"/>
      <c r="AF120" s="110"/>
      <c r="AG120" s="362"/>
    </row>
    <row r="121" spans="1:33" ht="15.75" customHeight="1">
      <c r="A121" s="298"/>
      <c r="B121" s="163"/>
      <c r="C121" s="279"/>
      <c r="D121" s="280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85"/>
      <c r="X121" s="186"/>
      <c r="Y121" s="12"/>
      <c r="Z121" s="198"/>
      <c r="AA121" s="281"/>
      <c r="AB121" s="282"/>
      <c r="AC121" s="12"/>
      <c r="AD121" s="198"/>
      <c r="AE121" s="117"/>
      <c r="AF121" s="110"/>
      <c r="AG121" s="362"/>
    </row>
    <row r="122" spans="1:33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120"/>
      <c r="U122" s="130"/>
      <c r="V122" s="112"/>
      <c r="W122" s="185"/>
      <c r="X122" s="186"/>
      <c r="Y122" s="12"/>
      <c r="Z122" s="198"/>
      <c r="AA122" s="281"/>
      <c r="AB122" s="282"/>
      <c r="AC122" s="12"/>
      <c r="AD122" s="198"/>
      <c r="AE122" s="117"/>
      <c r="AF122" s="110"/>
      <c r="AG122" s="362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38">AVERAGE(I107:I122)</f>
        <v>18.333333333333332</v>
      </c>
      <c r="J123" s="137">
        <f t="shared" si="38"/>
        <v>2000</v>
      </c>
      <c r="K123" s="138">
        <f t="shared" ref="K123" si="39">J123/I123</f>
        <v>109.09090909090909</v>
      </c>
      <c r="L123" s="136">
        <f t="shared" ref="L123:M123" si="40">AVERAGE(L107:L122)</f>
        <v>18.666666666666668</v>
      </c>
      <c r="M123" s="137">
        <f t="shared" si="40"/>
        <v>1788.2849622200417</v>
      </c>
      <c r="N123" s="138">
        <f>M123/L123</f>
        <v>95.800980118930795</v>
      </c>
      <c r="O123" s="139">
        <f>L123-I123</f>
        <v>0.3333333333333357</v>
      </c>
      <c r="P123" s="140">
        <f>N123-K123</f>
        <v>-13.289928971978298</v>
      </c>
      <c r="Q123" s="141">
        <f>N123/K123</f>
        <v>0.87817565109019891</v>
      </c>
      <c r="R123" s="291"/>
      <c r="S123" s="142">
        <v>0.70833333333333337</v>
      </c>
      <c r="T123" s="143">
        <v>0.85424768518518523</v>
      </c>
      <c r="U123" s="144"/>
      <c r="V123" s="166"/>
      <c r="W123" s="187"/>
      <c r="X123" s="188"/>
      <c r="Y123" s="179">
        <f t="shared" ref="Y123:Z123" si="41">SUM(Y107:Y122)</f>
        <v>0</v>
      </c>
      <c r="Z123" s="180">
        <f t="shared" si="41"/>
        <v>0</v>
      </c>
      <c r="AA123" s="277"/>
      <c r="AB123" s="278"/>
      <c r="AC123" s="179">
        <f t="shared" ref="AC123" si="42">SUM(AC107:AC122)</f>
        <v>5</v>
      </c>
      <c r="AD123" s="180">
        <f t="shared" ref="AD123" si="43">SUM(AD107:AD122)</f>
        <v>0</v>
      </c>
      <c r="AE123" s="168">
        <f>M123-J123</f>
        <v>-211.71503777995827</v>
      </c>
      <c r="AF123" s="141">
        <f>M123/J123</f>
        <v>0.89414248111002081</v>
      </c>
      <c r="AG123" s="363"/>
    </row>
    <row r="124" spans="1:33" ht="15.75" customHeight="1">
      <c r="A124" s="283" t="s">
        <v>225</v>
      </c>
      <c r="B124" s="146" t="s">
        <v>173</v>
      </c>
      <c r="C124" s="287" t="s">
        <v>189</v>
      </c>
      <c r="D124" s="288"/>
      <c r="E124" s="147">
        <v>47.6</v>
      </c>
      <c r="F124" s="97">
        <v>2047</v>
      </c>
      <c r="G124" s="148">
        <f t="shared" ref="G124:G126" si="44">E124*F124</f>
        <v>97437.2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1785.9999999999998</v>
      </c>
      <c r="N124" s="152">
        <f>M124/L124</f>
        <v>77.65217391304347</v>
      </c>
      <c r="O124" s="154">
        <f>L124-I124</f>
        <v>0</v>
      </c>
      <c r="P124" s="155">
        <f>N124-K124</f>
        <v>-9.3043478260869676</v>
      </c>
      <c r="Q124" s="156">
        <f>N124/K124</f>
        <v>0.8929999999999999</v>
      </c>
      <c r="R124" s="289">
        <f>Q140</f>
        <v>0.89300000000000002</v>
      </c>
      <c r="S124" s="157">
        <v>0.70833333333333337</v>
      </c>
      <c r="T124" s="158">
        <v>0.75608796296296299</v>
      </c>
      <c r="U124" s="159"/>
      <c r="V124" s="160">
        <v>68.768197088465854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-214.00000000000023</v>
      </c>
      <c r="AF124" s="156">
        <f>M124/J124</f>
        <v>0.8929999999999999</v>
      </c>
      <c r="AG124" s="294">
        <f>AF140</f>
        <v>0.89300000000000002</v>
      </c>
    </row>
    <row r="125" spans="1:33" ht="15.75" customHeight="1">
      <c r="A125" s="284"/>
      <c r="B125" s="163" t="s">
        <v>173</v>
      </c>
      <c r="C125" s="279" t="s">
        <v>188</v>
      </c>
      <c r="D125" s="280"/>
      <c r="E125" s="101">
        <v>56.87</v>
      </c>
      <c r="F125" s="102">
        <v>1713</v>
      </c>
      <c r="G125" s="103">
        <f t="shared" si="44"/>
        <v>97418.31</v>
      </c>
      <c r="H125" s="26"/>
      <c r="I125" s="104">
        <v>23</v>
      </c>
      <c r="J125" s="105">
        <v>2000</v>
      </c>
      <c r="K125" s="106">
        <f t="shared" ref="K125:K126" si="45">J125/I125</f>
        <v>86.956521739130437</v>
      </c>
      <c r="L125" s="107">
        <v>23</v>
      </c>
      <c r="M125" s="105">
        <f>F125/V125*60</f>
        <v>1786</v>
      </c>
      <c r="N125" s="106">
        <f>M125/L125</f>
        <v>77.652173913043484</v>
      </c>
      <c r="O125" s="108">
        <f>L125-I125</f>
        <v>0</v>
      </c>
      <c r="P125" s="109">
        <f>N125-K125</f>
        <v>-9.3043478260869534</v>
      </c>
      <c r="Q125" s="110">
        <f>N125/K125</f>
        <v>0.89300000000000002</v>
      </c>
      <c r="R125" s="290"/>
      <c r="S125" s="47">
        <v>0.75902777777777775</v>
      </c>
      <c r="T125" s="48">
        <v>0.7989814814814814</v>
      </c>
      <c r="U125" s="111">
        <v>5</v>
      </c>
      <c r="V125" s="112">
        <v>57.547592385218366</v>
      </c>
      <c r="W125" s="113"/>
      <c r="X125" s="116"/>
      <c r="Y125" s="12"/>
      <c r="Z125" s="198"/>
      <c r="AA125" s="281"/>
      <c r="AB125" s="282"/>
      <c r="AC125" s="12">
        <v>1</v>
      </c>
      <c r="AD125" s="198"/>
      <c r="AE125" s="117">
        <f>M125-J125</f>
        <v>-214</v>
      </c>
      <c r="AF125" s="110">
        <f>M125/J125</f>
        <v>0.89300000000000002</v>
      </c>
      <c r="AG125" s="295"/>
    </row>
    <row r="126" spans="1:33" ht="15.75" customHeight="1">
      <c r="A126" s="284"/>
      <c r="B126" s="163" t="s">
        <v>173</v>
      </c>
      <c r="C126" s="279" t="s">
        <v>187</v>
      </c>
      <c r="D126" s="280"/>
      <c r="E126" s="101">
        <v>56.79</v>
      </c>
      <c r="F126" s="102">
        <v>2367</v>
      </c>
      <c r="G126" s="103">
        <f t="shared" si="44"/>
        <v>134421.93</v>
      </c>
      <c r="H126" s="26"/>
      <c r="I126" s="104">
        <v>23</v>
      </c>
      <c r="J126" s="105">
        <v>2000</v>
      </c>
      <c r="K126" s="106">
        <f t="shared" si="45"/>
        <v>86.956521739130437</v>
      </c>
      <c r="L126" s="107">
        <v>23</v>
      </c>
      <c r="M126" s="105">
        <f>F126/V126*60</f>
        <v>1786</v>
      </c>
      <c r="N126" s="106">
        <f>M126/L126</f>
        <v>77.652173913043484</v>
      </c>
      <c r="O126" s="108">
        <f>L126-I126</f>
        <v>0</v>
      </c>
      <c r="P126" s="109">
        <f>N126-K126</f>
        <v>-9.3043478260869534</v>
      </c>
      <c r="Q126" s="110">
        <f>N126/K126</f>
        <v>0.89300000000000002</v>
      </c>
      <c r="R126" s="290"/>
      <c r="S126" s="47">
        <v>0.80208333333333326</v>
      </c>
      <c r="T126" s="48">
        <v>0.85730324074074071</v>
      </c>
      <c r="U126" s="111">
        <v>5</v>
      </c>
      <c r="V126" s="112">
        <v>79.518477043673016</v>
      </c>
      <c r="W126" s="113"/>
      <c r="X126" s="116"/>
      <c r="Y126" s="12"/>
      <c r="Z126" s="198"/>
      <c r="AA126" s="281"/>
      <c r="AB126" s="282"/>
      <c r="AC126" s="12">
        <v>3</v>
      </c>
      <c r="AD126" s="198"/>
      <c r="AE126" s="117">
        <f>M126-J126</f>
        <v>-214</v>
      </c>
      <c r="AF126" s="110">
        <f>M126/J126</f>
        <v>0.89300000000000002</v>
      </c>
      <c r="AG126" s="295"/>
    </row>
    <row r="127" spans="1:33" ht="15.75" customHeight="1">
      <c r="A127" s="284"/>
      <c r="B127" s="163"/>
      <c r="C127" s="279"/>
      <c r="D127" s="280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81"/>
      <c r="AB127" s="282"/>
      <c r="AC127" s="12"/>
      <c r="AD127" s="198"/>
      <c r="AE127" s="117"/>
      <c r="AF127" s="110"/>
      <c r="AG127" s="295"/>
    </row>
    <row r="128" spans="1:33" ht="15.75" customHeight="1">
      <c r="A128" s="285"/>
      <c r="B128" s="163"/>
      <c r="C128" s="279"/>
      <c r="D128" s="280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81"/>
      <c r="AB128" s="282"/>
      <c r="AC128" s="12"/>
      <c r="AD128" s="198"/>
      <c r="AE128" s="117"/>
      <c r="AF128" s="110"/>
      <c r="AG128" s="295"/>
    </row>
    <row r="129" spans="1:33" ht="15.75" customHeight="1">
      <c r="A129" s="285"/>
      <c r="B129" s="163"/>
      <c r="C129" s="279"/>
      <c r="D129" s="280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120"/>
      <c r="U129" s="111"/>
      <c r="V129" s="112"/>
      <c r="W129" s="113"/>
      <c r="X129" s="116"/>
      <c r="Y129" s="12"/>
      <c r="Z129" s="198"/>
      <c r="AA129" s="281"/>
      <c r="AB129" s="282"/>
      <c r="AC129" s="12"/>
      <c r="AD129" s="198"/>
      <c r="AE129" s="117"/>
      <c r="AF129" s="110"/>
      <c r="AG129" s="295"/>
    </row>
    <row r="130" spans="1:33" ht="15.75" customHeight="1">
      <c r="A130" s="285"/>
      <c r="B130" s="163"/>
      <c r="C130" s="279"/>
      <c r="D130" s="280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81"/>
      <c r="AB130" s="282"/>
      <c r="AC130" s="12"/>
      <c r="AD130" s="198"/>
      <c r="AE130" s="117"/>
      <c r="AF130" s="110"/>
      <c r="AG130" s="295"/>
    </row>
    <row r="131" spans="1:33" ht="15.75" customHeight="1">
      <c r="A131" s="285"/>
      <c r="B131" s="163"/>
      <c r="C131" s="279"/>
      <c r="D131" s="280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81"/>
      <c r="AB131" s="282"/>
      <c r="AC131" s="12"/>
      <c r="AD131" s="198"/>
      <c r="AE131" s="117"/>
      <c r="AF131" s="110"/>
      <c r="AG131" s="295"/>
    </row>
    <row r="132" spans="1:33" ht="15.75" customHeight="1">
      <c r="A132" s="285"/>
      <c r="B132" s="163"/>
      <c r="C132" s="279"/>
      <c r="D132" s="280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81"/>
      <c r="AB132" s="282"/>
      <c r="AC132" s="12"/>
      <c r="AD132" s="198"/>
      <c r="AE132" s="117"/>
      <c r="AF132" s="110"/>
      <c r="AG132" s="295"/>
    </row>
    <row r="133" spans="1:33" ht="15.75" customHeight="1">
      <c r="A133" s="285"/>
      <c r="B133" s="163"/>
      <c r="C133" s="279"/>
      <c r="D133" s="280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81"/>
      <c r="AB133" s="282"/>
      <c r="AC133" s="12"/>
      <c r="AD133" s="198"/>
      <c r="AE133" s="117"/>
      <c r="AF133" s="110"/>
      <c r="AG133" s="295"/>
    </row>
    <row r="134" spans="1:33" ht="15.75" customHeight="1">
      <c r="A134" s="285"/>
      <c r="B134" s="163"/>
      <c r="C134" s="279"/>
      <c r="D134" s="280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81"/>
      <c r="AB134" s="282"/>
      <c r="AC134" s="12"/>
      <c r="AD134" s="198"/>
      <c r="AE134" s="117"/>
      <c r="AF134" s="110"/>
      <c r="AG134" s="295"/>
    </row>
    <row r="135" spans="1:33" ht="15.75" customHeight="1">
      <c r="A135" s="285"/>
      <c r="B135" s="163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81"/>
      <c r="AB135" s="282"/>
      <c r="AC135" s="12"/>
      <c r="AD135" s="198"/>
      <c r="AE135" s="117"/>
      <c r="AF135" s="110"/>
      <c r="AG135" s="295"/>
    </row>
    <row r="136" spans="1:33" ht="15.75" customHeight="1">
      <c r="A136" s="285"/>
      <c r="B136" s="163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81"/>
      <c r="AB136" s="282"/>
      <c r="AC136" s="12"/>
      <c r="AD136" s="198"/>
      <c r="AE136" s="117"/>
      <c r="AF136" s="110"/>
      <c r="AG136" s="295"/>
    </row>
    <row r="137" spans="1:33" ht="15.75" customHeight="1">
      <c r="A137" s="285"/>
      <c r="B137" s="163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81"/>
      <c r="AB137" s="282"/>
      <c r="AC137" s="12"/>
      <c r="AD137" s="198"/>
      <c r="AE137" s="117"/>
      <c r="AF137" s="110"/>
      <c r="AG137" s="295"/>
    </row>
    <row r="138" spans="1:33" ht="15.75" customHeight="1">
      <c r="A138" s="285"/>
      <c r="B138" s="163"/>
      <c r="C138" s="279"/>
      <c r="D138" s="280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81"/>
      <c r="AB138" s="282"/>
      <c r="AC138" s="12"/>
      <c r="AD138" s="198"/>
      <c r="AE138" s="117"/>
      <c r="AF138" s="110"/>
      <c r="AG138" s="295"/>
    </row>
    <row r="139" spans="1:33" ht="15.75" customHeight="1">
      <c r="A139" s="285"/>
      <c r="B139" s="163"/>
      <c r="C139" s="279"/>
      <c r="D139" s="280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81"/>
      <c r="AB139" s="282"/>
      <c r="AC139" s="12"/>
      <c r="AD139" s="198"/>
      <c r="AE139" s="165"/>
      <c r="AF139" s="125"/>
      <c r="AG139" s="295"/>
    </row>
    <row r="140" spans="1:33" ht="15.75" customHeight="1" thickBot="1">
      <c r="A140" s="286"/>
      <c r="B140" s="133" t="s">
        <v>115</v>
      </c>
      <c r="C140" s="276"/>
      <c r="D140" s="276"/>
      <c r="E140" s="134"/>
      <c r="F140" s="167"/>
      <c r="G140" s="135"/>
      <c r="H140" s="69"/>
      <c r="I140" s="136">
        <f t="shared" ref="I140:J140" si="46">AVERAGE(I124:I139)</f>
        <v>23</v>
      </c>
      <c r="J140" s="137">
        <f t="shared" si="46"/>
        <v>2000</v>
      </c>
      <c r="K140" s="138">
        <f t="shared" ref="K140" si="47">J140/I140</f>
        <v>86.956521739130437</v>
      </c>
      <c r="L140" s="136">
        <f t="shared" ref="L140:M140" si="48">AVERAGE(L124:L139)</f>
        <v>23</v>
      </c>
      <c r="M140" s="137">
        <f t="shared" si="48"/>
        <v>1786</v>
      </c>
      <c r="N140" s="138">
        <f>M140/L140</f>
        <v>77.652173913043484</v>
      </c>
      <c r="O140" s="139">
        <f>L140-I140</f>
        <v>0</v>
      </c>
      <c r="P140" s="140">
        <f>N140-K140</f>
        <v>-9.3043478260869534</v>
      </c>
      <c r="Q140" s="141">
        <f>N140/K140</f>
        <v>0.89300000000000002</v>
      </c>
      <c r="R140" s="291"/>
      <c r="S140" s="142">
        <v>0.70833333333333337</v>
      </c>
      <c r="T140" s="143">
        <v>0.85730324074074071</v>
      </c>
      <c r="U140" s="144"/>
      <c r="V140" s="166"/>
      <c r="W140" s="167"/>
      <c r="X140" s="138"/>
      <c r="Y140" s="179">
        <f t="shared" ref="Y140:Z140" si="49">SUM(Y124:Y139)</f>
        <v>0</v>
      </c>
      <c r="Z140" s="180">
        <f t="shared" si="49"/>
        <v>0</v>
      </c>
      <c r="AA140" s="277"/>
      <c r="AB140" s="278"/>
      <c r="AC140" s="179">
        <f t="shared" ref="AC140" si="50">SUM(AC124:AC139)</f>
        <v>5</v>
      </c>
      <c r="AD140" s="180">
        <f t="shared" ref="AD140" si="51">SUM(AD124:AD139)</f>
        <v>0</v>
      </c>
      <c r="AE140" s="168">
        <f>M140-J140</f>
        <v>-214</v>
      </c>
      <c r="AF140" s="141">
        <f>M140/J140</f>
        <v>0.89300000000000002</v>
      </c>
      <c r="AG140" s="296"/>
    </row>
    <row r="142" spans="1:33">
      <c r="AA142" s="275" t="s">
        <v>151</v>
      </c>
      <c r="AB142" s="275"/>
    </row>
    <row r="143" spans="1:33">
      <c r="AA143" s="275" t="s">
        <v>152</v>
      </c>
      <c r="AB143" s="275"/>
    </row>
    <row r="144" spans="1:33">
      <c r="AA144" s="275" t="s">
        <v>153</v>
      </c>
      <c r="AB144" s="275"/>
    </row>
    <row r="145" spans="27:28">
      <c r="AA145" s="275" t="s">
        <v>154</v>
      </c>
      <c r="AB145" s="275"/>
    </row>
    <row r="146" spans="27:28">
      <c r="AA146" s="275" t="s">
        <v>155</v>
      </c>
      <c r="AB146" s="275"/>
    </row>
    <row r="147" spans="27:28">
      <c r="AA147" s="275" t="s">
        <v>156</v>
      </c>
      <c r="AB147" s="275"/>
    </row>
    <row r="148" spans="27:28">
      <c r="AA148" s="275" t="s">
        <v>157</v>
      </c>
      <c r="AB148" s="275"/>
    </row>
    <row r="149" spans="27:28">
      <c r="AA149" s="275" t="s">
        <v>158</v>
      </c>
      <c r="AB149" s="275"/>
    </row>
    <row r="150" spans="27:28">
      <c r="AA150" s="275" t="s">
        <v>159</v>
      </c>
      <c r="AB150" s="275"/>
    </row>
    <row r="151" spans="27:28">
      <c r="AA151" s="275" t="s">
        <v>160</v>
      </c>
      <c r="AB151" s="275"/>
    </row>
    <row r="152" spans="27:28">
      <c r="AA152" s="275" t="s">
        <v>161</v>
      </c>
      <c r="AB152" s="275"/>
    </row>
    <row r="153" spans="27:28">
      <c r="AA153" s="275" t="s">
        <v>162</v>
      </c>
      <c r="AB153" s="275"/>
    </row>
    <row r="154" spans="27:28">
      <c r="AA154" s="275" t="s">
        <v>163</v>
      </c>
      <c r="AB154" s="275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56" priority="3" operator="greaterThan">
      <formula>0</formula>
    </cfRule>
  </conditionalFormatting>
  <conditionalFormatting sqref="P5:P140 AE5:AE140">
    <cfRule type="cellIs" dxfId="55" priority="6" operator="lessThan">
      <formula>0</formula>
    </cfRule>
  </conditionalFormatting>
  <conditionalFormatting sqref="Q5:Q140 AF5:AF140">
    <cfRule type="cellIs" dxfId="54" priority="4" operator="greaterThan">
      <formula>1</formula>
    </cfRule>
    <cfRule type="cellIs" dxfId="53" priority="5" operator="lessThan">
      <formula>0.8</formula>
    </cfRule>
  </conditionalFormatting>
  <conditionalFormatting sqref="AG5 R5:R140 AG90:AG107">
    <cfRule type="cellIs" dxfId="52" priority="7" operator="lessThan">
      <formula>0.8</formula>
    </cfRule>
  </conditionalFormatting>
  <conditionalFormatting sqref="AG22">
    <cfRule type="cellIs" dxfId="51" priority="11" operator="lessThan">
      <formula>0.8</formula>
    </cfRule>
  </conditionalFormatting>
  <conditionalFormatting sqref="AG37">
    <cfRule type="cellIs" dxfId="50" priority="10" operator="lessThan">
      <formula>0.8</formula>
    </cfRule>
  </conditionalFormatting>
  <conditionalFormatting sqref="AG39:AG74">
    <cfRule type="cellIs" dxfId="49" priority="8" operator="lessThan">
      <formula>0.8</formula>
    </cfRule>
  </conditionalFormatting>
  <conditionalFormatting sqref="AG80:AG88">
    <cfRule type="cellIs" dxfId="48" priority="9" operator="lessThan">
      <formula>0.8</formula>
    </cfRule>
  </conditionalFormatting>
  <conditionalFormatting sqref="AG122">
    <cfRule type="cellIs" dxfId="47" priority="2" operator="lessThan">
      <formula>0.8</formula>
    </cfRule>
  </conditionalFormatting>
  <conditionalFormatting sqref="AG124:AG140">
    <cfRule type="cellIs" dxfId="46" priority="1" operator="lessThan">
      <formula>0.8</formula>
    </cfRule>
  </conditionalFormatting>
  <dataValidations count="1">
    <dataValidation type="list" allowBlank="1" showInputMessage="1" showErrorMessage="1" sqref="AA5:AB140" xr:uid="{5D321450-7BDC-4CA5-B03D-3EB726C0FCEB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E60B9-5E9C-4465-84BA-C766E9F43F95}">
  <sheetPr>
    <tabColor theme="9" tint="0.59999389629810485"/>
  </sheetPr>
  <dimension ref="B1:AR42"/>
  <sheetViews>
    <sheetView zoomScale="70" zoomScaleNormal="70" workbookViewId="0">
      <selection activeCell="S27" sqref="S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223</v>
      </c>
      <c r="D3" s="265"/>
      <c r="E3" s="3" t="s">
        <v>2</v>
      </c>
      <c r="F3" s="266">
        <f>'0502(18度C)'!D1+'0502(18度C)'!D1</f>
        <v>194606</v>
      </c>
      <c r="G3" s="267"/>
      <c r="H3" s="3" t="s">
        <v>3</v>
      </c>
      <c r="I3" s="268">
        <f>'0502(18度C)'!F1+'0502(4度C)'!F1</f>
        <v>4422738.33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473.88230563024462</v>
      </c>
      <c r="F6" s="241" t="e">
        <f>AVERAGE(#REF!,D14:K14)</f>
        <v>#REF!</v>
      </c>
      <c r="G6" s="242">
        <f>AVERAGE(D14:K14)</f>
        <v>186.10406822938785</v>
      </c>
      <c r="H6" s="243"/>
      <c r="I6" s="242">
        <f>AVERAGE(L14:O14)</f>
        <v>97.878787878787875</v>
      </c>
      <c r="J6" s="243"/>
      <c r="K6" s="242">
        <f>AVERAGE(D32:O32)</f>
        <v>715.94326241134752</v>
      </c>
      <c r="L6" s="243"/>
      <c r="M6" s="242">
        <f>AVERAGE(P32:X32)</f>
        <v>719.03066528066529</v>
      </c>
      <c r="N6" s="243"/>
      <c r="O6" s="231">
        <f>'0502(4度C)'!Y2</f>
        <v>0</v>
      </c>
      <c r="P6" s="231">
        <f>'0502(4度C)'!Z2</f>
        <v>0</v>
      </c>
      <c r="Q6" s="231">
        <f>'0502(4度C)'!AC2</f>
        <v>42</v>
      </c>
      <c r="R6" s="231">
        <f>'0502(4度C)'!AD2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423.2801153570785</v>
      </c>
      <c r="F7" s="237" t="e">
        <f>AVERAGE(#REF!,D15:K15)</f>
        <v>#REF!</v>
      </c>
      <c r="G7" s="238">
        <f>AVERAGE(D15:K15)</f>
        <v>167.13936775498502</v>
      </c>
      <c r="H7" s="239"/>
      <c r="I7" s="238">
        <f>AVERAGE(L15:O15)</f>
        <v>87.918959228987703</v>
      </c>
      <c r="J7" s="239"/>
      <c r="K7" s="238">
        <f>AVERAGE(D33:O33)</f>
        <v>639.18805836048739</v>
      </c>
      <c r="L7" s="239"/>
      <c r="M7" s="238">
        <f>AVERAGE(P33:X33)</f>
        <v>641.25169916947982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0.89418401287948612</v>
      </c>
      <c r="F8" s="245" t="e">
        <f>AVERAGE(D16:K16,#REF!)</f>
        <v>#REF!</v>
      </c>
      <c r="G8" s="224">
        <f>AVERAGE(D16:K16)</f>
        <v>0.89615274242742371</v>
      </c>
      <c r="H8" s="225"/>
      <c r="I8" s="224">
        <f>AVERAGE(L16:O16)</f>
        <v>0.90084786358171209</v>
      </c>
      <c r="J8" s="225"/>
      <c r="K8" s="224">
        <f>AVERAGE(D34:O34)</f>
        <v>0.89099060593266066</v>
      </c>
      <c r="L8" s="225"/>
      <c r="M8" s="224">
        <f>AVERAGE(P34:X34)</f>
        <v>0.89238293427698234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84.507042253521121</v>
      </c>
      <c r="F14" s="28">
        <v>100.84112149532712</v>
      </c>
      <c r="G14" s="28">
        <v>83.720930232558146</v>
      </c>
      <c r="H14" s="28">
        <v>183.67346938775509</v>
      </c>
      <c r="I14" s="28">
        <v>477.77777777777777</v>
      </c>
      <c r="J14" s="28" t="s">
        <v>42</v>
      </c>
      <c r="K14" s="29" t="s">
        <v>42</v>
      </c>
      <c r="L14" s="27" t="s">
        <v>42</v>
      </c>
      <c r="M14" s="30">
        <v>86.666666666666671</v>
      </c>
      <c r="N14" s="28">
        <v>109.09090909090909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75.615246320467591</v>
      </c>
      <c r="F15" s="35">
        <v>90.545586201088113</v>
      </c>
      <c r="G15" s="35">
        <v>74.963577787283853</v>
      </c>
      <c r="H15" s="35">
        <v>163.58065809379363</v>
      </c>
      <c r="I15" s="35">
        <v>430.99177037229191</v>
      </c>
      <c r="J15" s="35" t="s">
        <v>42</v>
      </c>
      <c r="K15" s="36" t="s">
        <v>42</v>
      </c>
      <c r="L15" s="34" t="s">
        <v>42</v>
      </c>
      <c r="M15" s="37">
        <v>80.044081196187449</v>
      </c>
      <c r="N15" s="35">
        <v>95.793837261787957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I16" si="0">E15/E14</f>
        <v>0.89478041479219994</v>
      </c>
      <c r="F16" s="43">
        <f t="shared" si="0"/>
        <v>0.89790340347696262</v>
      </c>
      <c r="G16" s="43">
        <f t="shared" si="0"/>
        <v>0.89539829023700146</v>
      </c>
      <c r="H16" s="43">
        <f t="shared" si="0"/>
        <v>0.89060580517732091</v>
      </c>
      <c r="I16" s="43">
        <f t="shared" si="0"/>
        <v>0.90207579845363428</v>
      </c>
      <c r="J16" s="43" t="s">
        <v>42</v>
      </c>
      <c r="K16" s="44" t="s">
        <v>42</v>
      </c>
      <c r="L16" s="42" t="s">
        <v>42</v>
      </c>
      <c r="M16" s="45">
        <f t="shared" ref="M16:N16" si="1">M15/M14</f>
        <v>0.92358555226370131</v>
      </c>
      <c r="N16" s="43">
        <f t="shared" si="1"/>
        <v>0.87811017489972287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0.29166666666666669</v>
      </c>
      <c r="F17" s="48">
        <v>0.29166666666666669</v>
      </c>
      <c r="G17" s="48">
        <v>0.25</v>
      </c>
      <c r="H17" s="48">
        <v>0.25</v>
      </c>
      <c r="I17" s="48">
        <v>0.29166666666666669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0.51790509259259254</v>
      </c>
      <c r="F18" s="48">
        <v>0.54184027777777766</v>
      </c>
      <c r="G18" s="48">
        <v>0.53585648148148146</v>
      </c>
      <c r="H18" s="48">
        <v>0.42987268518518518</v>
      </c>
      <c r="I18" s="48">
        <v>0.45518518518518514</v>
      </c>
      <c r="J18" s="48" t="s">
        <v>42</v>
      </c>
      <c r="K18" s="48" t="s">
        <v>42</v>
      </c>
      <c r="L18" s="47" t="s">
        <v>42</v>
      </c>
      <c r="M18" s="49">
        <v>0.87864583333333324</v>
      </c>
      <c r="N18" s="48">
        <v>0.83574074074074078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7</v>
      </c>
      <c r="F21" s="52">
        <v>8</v>
      </c>
      <c r="G21" s="52">
        <v>9</v>
      </c>
      <c r="H21" s="52">
        <v>6</v>
      </c>
      <c r="I21" s="52">
        <v>3</v>
      </c>
      <c r="J21" s="52"/>
      <c r="K21" s="53"/>
      <c r="L21" s="54"/>
      <c r="M21" s="55">
        <v>4</v>
      </c>
      <c r="N21" s="52">
        <v>5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23.666666666666668</v>
      </c>
      <c r="F23" s="58">
        <v>21.6</v>
      </c>
      <c r="G23" s="58">
        <v>21.5</v>
      </c>
      <c r="H23" s="58">
        <v>19.600000000000001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21.75</v>
      </c>
      <c r="N23" s="58">
        <v>18.666666666666668</v>
      </c>
      <c r="O23" s="61" t="s">
        <v>42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900</v>
      </c>
      <c r="O32" s="28">
        <v>840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969.23076923076928</v>
      </c>
      <c r="X32" s="31">
        <v>839.99999999999989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268.54131994523073</v>
      </c>
      <c r="H33" s="35">
        <v>390.75493033588162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993.68422133685715</v>
      </c>
      <c r="N33" s="35">
        <v>799.90304382950455</v>
      </c>
      <c r="O33" s="35">
        <v>743.05677635496272</v>
      </c>
      <c r="P33" s="34">
        <v>260.93809731874842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696.3298207422913</v>
      </c>
      <c r="W33" s="35">
        <v>862.39315470933059</v>
      </c>
      <c r="X33" s="38">
        <v>745.34572390754886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0.87648903037679471</v>
      </c>
      <c r="H34" s="43">
        <f>H33/H32</f>
        <v>0.9017421469289576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0.90334929212441561</v>
      </c>
      <c r="N34" s="43">
        <f>N33/N32</f>
        <v>0.88878115981056061</v>
      </c>
      <c r="O34" s="43">
        <f>O33/O32</f>
        <v>0.88459140042257467</v>
      </c>
      <c r="P34" s="42">
        <f>P33/P32</f>
        <v>0.89395459266608257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0.89849009128037582</v>
      </c>
      <c r="W34" s="43">
        <f>W33/W32</f>
        <v>0.88977071517629347</v>
      </c>
      <c r="X34" s="46">
        <f>X33/X32</f>
        <v>0.88731633798517728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0.29166666666666669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0.45518518518518514</v>
      </c>
      <c r="H36" s="48">
        <v>0.31487268518518524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0.3834953703703704</v>
      </c>
      <c r="N36" s="48">
        <v>0.5116898148148149</v>
      </c>
      <c r="O36" s="48">
        <v>0.49680555555555572</v>
      </c>
      <c r="P36" s="47">
        <v>0.76560185185185181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0.80440972222222229</v>
      </c>
      <c r="W36" s="48">
        <v>1.1415277777777777</v>
      </c>
      <c r="X36" s="50">
        <v>1.1268518518518515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3.8333333333333335</v>
      </c>
      <c r="O37" s="58">
        <v>4.2857142857142856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3.5454545454545454</v>
      </c>
      <c r="X37" s="61">
        <v>4.166666666666667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E295-D955-4A2B-8DB0-5CFAB969CBB8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97303</v>
      </c>
      <c r="E1" s="88" t="s">
        <v>3</v>
      </c>
      <c r="F1" s="89">
        <f>SUM(G5:G157)</f>
        <v>1960041.6199999999</v>
      </c>
      <c r="G1" s="90" t="s">
        <v>84</v>
      </c>
      <c r="H1" s="91">
        <f>L21+L38+L55+L72+L89+L106+L123+L140+L157</f>
        <v>52.91450216450216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2" t="s">
        <v>89</v>
      </c>
      <c r="Z1" s="342"/>
      <c r="AA1" s="341" t="s">
        <v>90</v>
      </c>
      <c r="AB1" s="356"/>
      <c r="AC1" s="357"/>
    </row>
    <row r="2" spans="1:29" ht="26.25" customHeight="1" thickBot="1">
      <c r="A2" s="334">
        <v>46144</v>
      </c>
      <c r="B2" s="335"/>
      <c r="C2" s="92" t="s">
        <v>40</v>
      </c>
      <c r="D2" s="93">
        <f>AVERAGE(N21,N38,N55,N72,N89,N106,N123,N140,N157)</f>
        <v>640.1052320533729</v>
      </c>
      <c r="E2" s="93" t="s">
        <v>91</v>
      </c>
      <c r="F2" s="94">
        <f>F1/D1</f>
        <v>20.143691561411259</v>
      </c>
      <c r="G2" s="95" t="s">
        <v>92</v>
      </c>
      <c r="H2" s="96">
        <f>COUNT(H5:H157)</f>
        <v>11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51"/>
      <c r="Z2" s="351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10" t="s">
        <v>108</v>
      </c>
      <c r="Z3" s="311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12"/>
      <c r="Z4" s="313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1007</v>
      </c>
      <c r="G5" s="148">
        <f t="shared" ref="G5:G8" si="0">E5*F5</f>
        <v>25819.48</v>
      </c>
      <c r="H5" s="149"/>
      <c r="I5" s="150">
        <v>11</v>
      </c>
      <c r="J5" s="151">
        <v>3600</v>
      </c>
      <c r="K5" s="152">
        <f>J5/I5</f>
        <v>327.27272727272725</v>
      </c>
      <c r="L5" s="153">
        <v>11</v>
      </c>
      <c r="M5" s="151">
        <f>F5/V5*60</f>
        <v>3183.0757450030951</v>
      </c>
      <c r="N5" s="152">
        <f>M5/L5</f>
        <v>289.37052227300865</v>
      </c>
      <c r="O5" s="154">
        <f>L5-I5</f>
        <v>0</v>
      </c>
      <c r="P5" s="155">
        <f>N5-K5</f>
        <v>-37.902204999718606</v>
      </c>
      <c r="Q5" s="156">
        <f>N5/K5</f>
        <v>0.88418770694530424</v>
      </c>
      <c r="R5" s="289">
        <f>Q21</f>
        <v>0.87648903037679471</v>
      </c>
      <c r="S5" s="157">
        <v>0.29166666666666669</v>
      </c>
      <c r="T5" s="158">
        <v>0.304837962962963</v>
      </c>
      <c r="U5" s="159"/>
      <c r="V5" s="160">
        <v>18.981640664646278</v>
      </c>
      <c r="W5" s="161"/>
      <c r="X5" s="162"/>
      <c r="Y5" s="292"/>
      <c r="Z5" s="293"/>
      <c r="AA5" s="115">
        <f>M5-J5</f>
        <v>-416.92425499690489</v>
      </c>
      <c r="AB5" s="156">
        <f>M5/J5</f>
        <v>0.88418770694530424</v>
      </c>
      <c r="AC5" s="294">
        <f>AB21</f>
        <v>0.87648903037679471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2279</v>
      </c>
      <c r="G6" s="103">
        <f t="shared" si="0"/>
        <v>67276.08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3157.6617309505796</v>
      </c>
      <c r="N6" s="106">
        <f>M6/L6</f>
        <v>263.13847757921496</v>
      </c>
      <c r="O6" s="108">
        <f>L6-I6</f>
        <v>0</v>
      </c>
      <c r="P6" s="109">
        <f>N6-K6</f>
        <v>-36.861522420785036</v>
      </c>
      <c r="Q6" s="110">
        <f>N6/K6</f>
        <v>0.87712825859738319</v>
      </c>
      <c r="R6" s="290"/>
      <c r="S6" s="47">
        <v>0.30833333333333335</v>
      </c>
      <c r="T6" s="48">
        <v>0.33840277777777777</v>
      </c>
      <c r="U6" s="111">
        <v>5.0333333333332941</v>
      </c>
      <c r="V6" s="112">
        <v>43.304195208660275</v>
      </c>
      <c r="W6" s="113"/>
      <c r="X6" s="116"/>
      <c r="Y6" s="281"/>
      <c r="Z6" s="282"/>
      <c r="AA6" s="117">
        <f>M6-J6</f>
        <v>-442.33826904942043</v>
      </c>
      <c r="AB6" s="110">
        <f>M6/J6</f>
        <v>0.87712825859738319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2563</v>
      </c>
      <c r="G7" s="103">
        <f t="shared" si="0"/>
        <v>76505.55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3155.7698158130197</v>
      </c>
      <c r="N7" s="106">
        <f>M7/L7</f>
        <v>262.98081798441831</v>
      </c>
      <c r="O7" s="108">
        <f>L7-I7</f>
        <v>0</v>
      </c>
      <c r="P7" s="109">
        <f>N7-K7</f>
        <v>-37.019182015581691</v>
      </c>
      <c r="Q7" s="110">
        <f>N7/K7</f>
        <v>0.87660272661472771</v>
      </c>
      <c r="R7" s="290"/>
      <c r="S7" s="47">
        <v>0.34236111111111112</v>
      </c>
      <c r="T7" s="48">
        <v>0.37619212962962961</v>
      </c>
      <c r="U7" s="111">
        <v>5.7000000000000117</v>
      </c>
      <c r="V7" s="112">
        <v>48.729789869158033</v>
      </c>
      <c r="W7" s="113"/>
      <c r="X7" s="116"/>
      <c r="Y7" s="281"/>
      <c r="Z7" s="282"/>
      <c r="AA7" s="117">
        <f>M7-J7</f>
        <v>-444.2301841869803</v>
      </c>
      <c r="AB7" s="110">
        <f>M7/J7</f>
        <v>0.87660272661472771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1614</v>
      </c>
      <c r="G8" s="103">
        <f t="shared" si="0"/>
        <v>46111.98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3124.934745659149</v>
      </c>
      <c r="N8" s="106">
        <f>M8/L8</f>
        <v>260.41122880492907</v>
      </c>
      <c r="O8" s="108">
        <f>L8-I8</f>
        <v>0</v>
      </c>
      <c r="P8" s="109">
        <f>N8-K8</f>
        <v>-39.588771195070933</v>
      </c>
      <c r="Q8" s="110">
        <f>N8/K8</f>
        <v>0.86803742934976358</v>
      </c>
      <c r="R8" s="290"/>
      <c r="S8" s="47">
        <v>0.37986111111111109</v>
      </c>
      <c r="T8" s="48">
        <v>0.40137731481481481</v>
      </c>
      <c r="U8" s="111">
        <v>5.2833333333333332</v>
      </c>
      <c r="V8" s="112">
        <v>30.989447102702087</v>
      </c>
      <c r="W8" s="113"/>
      <c r="X8" s="116"/>
      <c r="Y8" s="281"/>
      <c r="Z8" s="282"/>
      <c r="AA8" s="117">
        <f>M8-J8</f>
        <v>-475.06525434085097</v>
      </c>
      <c r="AB8" s="110">
        <f>M8/J8</f>
        <v>0.86803742934976358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81"/>
      <c r="Z9" s="28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281"/>
      <c r="Z10" s="28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281"/>
      <c r="Z11" s="28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281"/>
      <c r="Z12" s="28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281"/>
      <c r="Z13" s="28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281"/>
      <c r="Z14" s="28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281"/>
      <c r="Z15" s="28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281"/>
      <c r="Z16" s="28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281"/>
      <c r="Z17" s="28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281"/>
      <c r="Z18" s="28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281"/>
      <c r="Z19" s="28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81"/>
      <c r="Z20" s="28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3155.3605093564611</v>
      </c>
      <c r="N21" s="138">
        <f>M21/L21</f>
        <v>268.54131994523073</v>
      </c>
      <c r="O21" s="139">
        <f>L21-I21</f>
        <v>0</v>
      </c>
      <c r="P21" s="140">
        <f>N21-K21</f>
        <v>-37.841658778173553</v>
      </c>
      <c r="Q21" s="141">
        <f>N21/K21</f>
        <v>0.87648903037679471</v>
      </c>
      <c r="R21" s="291"/>
      <c r="S21" s="142">
        <v>0.29166666666666669</v>
      </c>
      <c r="T21" s="143">
        <v>0.45518518518518514</v>
      </c>
      <c r="U21" s="144"/>
      <c r="V21" s="166"/>
      <c r="W21" s="167"/>
      <c r="X21" s="138"/>
      <c r="Y21" s="277"/>
      <c r="Z21" s="278"/>
      <c r="AA21" s="168">
        <f>M21-J21</f>
        <v>-444.63949064353892</v>
      </c>
      <c r="AB21" s="141">
        <f>M21/J21</f>
        <v>0.87648903037679471</v>
      </c>
      <c r="AC21" s="296"/>
    </row>
    <row r="22" spans="1:29" ht="15.75" customHeight="1">
      <c r="A22" s="283" t="s">
        <v>120</v>
      </c>
      <c r="B22" s="114" t="s">
        <v>114</v>
      </c>
      <c r="C22" s="287" t="s">
        <v>121</v>
      </c>
      <c r="D22" s="288"/>
      <c r="E22" s="147">
        <v>14.03</v>
      </c>
      <c r="F22" s="97">
        <v>507</v>
      </c>
      <c r="G22" s="148">
        <f t="shared" ref="G22:G23" si="5">E22*F22</f>
        <v>7113.21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2344.246838834963</v>
      </c>
      <c r="N22" s="152">
        <f>M22/L22</f>
        <v>390.70780647249381</v>
      </c>
      <c r="O22" s="154">
        <f>L22-I22</f>
        <v>0</v>
      </c>
      <c r="P22" s="155">
        <f>N22-K22</f>
        <v>-42.6255268608395</v>
      </c>
      <c r="Q22" s="156">
        <f>N22/K22</f>
        <v>0.9016333995519088</v>
      </c>
      <c r="R22" s="289">
        <f>Q38</f>
        <v>0.9017421469289576</v>
      </c>
      <c r="S22" s="157">
        <v>0.29166666666666669</v>
      </c>
      <c r="T22" s="158">
        <v>0.3006712962962963</v>
      </c>
      <c r="U22" s="159"/>
      <c r="V22" s="160">
        <v>12.97644919300309</v>
      </c>
      <c r="W22" s="158"/>
      <c r="X22" s="169"/>
      <c r="Y22" s="292"/>
      <c r="Z22" s="293"/>
      <c r="AA22" s="115">
        <f>M22-J22</f>
        <v>-255.753161165037</v>
      </c>
      <c r="AB22" s="156">
        <f>M22/J22</f>
        <v>0.9016333995519088</v>
      </c>
      <c r="AC22" s="294">
        <f>AB38</f>
        <v>0.9017421469289576</v>
      </c>
    </row>
    <row r="23" spans="1:29" ht="15.75" customHeight="1">
      <c r="A23" s="284"/>
      <c r="B23" s="100" t="s">
        <v>114</v>
      </c>
      <c r="C23" s="279" t="s">
        <v>122</v>
      </c>
      <c r="D23" s="280"/>
      <c r="E23" s="101">
        <v>14.49</v>
      </c>
      <c r="F23" s="102">
        <v>603</v>
      </c>
      <c r="G23" s="103">
        <f t="shared" si="5"/>
        <v>8737.4699999999993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2344.8123251956167</v>
      </c>
      <c r="N23" s="106">
        <f>M23/L23</f>
        <v>390.80205419926943</v>
      </c>
      <c r="O23" s="108">
        <f>L23-I23</f>
        <v>0</v>
      </c>
      <c r="P23" s="109">
        <f>N23-K23</f>
        <v>-42.53127913406388</v>
      </c>
      <c r="Q23" s="110">
        <f>N23/K23</f>
        <v>0.9018508943060064</v>
      </c>
      <c r="R23" s="290"/>
      <c r="S23" s="47">
        <v>0.3041666666666667</v>
      </c>
      <c r="T23" s="48">
        <v>0.31487268518518524</v>
      </c>
      <c r="U23" s="111">
        <v>5.0333333333333741</v>
      </c>
      <c r="V23" s="112">
        <v>15.429806305279323</v>
      </c>
      <c r="W23" s="113"/>
      <c r="X23" s="13"/>
      <c r="Y23" s="281"/>
      <c r="Z23" s="282"/>
      <c r="AA23" s="117">
        <f>M23-J23</f>
        <v>-255.18767480438328</v>
      </c>
      <c r="AB23" s="110">
        <f>M23/J23</f>
        <v>0.9018508943060064</v>
      </c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81"/>
      <c r="Z24" s="28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81"/>
      <c r="Z25" s="28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81"/>
      <c r="Z26" s="28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50"/>
      <c r="Y27" s="281"/>
      <c r="Z27" s="28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281"/>
      <c r="Z28" s="28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281"/>
      <c r="Z29" s="28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81"/>
      <c r="Z30" s="28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81"/>
      <c r="Z31" s="28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81"/>
      <c r="Z32" s="28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81"/>
      <c r="Z33" s="28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81"/>
      <c r="Z34" s="28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81"/>
      <c r="Z35" s="28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81"/>
      <c r="Z36" s="28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81"/>
      <c r="Z37" s="28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2344.5295820152896</v>
      </c>
      <c r="N38" s="138">
        <f>M38/L38</f>
        <v>390.75493033588162</v>
      </c>
      <c r="O38" s="139">
        <f>L38-I38</f>
        <v>0</v>
      </c>
      <c r="P38" s="140">
        <f>N38-K38</f>
        <v>-42.57840299745169</v>
      </c>
      <c r="Q38" s="141">
        <f>N38/K38</f>
        <v>0.9017421469289576</v>
      </c>
      <c r="R38" s="291"/>
      <c r="S38" s="142">
        <v>0.29166666666666669</v>
      </c>
      <c r="T38" s="143">
        <v>0.31487268518518524</v>
      </c>
      <c r="U38" s="144"/>
      <c r="V38" s="166"/>
      <c r="W38" s="167"/>
      <c r="X38" s="138"/>
      <c r="Y38" s="277"/>
      <c r="Z38" s="278"/>
      <c r="AA38" s="168">
        <f>M38-J38</f>
        <v>-255.47041798471037</v>
      </c>
      <c r="AB38" s="141">
        <f>M38/J38</f>
        <v>0.9017421469289576</v>
      </c>
      <c r="AC38" s="296"/>
    </row>
    <row r="39" spans="1:29" ht="15.75" customHeight="1">
      <c r="A39" s="297" t="s">
        <v>123</v>
      </c>
      <c r="B39" s="114" t="s">
        <v>118</v>
      </c>
      <c r="C39" s="287" t="s">
        <v>191</v>
      </c>
      <c r="D39" s="288"/>
      <c r="E39" s="147">
        <v>18.53</v>
      </c>
      <c r="F39" s="97">
        <v>2099</v>
      </c>
      <c r="G39" s="148">
        <f t="shared" ref="G39" si="9">E39*F39</f>
        <v>38894.47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2981.0526640105713</v>
      </c>
      <c r="N39" s="152">
        <f>M39/L39</f>
        <v>993.68422133685715</v>
      </c>
      <c r="O39" s="154">
        <f>L39-I39</f>
        <v>0</v>
      </c>
      <c r="P39" s="155">
        <f>N39-K39</f>
        <v>-106.31577866314285</v>
      </c>
      <c r="Q39" s="156">
        <f>N39/K39</f>
        <v>0.90334929212441561</v>
      </c>
      <c r="R39" s="289">
        <f>Q55</f>
        <v>0.90334929212441561</v>
      </c>
      <c r="S39" s="157">
        <v>0.35416666666666669</v>
      </c>
      <c r="T39" s="158">
        <v>0.3834953703703704</v>
      </c>
      <c r="U39" s="159"/>
      <c r="V39" s="112">
        <v>42.246821574284468</v>
      </c>
      <c r="W39" s="161"/>
      <c r="X39" s="162"/>
      <c r="Y39" s="292"/>
      <c r="Z39" s="293"/>
      <c r="AA39" s="115">
        <f>M39-J39</f>
        <v>-318.94733598942867</v>
      </c>
      <c r="AB39" s="156">
        <f>M39/J39</f>
        <v>0.9033492921244155</v>
      </c>
      <c r="AC39" s="294">
        <f>AB55</f>
        <v>0.9033492921244155</v>
      </c>
    </row>
    <row r="40" spans="1:29" ht="15.75" customHeight="1">
      <c r="A40" s="298"/>
      <c r="B40" s="100"/>
      <c r="C40" s="279"/>
      <c r="D40" s="280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0"/>
      <c r="S40" s="47"/>
      <c r="T40" s="48"/>
      <c r="U40" s="111"/>
      <c r="V40" s="112"/>
      <c r="W40" s="113"/>
      <c r="X40" s="116"/>
      <c r="Y40" s="281"/>
      <c r="Z40" s="282"/>
      <c r="AA40" s="117"/>
      <c r="AB40" s="110"/>
      <c r="AC40" s="295"/>
    </row>
    <row r="41" spans="1:29" ht="15.75" customHeight="1">
      <c r="A41" s="298"/>
      <c r="B41" s="100"/>
      <c r="C41" s="279"/>
      <c r="D41" s="280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0"/>
      <c r="S41" s="47"/>
      <c r="T41" s="48"/>
      <c r="U41" s="111"/>
      <c r="V41" s="112"/>
      <c r="W41" s="113"/>
      <c r="X41" s="116"/>
      <c r="Y41" s="281"/>
      <c r="Z41" s="282"/>
      <c r="AA41" s="117"/>
      <c r="AB41" s="110"/>
      <c r="AC41" s="295"/>
    </row>
    <row r="42" spans="1:29" ht="15.75" customHeight="1">
      <c r="A42" s="298"/>
      <c r="B42" s="100"/>
      <c r="C42" s="279"/>
      <c r="D42" s="280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81"/>
      <c r="Z42" s="282"/>
      <c r="AA42" s="117"/>
      <c r="AB42" s="110"/>
      <c r="AC42" s="295"/>
    </row>
    <row r="43" spans="1:29" ht="15.75" customHeight="1">
      <c r="A43" s="298"/>
      <c r="B43" s="100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81"/>
      <c r="Z43" s="282"/>
      <c r="AA43" s="117"/>
      <c r="AB43" s="110"/>
      <c r="AC43" s="295"/>
    </row>
    <row r="44" spans="1:29" ht="15.75" customHeight="1">
      <c r="A44" s="298"/>
      <c r="B44" s="100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281"/>
      <c r="Z44" s="282"/>
      <c r="AA44" s="117"/>
      <c r="AB44" s="110"/>
      <c r="AC44" s="295"/>
    </row>
    <row r="45" spans="1:29" ht="15.75" customHeight="1">
      <c r="A45" s="298"/>
      <c r="B45" s="100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120"/>
      <c r="U45" s="111"/>
      <c r="V45" s="112"/>
      <c r="W45" s="113"/>
      <c r="X45" s="116"/>
      <c r="Y45" s="281"/>
      <c r="Z45" s="282"/>
      <c r="AA45" s="117"/>
      <c r="AB45" s="110"/>
      <c r="AC45" s="295"/>
    </row>
    <row r="46" spans="1:29" ht="15.75" customHeight="1">
      <c r="A46" s="298"/>
      <c r="B46" s="100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120"/>
      <c r="U46" s="111"/>
      <c r="V46" s="112"/>
      <c r="W46" s="113"/>
      <c r="X46" s="116"/>
      <c r="Y46" s="281"/>
      <c r="Z46" s="282"/>
      <c r="AA46" s="117"/>
      <c r="AB46" s="110"/>
      <c r="AC46" s="295"/>
    </row>
    <row r="47" spans="1:29" ht="15.75" customHeight="1">
      <c r="A47" s="298"/>
      <c r="B47" s="100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120"/>
      <c r="U47" s="111"/>
      <c r="V47" s="112"/>
      <c r="W47" s="113"/>
      <c r="X47" s="116"/>
      <c r="Y47" s="281"/>
      <c r="Z47" s="282"/>
      <c r="AA47" s="117"/>
      <c r="AB47" s="110"/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281"/>
      <c r="Z48" s="28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13"/>
      <c r="X49" s="116"/>
      <c r="Y49" s="281"/>
      <c r="Z49" s="28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13"/>
      <c r="X50" s="116"/>
      <c r="Y50" s="281"/>
      <c r="Z50" s="28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13"/>
      <c r="X51" s="116"/>
      <c r="Y51" s="281"/>
      <c r="Z51" s="28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13"/>
      <c r="X52" s="116"/>
      <c r="Y52" s="281"/>
      <c r="Z52" s="28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13"/>
      <c r="X53" s="116"/>
      <c r="Y53" s="281"/>
      <c r="Z53" s="28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81"/>
      <c r="Z54" s="28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2981.0526640105713</v>
      </c>
      <c r="N55" s="138">
        <f t="shared" ref="N55:N61" si="13">M55/L55</f>
        <v>993.68422133685715</v>
      </c>
      <c r="O55" s="139">
        <f t="shared" ref="O55:O61" si="14">L55-I55</f>
        <v>0</v>
      </c>
      <c r="P55" s="140">
        <f t="shared" ref="P55:P61" si="15">N55-K55</f>
        <v>-106.31577866314285</v>
      </c>
      <c r="Q55" s="141">
        <f t="shared" ref="Q55:Q61" si="16">N55/K55</f>
        <v>0.90334929212441561</v>
      </c>
      <c r="R55" s="291"/>
      <c r="S55" s="142">
        <v>0.35416666666666669</v>
      </c>
      <c r="T55" s="143">
        <v>0.3834953703703704</v>
      </c>
      <c r="U55" s="144"/>
      <c r="V55" s="166"/>
      <c r="W55" s="99"/>
      <c r="X55" s="69"/>
      <c r="Y55" s="277"/>
      <c r="Z55" s="278"/>
      <c r="AA55" s="168">
        <f t="shared" ref="AA55:AA61" si="17">M55-J55</f>
        <v>-318.94733598942867</v>
      </c>
      <c r="AB55" s="141">
        <f t="shared" ref="AB55:AB61" si="18">M55/J55</f>
        <v>0.9033492921244155</v>
      </c>
      <c r="AC55" s="296"/>
    </row>
    <row r="56" spans="1:29" ht="15.75" customHeight="1">
      <c r="A56" s="283" t="s">
        <v>71</v>
      </c>
      <c r="B56" s="114" t="s">
        <v>118</v>
      </c>
      <c r="C56" s="287" t="s">
        <v>128</v>
      </c>
      <c r="D56" s="288"/>
      <c r="E56" s="147">
        <v>14.03</v>
      </c>
      <c r="F56" s="97">
        <v>3262</v>
      </c>
      <c r="G56" s="148">
        <f t="shared" ref="G56:G61" si="19">E56*F56</f>
        <v>45765.86</v>
      </c>
      <c r="H56" s="149"/>
      <c r="I56" s="150">
        <v>3</v>
      </c>
      <c r="J56" s="151">
        <v>3000</v>
      </c>
      <c r="K56" s="152">
        <f>J56/I56</f>
        <v>1000</v>
      </c>
      <c r="L56" s="153">
        <v>3</v>
      </c>
      <c r="M56" s="151">
        <f t="shared" ref="M56:M61" si="20">F56/V56*60</f>
        <v>2707.2987012986969</v>
      </c>
      <c r="N56" s="152">
        <f t="shared" si="13"/>
        <v>902.43290043289892</v>
      </c>
      <c r="O56" s="154">
        <f t="shared" si="14"/>
        <v>0</v>
      </c>
      <c r="P56" s="155">
        <f t="shared" si="15"/>
        <v>-97.567099567101081</v>
      </c>
      <c r="Q56" s="156">
        <f t="shared" si="16"/>
        <v>0.90243290043289892</v>
      </c>
      <c r="R56" s="289">
        <f>Q72</f>
        <v>0.88878115981056061</v>
      </c>
      <c r="S56" s="157">
        <v>0.25</v>
      </c>
      <c r="T56" s="158">
        <v>0.30019675925925926</v>
      </c>
      <c r="U56" s="159"/>
      <c r="V56" s="160">
        <v>72.293463556907383</v>
      </c>
      <c r="W56" s="161"/>
      <c r="X56" s="162"/>
      <c r="Y56" s="292"/>
      <c r="Z56" s="293"/>
      <c r="AA56" s="115">
        <f t="shared" si="17"/>
        <v>-292.70129870130313</v>
      </c>
      <c r="AB56" s="156">
        <f t="shared" si="18"/>
        <v>0.90243290043289892</v>
      </c>
      <c r="AC56" s="294">
        <f>AB72</f>
        <v>0.88878115981056061</v>
      </c>
    </row>
    <row r="57" spans="1:29" ht="15.75" customHeight="1">
      <c r="A57" s="284"/>
      <c r="B57" s="100" t="s">
        <v>118</v>
      </c>
      <c r="C57" s="279" t="s">
        <v>130</v>
      </c>
      <c r="D57" s="280"/>
      <c r="E57" s="101">
        <v>14.28</v>
      </c>
      <c r="F57" s="102">
        <v>4147</v>
      </c>
      <c r="G57" s="103">
        <f t="shared" si="19"/>
        <v>59219.159999999996</v>
      </c>
      <c r="H57" s="26"/>
      <c r="I57" s="104">
        <v>3</v>
      </c>
      <c r="J57" s="105">
        <v>3600</v>
      </c>
      <c r="K57" s="106">
        <f t="shared" ref="K57:K92" si="21">J57/I57</f>
        <v>1200</v>
      </c>
      <c r="L57" s="107">
        <v>3</v>
      </c>
      <c r="M57" s="105">
        <f t="shared" si="20"/>
        <v>3181.5653333603505</v>
      </c>
      <c r="N57" s="106">
        <f t="shared" si="13"/>
        <v>1060.5217777867836</v>
      </c>
      <c r="O57" s="108">
        <f t="shared" si="14"/>
        <v>0</v>
      </c>
      <c r="P57" s="109">
        <f t="shared" si="15"/>
        <v>-139.47822221321644</v>
      </c>
      <c r="Q57" s="110">
        <f t="shared" si="16"/>
        <v>0.88376814815565297</v>
      </c>
      <c r="R57" s="290"/>
      <c r="S57" s="47">
        <v>0.31041666666666667</v>
      </c>
      <c r="T57" s="48">
        <v>0.36472222222222223</v>
      </c>
      <c r="U57" s="111">
        <v>14.716666666666676</v>
      </c>
      <c r="V57" s="112">
        <v>78.206786260522207</v>
      </c>
      <c r="W57" s="113"/>
      <c r="X57" s="116"/>
      <c r="Y57" s="281"/>
      <c r="Z57" s="282"/>
      <c r="AA57" s="117">
        <f t="shared" si="17"/>
        <v>-418.43466663964955</v>
      </c>
      <c r="AB57" s="110">
        <f t="shared" si="18"/>
        <v>0.88376814815565286</v>
      </c>
      <c r="AC57" s="295"/>
    </row>
    <row r="58" spans="1:29" ht="15.75" customHeight="1">
      <c r="A58" s="284"/>
      <c r="B58" s="100" t="s">
        <v>118</v>
      </c>
      <c r="C58" s="279" t="s">
        <v>125</v>
      </c>
      <c r="D58" s="280"/>
      <c r="E58" s="101">
        <v>17.89</v>
      </c>
      <c r="F58" s="102">
        <v>2260</v>
      </c>
      <c r="G58" s="103">
        <f t="shared" si="19"/>
        <v>40431.4</v>
      </c>
      <c r="H58" s="26"/>
      <c r="I58" s="104">
        <v>4</v>
      </c>
      <c r="J58" s="105">
        <v>3600</v>
      </c>
      <c r="K58" s="106">
        <f t="shared" si="21"/>
        <v>900</v>
      </c>
      <c r="L58" s="107">
        <v>4</v>
      </c>
      <c r="M58" s="105">
        <f t="shared" si="20"/>
        <v>3186.0541608717886</v>
      </c>
      <c r="N58" s="106">
        <f t="shared" si="13"/>
        <v>796.51354021794714</v>
      </c>
      <c r="O58" s="108">
        <f t="shared" si="14"/>
        <v>0</v>
      </c>
      <c r="P58" s="109">
        <f t="shared" si="15"/>
        <v>-103.48645978205286</v>
      </c>
      <c r="Q58" s="110">
        <f t="shared" si="16"/>
        <v>0.88501504468660797</v>
      </c>
      <c r="R58" s="290"/>
      <c r="S58" s="47">
        <v>0.37500000000000006</v>
      </c>
      <c r="T58" s="48">
        <v>0.40454861111111118</v>
      </c>
      <c r="U58" s="111">
        <v>14.800000000000075</v>
      </c>
      <c r="V58" s="112">
        <v>42.560481759951081</v>
      </c>
      <c r="W58" s="113"/>
      <c r="X58" s="116"/>
      <c r="Y58" s="281"/>
      <c r="Z58" s="282"/>
      <c r="AA58" s="117">
        <f t="shared" si="17"/>
        <v>-413.94583912821145</v>
      </c>
      <c r="AB58" s="110">
        <f t="shared" si="18"/>
        <v>0.88501504468660797</v>
      </c>
      <c r="AC58" s="295"/>
    </row>
    <row r="59" spans="1:29" ht="15.75" customHeight="1">
      <c r="A59" s="284"/>
      <c r="B59" s="100" t="s">
        <v>118</v>
      </c>
      <c r="C59" s="279" t="s">
        <v>124</v>
      </c>
      <c r="D59" s="280"/>
      <c r="E59" s="101">
        <v>22.28</v>
      </c>
      <c r="F59" s="102">
        <v>792</v>
      </c>
      <c r="G59" s="103">
        <f t="shared" si="19"/>
        <v>17645.760000000002</v>
      </c>
      <c r="H59" s="26"/>
      <c r="I59" s="104">
        <v>5</v>
      </c>
      <c r="J59" s="105">
        <v>3300</v>
      </c>
      <c r="K59" s="106">
        <f t="shared" si="21"/>
        <v>660</v>
      </c>
      <c r="L59" s="107">
        <v>5</v>
      </c>
      <c r="M59" s="105">
        <f t="shared" si="20"/>
        <v>2952.6774727125717</v>
      </c>
      <c r="N59" s="106">
        <f t="shared" si="13"/>
        <v>590.53549454251436</v>
      </c>
      <c r="O59" s="108">
        <f t="shared" si="14"/>
        <v>0</v>
      </c>
      <c r="P59" s="109">
        <f t="shared" si="15"/>
        <v>-69.464505457485643</v>
      </c>
      <c r="Q59" s="110">
        <f t="shared" si="16"/>
        <v>0.89475074930683995</v>
      </c>
      <c r="R59" s="290"/>
      <c r="S59" s="47">
        <v>0.41458333333333341</v>
      </c>
      <c r="T59" s="48">
        <v>0.4257523148148149</v>
      </c>
      <c r="U59" s="111">
        <v>15</v>
      </c>
      <c r="V59" s="112">
        <v>16.093867494557145</v>
      </c>
      <c r="W59" s="113"/>
      <c r="X59" s="116"/>
      <c r="Y59" s="281"/>
      <c r="Z59" s="282"/>
      <c r="AA59" s="117">
        <f t="shared" si="17"/>
        <v>-347.32252728742833</v>
      </c>
      <c r="AB59" s="110">
        <f t="shared" si="18"/>
        <v>0.89475074930683995</v>
      </c>
      <c r="AC59" s="295"/>
    </row>
    <row r="60" spans="1:29" ht="15.75" customHeight="1">
      <c r="A60" s="285"/>
      <c r="B60" s="100" t="s">
        <v>118</v>
      </c>
      <c r="C60" s="279" t="s">
        <v>129</v>
      </c>
      <c r="D60" s="280"/>
      <c r="E60" s="101">
        <v>18.18</v>
      </c>
      <c r="F60" s="102">
        <v>1658</v>
      </c>
      <c r="G60" s="103">
        <f t="shared" si="19"/>
        <v>30142.44</v>
      </c>
      <c r="H60" s="13"/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 t="shared" si="20"/>
        <v>3182.2782864459987</v>
      </c>
      <c r="N60" s="106">
        <f t="shared" si="13"/>
        <v>1060.759428815333</v>
      </c>
      <c r="O60" s="108">
        <f t="shared" si="14"/>
        <v>0</v>
      </c>
      <c r="P60" s="109">
        <f t="shared" si="15"/>
        <v>-139.24057118466703</v>
      </c>
      <c r="Q60" s="110">
        <f t="shared" si="16"/>
        <v>0.88396619067944415</v>
      </c>
      <c r="R60" s="290"/>
      <c r="S60" s="47">
        <v>0.43611111111111123</v>
      </c>
      <c r="T60" s="48">
        <v>0.45781250000000012</v>
      </c>
      <c r="U60" s="111">
        <v>14.916666666666707</v>
      </c>
      <c r="V60" s="112">
        <v>31.260622436355273</v>
      </c>
      <c r="W60" s="113"/>
      <c r="X60" s="116"/>
      <c r="Y60" s="281"/>
      <c r="Z60" s="282"/>
      <c r="AA60" s="117">
        <f t="shared" si="17"/>
        <v>-417.72171355400133</v>
      </c>
      <c r="AB60" s="110">
        <f t="shared" si="18"/>
        <v>0.88396619067944404</v>
      </c>
      <c r="AC60" s="295"/>
    </row>
    <row r="61" spans="1:29" ht="15.75" customHeight="1">
      <c r="A61" s="285"/>
      <c r="B61" s="100" t="s">
        <v>118</v>
      </c>
      <c r="C61" s="279" t="s">
        <v>210</v>
      </c>
      <c r="D61" s="280"/>
      <c r="E61" s="101">
        <v>27.48</v>
      </c>
      <c r="F61" s="102">
        <v>3339</v>
      </c>
      <c r="G61" s="121">
        <f t="shared" si="19"/>
        <v>91755.72</v>
      </c>
      <c r="H61" s="122"/>
      <c r="I61" s="104">
        <v>5</v>
      </c>
      <c r="J61" s="105">
        <v>3600</v>
      </c>
      <c r="K61" s="106">
        <f t="shared" si="21"/>
        <v>720</v>
      </c>
      <c r="L61" s="107">
        <v>5</v>
      </c>
      <c r="M61" s="105">
        <f t="shared" si="20"/>
        <v>3187.8960533891982</v>
      </c>
      <c r="N61" s="106">
        <f t="shared" si="13"/>
        <v>637.57921067783968</v>
      </c>
      <c r="O61" s="108">
        <f t="shared" si="14"/>
        <v>0</v>
      </c>
      <c r="P61" s="109">
        <f t="shared" si="15"/>
        <v>-82.420789322160317</v>
      </c>
      <c r="Q61" s="110">
        <f t="shared" si="16"/>
        <v>0.88552668149699953</v>
      </c>
      <c r="R61" s="290"/>
      <c r="S61" s="47">
        <v>0.46805555555555567</v>
      </c>
      <c r="T61" s="120">
        <v>0.5116898148148149</v>
      </c>
      <c r="U61" s="111">
        <v>14.749999999999988</v>
      </c>
      <c r="V61" s="112">
        <v>62.843956215890216</v>
      </c>
      <c r="W61" s="113"/>
      <c r="X61" s="116"/>
      <c r="Y61" s="281"/>
      <c r="Z61" s="282"/>
      <c r="AA61" s="117">
        <f t="shared" si="17"/>
        <v>-412.10394661080181</v>
      </c>
      <c r="AB61" s="110">
        <f t="shared" si="18"/>
        <v>0.88552668149699953</v>
      </c>
      <c r="AC61" s="295"/>
    </row>
    <row r="62" spans="1:29" ht="15.75" customHeight="1">
      <c r="A62" s="285"/>
      <c r="B62" s="100"/>
      <c r="C62" s="279"/>
      <c r="D62" s="280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281"/>
      <c r="Z62" s="282"/>
      <c r="AA62" s="117"/>
      <c r="AB62" s="110"/>
      <c r="AC62" s="295"/>
    </row>
    <row r="63" spans="1:29" ht="15.75" customHeight="1">
      <c r="A63" s="285"/>
      <c r="B63" s="100"/>
      <c r="C63" s="279"/>
      <c r="D63" s="280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281"/>
      <c r="Z63" s="282"/>
      <c r="AA63" s="117"/>
      <c r="AB63" s="110"/>
      <c r="AC63" s="295"/>
    </row>
    <row r="64" spans="1:29" ht="15.75" customHeight="1">
      <c r="A64" s="285"/>
      <c r="B64" s="100"/>
      <c r="C64" s="279"/>
      <c r="D64" s="280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281"/>
      <c r="Z64" s="282"/>
      <c r="AA64" s="117"/>
      <c r="AB64" s="110"/>
      <c r="AC64" s="295"/>
    </row>
    <row r="65" spans="1:29" ht="15.75" customHeight="1">
      <c r="A65" s="285"/>
      <c r="B65" s="100"/>
      <c r="C65" s="279"/>
      <c r="D65" s="280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281"/>
      <c r="Z65" s="282"/>
      <c r="AA65" s="117"/>
      <c r="AB65" s="110"/>
      <c r="AC65" s="295"/>
    </row>
    <row r="66" spans="1:29" ht="15.75" customHeight="1">
      <c r="A66" s="285"/>
      <c r="B66" s="100"/>
      <c r="C66" s="279"/>
      <c r="D66" s="280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26"/>
      <c r="X66" s="127"/>
      <c r="Y66" s="281"/>
      <c r="Z66" s="282"/>
      <c r="AA66" s="117"/>
      <c r="AB66" s="110"/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281"/>
      <c r="Z67" s="28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281"/>
      <c r="Z68" s="28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281"/>
      <c r="Z69" s="28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281"/>
      <c r="Z70" s="28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81"/>
      <c r="Z71" s="28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99"/>
      <c r="G72" s="135"/>
      <c r="H72" s="69"/>
      <c r="I72" s="136">
        <f t="shared" ref="I72:J72" si="22">AVERAGE(I56:I71)</f>
        <v>3.8333333333333335</v>
      </c>
      <c r="J72" s="137">
        <f t="shared" si="22"/>
        <v>3450</v>
      </c>
      <c r="K72" s="138">
        <f t="shared" ref="K72" si="23">J72/I72</f>
        <v>900</v>
      </c>
      <c r="L72" s="136">
        <f t="shared" ref="L72:M72" si="24">AVERAGE(L56:L71)</f>
        <v>3.8333333333333335</v>
      </c>
      <c r="M72" s="137">
        <f t="shared" si="24"/>
        <v>3066.2950013464342</v>
      </c>
      <c r="N72" s="138">
        <f t="shared" ref="N72:N79" si="25">M72/L72</f>
        <v>799.90304382950455</v>
      </c>
      <c r="O72" s="139">
        <f t="shared" ref="O72:O79" si="26">L72-I72</f>
        <v>0</v>
      </c>
      <c r="P72" s="140">
        <f t="shared" ref="P72:P79" si="27">N72-K72</f>
        <v>-100.09695617049545</v>
      </c>
      <c r="Q72" s="141">
        <f t="shared" ref="Q72:Q79" si="28">N72/K72</f>
        <v>0.88878115981056061</v>
      </c>
      <c r="R72" s="291"/>
      <c r="S72" s="142">
        <v>0.25</v>
      </c>
      <c r="T72" s="143">
        <v>0.5116898148148149</v>
      </c>
      <c r="U72" s="144"/>
      <c r="V72" s="166"/>
      <c r="W72" s="99"/>
      <c r="X72" s="69"/>
      <c r="Y72" s="277"/>
      <c r="Z72" s="278"/>
      <c r="AA72" s="168">
        <f t="shared" ref="AA72:AA79" si="29">M72-J72</f>
        <v>-383.70499865356578</v>
      </c>
      <c r="AB72" s="141">
        <f t="shared" ref="AB72:AB79" si="30">M72/J72</f>
        <v>0.88878115981056061</v>
      </c>
      <c r="AC72" s="296"/>
    </row>
    <row r="73" spans="1:29" ht="15.75" customHeight="1">
      <c r="A73" s="297" t="s">
        <v>78</v>
      </c>
      <c r="B73" s="114" t="s">
        <v>118</v>
      </c>
      <c r="C73" s="287" t="s">
        <v>211</v>
      </c>
      <c r="D73" s="288"/>
      <c r="E73" s="147">
        <v>23.72</v>
      </c>
      <c r="F73" s="97">
        <v>2755</v>
      </c>
      <c r="G73" s="148">
        <f t="shared" ref="G73:G79" si="31">E73*F73</f>
        <v>65348.6</v>
      </c>
      <c r="H73" s="149"/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79" si="32">F73/V73*60</f>
        <v>3182.3775423838129</v>
      </c>
      <c r="N73" s="152">
        <f t="shared" si="25"/>
        <v>636.47550847676257</v>
      </c>
      <c r="O73" s="154">
        <f t="shared" si="26"/>
        <v>0</v>
      </c>
      <c r="P73" s="155">
        <f t="shared" si="27"/>
        <v>-83.52449152323743</v>
      </c>
      <c r="Q73" s="156">
        <f t="shared" si="28"/>
        <v>0.88399376177328137</v>
      </c>
      <c r="R73" s="289">
        <f>Q89</f>
        <v>0.88459140042257467</v>
      </c>
      <c r="S73" s="157">
        <v>0.25</v>
      </c>
      <c r="T73" s="158">
        <v>0.28606481481481483</v>
      </c>
      <c r="U73" s="159"/>
      <c r="V73" s="160">
        <v>51.942297165715694</v>
      </c>
      <c r="W73" s="158"/>
      <c r="X73" s="169"/>
      <c r="Y73" s="292"/>
      <c r="Z73" s="293"/>
      <c r="AA73" s="115">
        <f t="shared" si="29"/>
        <v>-417.62245761618715</v>
      </c>
      <c r="AB73" s="156">
        <f t="shared" si="30"/>
        <v>0.88399376177328137</v>
      </c>
      <c r="AC73" s="294">
        <f>AB89</f>
        <v>0.88459140042257456</v>
      </c>
    </row>
    <row r="74" spans="1:29" ht="15.75" customHeight="1">
      <c r="A74" s="298"/>
      <c r="B74" s="100" t="s">
        <v>118</v>
      </c>
      <c r="C74" s="279" t="s">
        <v>126</v>
      </c>
      <c r="D74" s="280"/>
      <c r="E74" s="101">
        <v>16.66</v>
      </c>
      <c r="F74" s="102">
        <v>3453</v>
      </c>
      <c r="G74" s="103">
        <f t="shared" si="31"/>
        <v>57526.98</v>
      </c>
      <c r="H74" s="26"/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3185.0558276693378</v>
      </c>
      <c r="N74" s="106">
        <f t="shared" si="25"/>
        <v>637.0111655338676</v>
      </c>
      <c r="O74" s="108">
        <f t="shared" si="26"/>
        <v>0</v>
      </c>
      <c r="P74" s="109">
        <f t="shared" si="27"/>
        <v>-82.988834466132403</v>
      </c>
      <c r="Q74" s="110">
        <f t="shared" si="28"/>
        <v>0.88473772990814947</v>
      </c>
      <c r="R74" s="290"/>
      <c r="S74" s="47">
        <v>0.29583333333333334</v>
      </c>
      <c r="T74" s="48">
        <v>0.34099537037037037</v>
      </c>
      <c r="U74" s="111">
        <v>15</v>
      </c>
      <c r="V74" s="112">
        <v>65.047525446862835</v>
      </c>
      <c r="W74" s="113"/>
      <c r="X74" s="13"/>
      <c r="Y74" s="281"/>
      <c r="Z74" s="282"/>
      <c r="AA74" s="117">
        <f t="shared" si="29"/>
        <v>-414.94417233066224</v>
      </c>
      <c r="AB74" s="110">
        <f t="shared" si="30"/>
        <v>0.88473772990814936</v>
      </c>
      <c r="AC74" s="295"/>
    </row>
    <row r="75" spans="1:29" ht="15.75" customHeight="1">
      <c r="A75" s="298"/>
      <c r="B75" s="100" t="s">
        <v>118</v>
      </c>
      <c r="C75" s="279" t="s">
        <v>127</v>
      </c>
      <c r="D75" s="280"/>
      <c r="E75" s="101">
        <v>18.18</v>
      </c>
      <c r="F75" s="102">
        <v>788</v>
      </c>
      <c r="G75" s="103">
        <f t="shared" si="31"/>
        <v>14325.84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3183.7459073571767</v>
      </c>
      <c r="N75" s="106">
        <f t="shared" si="25"/>
        <v>1061.2486357857256</v>
      </c>
      <c r="O75" s="108">
        <f t="shared" si="26"/>
        <v>0</v>
      </c>
      <c r="P75" s="109">
        <f t="shared" si="27"/>
        <v>-138.75136421427442</v>
      </c>
      <c r="Q75" s="110">
        <f t="shared" si="28"/>
        <v>0.88437386315477129</v>
      </c>
      <c r="R75" s="290"/>
      <c r="S75" s="47">
        <v>0.35138888888888892</v>
      </c>
      <c r="T75" s="48">
        <v>0.36170138888888892</v>
      </c>
      <c r="U75" s="111">
        <v>14.966666666666715</v>
      </c>
      <c r="V75" s="112">
        <v>14.850431339618765</v>
      </c>
      <c r="W75" s="113"/>
      <c r="X75" s="13"/>
      <c r="Y75" s="281"/>
      <c r="Z75" s="282"/>
      <c r="AA75" s="117">
        <f t="shared" si="29"/>
        <v>-416.25409264282325</v>
      </c>
      <c r="AB75" s="110">
        <f t="shared" si="30"/>
        <v>0.88437386315477129</v>
      </c>
      <c r="AC75" s="295"/>
    </row>
    <row r="76" spans="1:29" ht="15.75" customHeight="1">
      <c r="A76" s="298"/>
      <c r="B76" s="100" t="s">
        <v>118</v>
      </c>
      <c r="C76" s="279" t="s">
        <v>131</v>
      </c>
      <c r="D76" s="280"/>
      <c r="E76" s="101">
        <v>25.03</v>
      </c>
      <c r="F76" s="102">
        <v>1120</v>
      </c>
      <c r="G76" s="103">
        <f t="shared" si="31"/>
        <v>28033.600000000002</v>
      </c>
      <c r="H76" s="26"/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3185.9820141427167</v>
      </c>
      <c r="N76" s="106">
        <f t="shared" si="25"/>
        <v>637.19640282854334</v>
      </c>
      <c r="O76" s="108">
        <f t="shared" si="26"/>
        <v>0</v>
      </c>
      <c r="P76" s="109">
        <f t="shared" si="27"/>
        <v>-82.803597171456659</v>
      </c>
      <c r="Q76" s="110">
        <f t="shared" si="28"/>
        <v>0.88499500392853236</v>
      </c>
      <c r="R76" s="290"/>
      <c r="S76" s="47">
        <v>0.37152777777777785</v>
      </c>
      <c r="T76" s="48">
        <v>0.38616898148148154</v>
      </c>
      <c r="U76" s="111">
        <v>15</v>
      </c>
      <c r="V76" s="112">
        <v>21.092397791857014</v>
      </c>
      <c r="W76" s="113"/>
      <c r="X76" s="116"/>
      <c r="Y76" s="281"/>
      <c r="Z76" s="282"/>
      <c r="AA76" s="117">
        <f t="shared" si="29"/>
        <v>-414.01798585728329</v>
      </c>
      <c r="AB76" s="110">
        <f t="shared" si="30"/>
        <v>0.88499500392853236</v>
      </c>
      <c r="AC76" s="295"/>
    </row>
    <row r="77" spans="1:29" ht="15.75" customHeight="1">
      <c r="A77" s="298"/>
      <c r="B77" s="100" t="s">
        <v>118</v>
      </c>
      <c r="C77" s="279" t="s">
        <v>132</v>
      </c>
      <c r="D77" s="280"/>
      <c r="E77" s="101">
        <v>24.82</v>
      </c>
      <c r="F77" s="102">
        <v>1492</v>
      </c>
      <c r="G77" s="103">
        <f t="shared" si="31"/>
        <v>37031.440000000002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3187.0718373929458</v>
      </c>
      <c r="N77" s="106">
        <f t="shared" si="25"/>
        <v>637.41436747858916</v>
      </c>
      <c r="O77" s="108">
        <f t="shared" si="26"/>
        <v>0</v>
      </c>
      <c r="P77" s="109">
        <f t="shared" si="27"/>
        <v>-82.585632521410844</v>
      </c>
      <c r="Q77" s="110">
        <f t="shared" si="28"/>
        <v>0.88529773260915157</v>
      </c>
      <c r="R77" s="290"/>
      <c r="S77" s="47">
        <v>0.39652777777777787</v>
      </c>
      <c r="T77" s="48">
        <v>0.41603009259259266</v>
      </c>
      <c r="U77" s="111">
        <v>14.916666666666707</v>
      </c>
      <c r="V77" s="112">
        <v>28.088478881990998</v>
      </c>
      <c r="W77" s="113"/>
      <c r="X77" s="116"/>
      <c r="Y77" s="281"/>
      <c r="Z77" s="282"/>
      <c r="AA77" s="117">
        <f t="shared" si="29"/>
        <v>-412.92816260705422</v>
      </c>
      <c r="AB77" s="110">
        <f t="shared" si="30"/>
        <v>0.88529773260915157</v>
      </c>
      <c r="AC77" s="295"/>
    </row>
    <row r="78" spans="1:29" ht="15.75" customHeight="1">
      <c r="A78" s="298"/>
      <c r="B78" s="100" t="s">
        <v>118</v>
      </c>
      <c r="C78" s="279" t="s">
        <v>133</v>
      </c>
      <c r="D78" s="280"/>
      <c r="E78" s="101">
        <v>30</v>
      </c>
      <c r="F78" s="102">
        <v>1865</v>
      </c>
      <c r="G78" s="121">
        <f t="shared" si="31"/>
        <v>55950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3183.4800000000032</v>
      </c>
      <c r="N78" s="106">
        <f t="shared" si="25"/>
        <v>795.8700000000008</v>
      </c>
      <c r="O78" s="108">
        <f t="shared" si="26"/>
        <v>0</v>
      </c>
      <c r="P78" s="109">
        <f t="shared" si="27"/>
        <v>-104.1299999999992</v>
      </c>
      <c r="Q78" s="110">
        <f t="shared" si="28"/>
        <v>0.88430000000000086</v>
      </c>
      <c r="R78" s="290"/>
      <c r="S78" s="47">
        <v>0.42638888888888898</v>
      </c>
      <c r="T78" s="120">
        <v>0.45079861111111119</v>
      </c>
      <c r="U78" s="111">
        <v>14.916666666666707</v>
      </c>
      <c r="V78" s="112">
        <v>35.150212974480723</v>
      </c>
      <c r="W78" s="113"/>
      <c r="X78" s="50"/>
      <c r="Y78" s="281"/>
      <c r="Z78" s="282"/>
      <c r="AA78" s="117">
        <f t="shared" si="29"/>
        <v>-416.5199999999968</v>
      </c>
      <c r="AB78" s="110">
        <f t="shared" si="30"/>
        <v>0.88430000000000086</v>
      </c>
      <c r="AC78" s="295"/>
    </row>
    <row r="79" spans="1:29" ht="15.75" customHeight="1">
      <c r="A79" s="298"/>
      <c r="B79" s="100" t="s">
        <v>118</v>
      </c>
      <c r="C79" s="279" t="s">
        <v>218</v>
      </c>
      <c r="D79" s="280"/>
      <c r="E79" s="101">
        <v>25.2</v>
      </c>
      <c r="F79" s="102">
        <v>2728</v>
      </c>
      <c r="G79" s="121">
        <f t="shared" si="31"/>
        <v>68745.599999999991</v>
      </c>
      <c r="H79" s="62"/>
      <c r="I79" s="104">
        <v>3</v>
      </c>
      <c r="J79" s="105">
        <v>3600</v>
      </c>
      <c r="K79" s="106">
        <f t="shared" si="21"/>
        <v>1200</v>
      </c>
      <c r="L79" s="107">
        <v>3</v>
      </c>
      <c r="M79" s="105">
        <f t="shared" si="32"/>
        <v>3183.9901617028854</v>
      </c>
      <c r="N79" s="106">
        <f t="shared" si="25"/>
        <v>1061.3300539009617</v>
      </c>
      <c r="O79" s="123">
        <f t="shared" si="26"/>
        <v>0</v>
      </c>
      <c r="P79" s="124">
        <f t="shared" si="27"/>
        <v>-138.66994609903827</v>
      </c>
      <c r="Q79" s="125">
        <f t="shared" si="28"/>
        <v>0.88444171158413476</v>
      </c>
      <c r="R79" s="290"/>
      <c r="S79" s="47">
        <v>0.46111111111111125</v>
      </c>
      <c r="T79" s="120">
        <v>0.49680555555555572</v>
      </c>
      <c r="U79" s="111">
        <v>14.850000000000083</v>
      </c>
      <c r="V79" s="112">
        <v>51.407194019864505</v>
      </c>
      <c r="W79" s="113"/>
      <c r="X79" s="116"/>
      <c r="Y79" s="281"/>
      <c r="Z79" s="282"/>
      <c r="AA79" s="117">
        <f t="shared" si="29"/>
        <v>-416.00983829711458</v>
      </c>
      <c r="AB79" s="110">
        <f t="shared" si="30"/>
        <v>0.88444171158413487</v>
      </c>
      <c r="AC79" s="295"/>
    </row>
    <row r="80" spans="1:29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281"/>
      <c r="Z80" s="282"/>
      <c r="AA80" s="117"/>
      <c r="AB80" s="110"/>
      <c r="AC80" s="295"/>
    </row>
    <row r="81" spans="1:29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26"/>
      <c r="X81" s="127"/>
      <c r="Y81" s="281"/>
      <c r="Z81" s="282"/>
      <c r="AA81" s="117"/>
      <c r="AB81" s="110"/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281"/>
      <c r="Z82" s="28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281"/>
      <c r="Z83" s="28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281"/>
      <c r="Z84" s="28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281"/>
      <c r="Z85" s="28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281"/>
      <c r="Z86" s="28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281"/>
      <c r="Z87" s="28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81"/>
      <c r="Z88" s="28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4.2857142857142856</v>
      </c>
      <c r="J89" s="137">
        <f t="shared" si="33"/>
        <v>3600</v>
      </c>
      <c r="K89" s="138">
        <f t="shared" ref="K89" si="34">J89/I89</f>
        <v>840</v>
      </c>
      <c r="L89" s="136">
        <f t="shared" ref="L89:M89" si="35">AVERAGE(L73:L88)</f>
        <v>4.2857142857142856</v>
      </c>
      <c r="M89" s="137">
        <f t="shared" si="35"/>
        <v>3184.5290415212685</v>
      </c>
      <c r="N89" s="138">
        <f>M89/L89</f>
        <v>743.05677635496272</v>
      </c>
      <c r="O89" s="139">
        <f>L89-I89</f>
        <v>0</v>
      </c>
      <c r="P89" s="140">
        <f>N89-K89</f>
        <v>-96.943223645037278</v>
      </c>
      <c r="Q89" s="141">
        <f>N89/K89</f>
        <v>0.88459140042257467</v>
      </c>
      <c r="R89" s="291"/>
      <c r="S89" s="142">
        <v>0.25</v>
      </c>
      <c r="T89" s="143">
        <v>0.49680555555555572</v>
      </c>
      <c r="U89" s="144"/>
      <c r="V89" s="166"/>
      <c r="W89" s="167"/>
      <c r="X89" s="138"/>
      <c r="Y89" s="277"/>
      <c r="Z89" s="278"/>
      <c r="AA89" s="168">
        <f>M89-J89</f>
        <v>-415.47095847873152</v>
      </c>
      <c r="AB89" s="141">
        <f>M89/J89</f>
        <v>0.88459140042257456</v>
      </c>
      <c r="AC89" s="296"/>
    </row>
    <row r="90" spans="1:29" ht="15.75" customHeight="1">
      <c r="A90" s="283" t="s">
        <v>134</v>
      </c>
      <c r="B90" s="114" t="s">
        <v>118</v>
      </c>
      <c r="C90" s="287" t="s">
        <v>135</v>
      </c>
      <c r="D90" s="288"/>
      <c r="E90" s="147">
        <v>28.57</v>
      </c>
      <c r="F90" s="97">
        <v>2496</v>
      </c>
      <c r="G90" s="148">
        <f t="shared" ref="G90:G92" si="36">E90*F90</f>
        <v>71310.720000000001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3126.5779239114627</v>
      </c>
      <c r="N90" s="152">
        <f>M90/L90</f>
        <v>260.54816032595522</v>
      </c>
      <c r="O90" s="154">
        <f>L90-I90</f>
        <v>0</v>
      </c>
      <c r="P90" s="155">
        <f>N90-K90</f>
        <v>-39.451839674044777</v>
      </c>
      <c r="Q90" s="156">
        <f>N90/K90</f>
        <v>0.86849386775318405</v>
      </c>
      <c r="R90" s="289">
        <f>Q106</f>
        <v>0.89395459266608257</v>
      </c>
      <c r="S90" s="157">
        <v>0.70833333333333337</v>
      </c>
      <c r="T90" s="158">
        <v>0.7415856481481482</v>
      </c>
      <c r="U90" s="159"/>
      <c r="V90" s="160">
        <v>47.899014080111201</v>
      </c>
      <c r="W90" s="158"/>
      <c r="X90" s="169"/>
      <c r="Y90" s="292"/>
      <c r="Z90" s="293"/>
      <c r="AA90" s="115">
        <f>M90-J90</f>
        <v>-473.42207608853732</v>
      </c>
      <c r="AB90" s="156">
        <f>M90/J90</f>
        <v>0.86849386775318405</v>
      </c>
      <c r="AC90" s="294">
        <f>AB106</f>
        <v>0.89395459266608268</v>
      </c>
    </row>
    <row r="91" spans="1:29" ht="15.75" customHeight="1">
      <c r="A91" s="284"/>
      <c r="B91" s="100" t="s">
        <v>118</v>
      </c>
      <c r="C91" s="279" t="s">
        <v>202</v>
      </c>
      <c r="D91" s="280"/>
      <c r="E91" s="101">
        <v>20.170000000000002</v>
      </c>
      <c r="F91" s="102">
        <v>151</v>
      </c>
      <c r="G91" s="103">
        <f t="shared" si="36"/>
        <v>3045.67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3264.0328589773153</v>
      </c>
      <c r="N91" s="106">
        <f>M91/L91</f>
        <v>272.00273824810961</v>
      </c>
      <c r="O91" s="108">
        <f>L91-I91</f>
        <v>0</v>
      </c>
      <c r="P91" s="109">
        <f>N91-K91</f>
        <v>-27.997261751890392</v>
      </c>
      <c r="Q91" s="110">
        <f>N91/K91</f>
        <v>0.90667579416036537</v>
      </c>
      <c r="R91" s="290"/>
      <c r="S91" s="47">
        <v>0.74444444444444446</v>
      </c>
      <c r="T91" s="48">
        <v>0.7463657407407408</v>
      </c>
      <c r="U91" s="111">
        <v>5</v>
      </c>
      <c r="V91" s="112">
        <v>2.7757073508257126</v>
      </c>
      <c r="W91" s="113"/>
      <c r="X91" s="13"/>
      <c r="Y91" s="281"/>
      <c r="Z91" s="282"/>
      <c r="AA91" s="117">
        <f>M91-J91</f>
        <v>-335.9671410226847</v>
      </c>
      <c r="AB91" s="110">
        <f>M91/J91</f>
        <v>0.90667579416036537</v>
      </c>
      <c r="AC91" s="295"/>
    </row>
    <row r="92" spans="1:29" ht="15.75" customHeight="1">
      <c r="A92" s="284"/>
      <c r="B92" s="100" t="s">
        <v>118</v>
      </c>
      <c r="C92" s="279" t="s">
        <v>203</v>
      </c>
      <c r="D92" s="280"/>
      <c r="E92" s="101">
        <v>20.420000000000002</v>
      </c>
      <c r="F92" s="102">
        <v>1277</v>
      </c>
      <c r="G92" s="103">
        <f t="shared" si="36"/>
        <v>26076.340000000004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3264.0988179049136</v>
      </c>
      <c r="N92" s="106">
        <f>M92/L92</f>
        <v>251.08452445422412</v>
      </c>
      <c r="O92" s="108">
        <f>L92-I92</f>
        <v>0</v>
      </c>
      <c r="P92" s="109">
        <f>N92-K92</f>
        <v>-25.838552468852782</v>
      </c>
      <c r="Q92" s="110">
        <f>N92/K92</f>
        <v>0.9066941160846983</v>
      </c>
      <c r="R92" s="290"/>
      <c r="S92" s="47">
        <v>0.74930555555555556</v>
      </c>
      <c r="T92" s="48">
        <v>0.76560185185185181</v>
      </c>
      <c r="U92" s="111">
        <v>5</v>
      </c>
      <c r="V92" s="112">
        <v>23.473554041840902</v>
      </c>
      <c r="W92" s="113"/>
      <c r="X92" s="13"/>
      <c r="Y92" s="281"/>
      <c r="Z92" s="282"/>
      <c r="AA92" s="117">
        <f>M92-J92</f>
        <v>-335.90118209508637</v>
      </c>
      <c r="AB92" s="110">
        <f>M92/J92</f>
        <v>0.90669411608469819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281"/>
      <c r="Z93" s="28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81"/>
      <c r="Z94" s="28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281"/>
      <c r="Z95" s="28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281"/>
      <c r="Z96" s="28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281"/>
      <c r="Z97" s="28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26"/>
      <c r="X98" s="127"/>
      <c r="Y98" s="281"/>
      <c r="Z98" s="28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26"/>
      <c r="X99" s="127"/>
      <c r="Y99" s="281"/>
      <c r="Z99" s="28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281"/>
      <c r="Z100" s="28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281"/>
      <c r="Z101" s="28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281"/>
      <c r="Z102" s="28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281"/>
      <c r="Z103" s="28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281"/>
      <c r="Z104" s="28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81"/>
      <c r="Z105" s="28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3218.2365335978975</v>
      </c>
      <c r="N106" s="138">
        <f>M106/L106</f>
        <v>260.93809731874842</v>
      </c>
      <c r="O106" s="139">
        <f>L106-I106</f>
        <v>0</v>
      </c>
      <c r="P106" s="140">
        <f>N106-K106</f>
        <v>-30.953794573143455</v>
      </c>
      <c r="Q106" s="141">
        <f>N106/K106</f>
        <v>0.89395459266608257</v>
      </c>
      <c r="R106" s="291"/>
      <c r="S106" s="142">
        <v>0.70833333333333337</v>
      </c>
      <c r="T106" s="143">
        <v>0.76560185185185181</v>
      </c>
      <c r="U106" s="144"/>
      <c r="V106" s="166"/>
      <c r="W106" s="167"/>
      <c r="X106" s="138"/>
      <c r="Y106" s="277"/>
      <c r="Z106" s="278"/>
      <c r="AA106" s="168">
        <f>M106-J106</f>
        <v>-381.76346640210249</v>
      </c>
      <c r="AB106" s="141">
        <f>M106/J106</f>
        <v>0.89395459266608268</v>
      </c>
      <c r="AC106" s="296"/>
    </row>
    <row r="107" spans="1:29" ht="15.75" customHeight="1">
      <c r="A107" s="297" t="s">
        <v>139</v>
      </c>
      <c r="B107" s="114" t="s">
        <v>118</v>
      </c>
      <c r="C107" s="287" t="s">
        <v>208</v>
      </c>
      <c r="D107" s="288"/>
      <c r="E107" s="147">
        <v>17.22</v>
      </c>
      <c r="F107" s="97">
        <v>2082</v>
      </c>
      <c r="G107" s="148">
        <f t="shared" ref="G107:G109" si="40">E107*F107</f>
        <v>35852.04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2979.2055790602544</v>
      </c>
      <c r="N107" s="152">
        <f>M107/L107</f>
        <v>993.06852635341818</v>
      </c>
      <c r="O107" s="154">
        <f>L107-I107</f>
        <v>0</v>
      </c>
      <c r="P107" s="155">
        <f>N107-K107</f>
        <v>-106.93147364658182</v>
      </c>
      <c r="Q107" s="156">
        <f>N107/K107</f>
        <v>0.90278956941219834</v>
      </c>
      <c r="R107" s="289">
        <f>Q123</f>
        <v>0.89849009128037582</v>
      </c>
      <c r="S107" s="157">
        <v>0.70833333333333337</v>
      </c>
      <c r="T107" s="158">
        <v>0.73744212962962963</v>
      </c>
      <c r="U107" s="159"/>
      <c r="V107" s="160">
        <v>41.930641134004638</v>
      </c>
      <c r="W107" s="161"/>
      <c r="X107" s="162"/>
      <c r="Y107" s="292"/>
      <c r="Z107" s="293"/>
      <c r="AA107" s="115">
        <f>M107-J107</f>
        <v>-320.79442093974558</v>
      </c>
      <c r="AB107" s="156">
        <f>M107/J107</f>
        <v>0.90278956941219834</v>
      </c>
      <c r="AC107" s="294">
        <f>AB123</f>
        <v>0.89849009128037582</v>
      </c>
    </row>
    <row r="108" spans="1:29" ht="15.75" customHeight="1">
      <c r="A108" s="298"/>
      <c r="B108" s="100" t="s">
        <v>118</v>
      </c>
      <c r="C108" s="279" t="s">
        <v>138</v>
      </c>
      <c r="D108" s="280"/>
      <c r="E108" s="101">
        <v>24.54</v>
      </c>
      <c r="F108" s="102">
        <v>1713</v>
      </c>
      <c r="G108" s="103">
        <f t="shared" si="40"/>
        <v>42037.02</v>
      </c>
      <c r="H108" s="26"/>
      <c r="I108" s="104">
        <v>4</v>
      </c>
      <c r="J108" s="105">
        <v>3000</v>
      </c>
      <c r="K108" s="106">
        <f t="shared" ref="K108:K152" si="41">J108/I108</f>
        <v>750</v>
      </c>
      <c r="L108" s="107">
        <v>4</v>
      </c>
      <c r="M108" s="105">
        <f>F108/V108*60</f>
        <v>2688.2572552203023</v>
      </c>
      <c r="N108" s="106">
        <f>M108/L108</f>
        <v>672.06431380507559</v>
      </c>
      <c r="O108" s="108">
        <f>L108-I108</f>
        <v>0</v>
      </c>
      <c r="P108" s="109">
        <f>N108-K108</f>
        <v>-77.935686194924415</v>
      </c>
      <c r="Q108" s="110">
        <f>N108/K108</f>
        <v>0.89608575174010074</v>
      </c>
      <c r="R108" s="290"/>
      <c r="S108" s="47">
        <v>0.74097222222222225</v>
      </c>
      <c r="T108" s="48">
        <v>0.76751157407407411</v>
      </c>
      <c r="U108" s="111">
        <v>5.0833333333333819</v>
      </c>
      <c r="V108" s="112">
        <v>38.232948055998897</v>
      </c>
      <c r="W108" s="113"/>
      <c r="X108" s="116"/>
      <c r="Y108" s="281"/>
      <c r="Z108" s="282"/>
      <c r="AA108" s="117">
        <f>M108-J108</f>
        <v>-311.74274477969766</v>
      </c>
      <c r="AB108" s="110">
        <f>M108/J108</f>
        <v>0.89608575174010074</v>
      </c>
      <c r="AC108" s="295"/>
    </row>
    <row r="109" spans="1:29" ht="15.75" customHeight="1">
      <c r="A109" s="298"/>
      <c r="B109" s="100" t="s">
        <v>118</v>
      </c>
      <c r="C109" s="279" t="s">
        <v>205</v>
      </c>
      <c r="D109" s="280"/>
      <c r="E109" s="101">
        <v>23.27</v>
      </c>
      <c r="F109" s="102">
        <v>2122</v>
      </c>
      <c r="G109" s="103">
        <f t="shared" si="40"/>
        <v>49378.94</v>
      </c>
      <c r="H109" s="26"/>
      <c r="I109" s="104">
        <v>5</v>
      </c>
      <c r="J109" s="105">
        <v>3000</v>
      </c>
      <c r="K109" s="106">
        <f t="shared" si="41"/>
        <v>600</v>
      </c>
      <c r="L109" s="107">
        <v>5</v>
      </c>
      <c r="M109" s="105">
        <f>F109/V109*60</f>
        <v>2688.4950146269384</v>
      </c>
      <c r="N109" s="106">
        <f>M109/L109</f>
        <v>537.69900292538773</v>
      </c>
      <c r="O109" s="108">
        <f>L109-I109</f>
        <v>0</v>
      </c>
      <c r="P109" s="109">
        <f>N109-K109</f>
        <v>-62.300997074612269</v>
      </c>
      <c r="Q109" s="110">
        <f>N109/K109</f>
        <v>0.89616500487564621</v>
      </c>
      <c r="R109" s="290"/>
      <c r="S109" s="47">
        <v>0.77152777777777781</v>
      </c>
      <c r="T109" s="48">
        <v>0.80440972222222229</v>
      </c>
      <c r="U109" s="111">
        <v>5.7833333333333314</v>
      </c>
      <c r="V109" s="112">
        <v>47.357350230261524</v>
      </c>
      <c r="W109" s="113"/>
      <c r="X109" s="116"/>
      <c r="Y109" s="281"/>
      <c r="Z109" s="282"/>
      <c r="AA109" s="117">
        <f>M109-J109</f>
        <v>-311.50498537306157</v>
      </c>
      <c r="AB109" s="110">
        <f>M109/J109</f>
        <v>0.8961650048756461</v>
      </c>
      <c r="AC109" s="295"/>
    </row>
    <row r="110" spans="1:29" ht="15.75" customHeight="1">
      <c r="A110" s="298"/>
      <c r="B110" s="100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281"/>
      <c r="Z110" s="282"/>
      <c r="AA110" s="117"/>
      <c r="AB110" s="110"/>
      <c r="AC110" s="295"/>
    </row>
    <row r="111" spans="1:29" ht="15.75" customHeight="1">
      <c r="A111" s="298"/>
      <c r="B111" s="100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81"/>
      <c r="Z111" s="282"/>
      <c r="AA111" s="117"/>
      <c r="AB111" s="110"/>
      <c r="AC111" s="295"/>
    </row>
    <row r="112" spans="1:29" ht="15.75" customHeight="1">
      <c r="A112" s="298"/>
      <c r="B112" s="100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281"/>
      <c r="Z112" s="282"/>
      <c r="AA112" s="117"/>
      <c r="AB112" s="110"/>
      <c r="AC112" s="295"/>
    </row>
    <row r="113" spans="1:29" ht="15.75" customHeight="1">
      <c r="A113" s="298"/>
      <c r="B113" s="100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120"/>
      <c r="U113" s="111"/>
      <c r="V113" s="112"/>
      <c r="W113" s="113"/>
      <c r="X113" s="116"/>
      <c r="Y113" s="281"/>
      <c r="Z113" s="282"/>
      <c r="AA113" s="117"/>
      <c r="AB113" s="110"/>
      <c r="AC113" s="295"/>
    </row>
    <row r="114" spans="1:29" ht="15.75" customHeight="1">
      <c r="A114" s="298"/>
      <c r="B114" s="100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120"/>
      <c r="U114" s="111"/>
      <c r="V114" s="112"/>
      <c r="W114" s="113"/>
      <c r="X114" s="116"/>
      <c r="Y114" s="281"/>
      <c r="Z114" s="282"/>
      <c r="AA114" s="117"/>
      <c r="AB114" s="110"/>
      <c r="AC114" s="295"/>
    </row>
    <row r="115" spans="1:29" ht="15.75" customHeight="1">
      <c r="A115" s="298"/>
      <c r="B115" s="100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120"/>
      <c r="U115" s="111"/>
      <c r="V115" s="112"/>
      <c r="W115" s="113"/>
      <c r="X115" s="116"/>
      <c r="Y115" s="281"/>
      <c r="Z115" s="282"/>
      <c r="AA115" s="117"/>
      <c r="AB115" s="110"/>
      <c r="AC115" s="295"/>
    </row>
    <row r="116" spans="1:29" ht="15.75" customHeight="1">
      <c r="A116" s="298"/>
      <c r="B116" s="100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120"/>
      <c r="U116" s="111"/>
      <c r="V116" s="112"/>
      <c r="W116" s="113"/>
      <c r="X116" s="116"/>
      <c r="Y116" s="281"/>
      <c r="Z116" s="282"/>
      <c r="AA116" s="117"/>
      <c r="AB116" s="110"/>
      <c r="AC116" s="295"/>
    </row>
    <row r="117" spans="1:29" ht="15.75" customHeight="1">
      <c r="A117" s="298"/>
      <c r="B117" s="100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120"/>
      <c r="U117" s="111"/>
      <c r="V117" s="112"/>
      <c r="W117" s="126"/>
      <c r="X117" s="127"/>
      <c r="Y117" s="281"/>
      <c r="Z117" s="282"/>
      <c r="AA117" s="117"/>
      <c r="AB117" s="110"/>
      <c r="AC117" s="295"/>
    </row>
    <row r="118" spans="1:29" ht="15.75" customHeight="1">
      <c r="A118" s="298"/>
      <c r="B118" s="100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120"/>
      <c r="U118" s="111"/>
      <c r="V118" s="112"/>
      <c r="W118" s="126"/>
      <c r="X118" s="127"/>
      <c r="Y118" s="281"/>
      <c r="Z118" s="282"/>
      <c r="AA118" s="117"/>
      <c r="AB118" s="110"/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281"/>
      <c r="Z119" s="28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281"/>
      <c r="Z120" s="28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281"/>
      <c r="Z121" s="28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81"/>
      <c r="Z122" s="28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2">AVERAGE(I107:I122)</f>
        <v>4</v>
      </c>
      <c r="J123" s="137">
        <f t="shared" si="42"/>
        <v>3100</v>
      </c>
      <c r="K123" s="138">
        <f t="shared" ref="K123" si="43">J123/I123</f>
        <v>775</v>
      </c>
      <c r="L123" s="136">
        <f t="shared" ref="L123:M123" si="44">AVERAGE(L107:L122)</f>
        <v>4</v>
      </c>
      <c r="M123" s="137">
        <f t="shared" si="44"/>
        <v>2785.3192829691652</v>
      </c>
      <c r="N123" s="138">
        <f t="shared" ref="N123:N134" si="45">M123/L123</f>
        <v>696.3298207422913</v>
      </c>
      <c r="O123" s="139">
        <f t="shared" ref="O123:O134" si="46">L123-I123</f>
        <v>0</v>
      </c>
      <c r="P123" s="140">
        <f t="shared" ref="P123:P134" si="47">N123-K123</f>
        <v>-78.670179257708696</v>
      </c>
      <c r="Q123" s="141">
        <f t="shared" ref="Q123:Q134" si="48">N123/K123</f>
        <v>0.89849009128037582</v>
      </c>
      <c r="R123" s="291"/>
      <c r="S123" s="142">
        <v>0.70833333333333337</v>
      </c>
      <c r="T123" s="143">
        <v>0.80440972222222229</v>
      </c>
      <c r="U123" s="144"/>
      <c r="V123" s="166"/>
      <c r="W123" s="99"/>
      <c r="X123" s="69"/>
      <c r="Y123" s="277"/>
      <c r="Z123" s="278"/>
      <c r="AA123" s="168">
        <f t="shared" ref="AA123:AA134" si="49">M123-J123</f>
        <v>-314.68071703083478</v>
      </c>
      <c r="AB123" s="141">
        <f t="shared" ref="AB123:AB134" si="50">M123/J123</f>
        <v>0.89849009128037582</v>
      </c>
      <c r="AC123" s="296"/>
    </row>
    <row r="124" spans="1:29" ht="15.75" customHeight="1">
      <c r="A124" s="283" t="s">
        <v>142</v>
      </c>
      <c r="B124" s="114" t="s">
        <v>118</v>
      </c>
      <c r="C124" s="287" t="s">
        <v>137</v>
      </c>
      <c r="D124" s="288"/>
      <c r="E124" s="147">
        <v>22.28</v>
      </c>
      <c r="F124" s="97">
        <v>450</v>
      </c>
      <c r="G124" s="148">
        <f t="shared" ref="G124:G134" si="51">E124*F124</f>
        <v>10026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4" si="52">F124/V124*60</f>
        <v>2951.2005155953129</v>
      </c>
      <c r="N124" s="152">
        <f t="shared" si="45"/>
        <v>590.24010311906261</v>
      </c>
      <c r="O124" s="154">
        <f t="shared" si="46"/>
        <v>0</v>
      </c>
      <c r="P124" s="155">
        <f t="shared" si="47"/>
        <v>-69.75989688093739</v>
      </c>
      <c r="Q124" s="156">
        <f t="shared" si="48"/>
        <v>0.89430318654403429</v>
      </c>
      <c r="R124" s="289">
        <f>Q140</f>
        <v>0.88977071517629347</v>
      </c>
      <c r="S124" s="157">
        <v>0.70833333333333337</v>
      </c>
      <c r="T124" s="158">
        <v>0.71467592592592599</v>
      </c>
      <c r="U124" s="159"/>
      <c r="V124" s="160">
        <v>9.1488192202872352</v>
      </c>
      <c r="W124" s="161"/>
      <c r="X124" s="162"/>
      <c r="Y124" s="292"/>
      <c r="Z124" s="293"/>
      <c r="AA124" s="115">
        <f t="shared" si="49"/>
        <v>-348.79948440468706</v>
      </c>
      <c r="AB124" s="156">
        <f t="shared" si="50"/>
        <v>0.89430318654403418</v>
      </c>
      <c r="AC124" s="294">
        <f>AB140</f>
        <v>0.88977071517629336</v>
      </c>
    </row>
    <row r="125" spans="1:29" ht="15.75" customHeight="1">
      <c r="A125" s="284"/>
      <c r="B125" s="100" t="s">
        <v>118</v>
      </c>
      <c r="C125" s="279" t="s">
        <v>143</v>
      </c>
      <c r="D125" s="280"/>
      <c r="E125" s="101">
        <v>14.03</v>
      </c>
      <c r="F125" s="102">
        <v>2044</v>
      </c>
      <c r="G125" s="103">
        <f t="shared" si="51"/>
        <v>28677.32</v>
      </c>
      <c r="H125" s="26">
        <v>2</v>
      </c>
      <c r="I125" s="104">
        <v>3</v>
      </c>
      <c r="J125" s="105">
        <v>3000</v>
      </c>
      <c r="K125" s="106">
        <f t="shared" si="41"/>
        <v>1000</v>
      </c>
      <c r="L125" s="107">
        <v>3</v>
      </c>
      <c r="M125" s="105">
        <f t="shared" si="52"/>
        <v>2704.5151742993867</v>
      </c>
      <c r="N125" s="106">
        <f t="shared" si="45"/>
        <v>901.50505809979552</v>
      </c>
      <c r="O125" s="108">
        <f t="shared" si="46"/>
        <v>0</v>
      </c>
      <c r="P125" s="109">
        <f t="shared" si="47"/>
        <v>-98.494941900204481</v>
      </c>
      <c r="Q125" s="110">
        <f t="shared" si="48"/>
        <v>0.90150505809979553</v>
      </c>
      <c r="R125" s="290"/>
      <c r="S125" s="47">
        <v>0.72499999999999998</v>
      </c>
      <c r="T125" s="48">
        <v>0.75648148148148142</v>
      </c>
      <c r="U125" s="111">
        <v>14.866666666666539</v>
      </c>
      <c r="V125" s="112">
        <v>45.346390053725727</v>
      </c>
      <c r="W125" s="113"/>
      <c r="X125" s="116"/>
      <c r="Y125" s="281"/>
      <c r="Z125" s="282"/>
      <c r="AA125" s="117">
        <f t="shared" si="49"/>
        <v>-295.48482570061333</v>
      </c>
      <c r="AB125" s="110">
        <f t="shared" si="50"/>
        <v>0.90150505809979553</v>
      </c>
      <c r="AC125" s="295"/>
    </row>
    <row r="126" spans="1:29" ht="15.75" customHeight="1">
      <c r="A126" s="284"/>
      <c r="B126" s="100" t="s">
        <v>118</v>
      </c>
      <c r="C126" s="279" t="s">
        <v>136</v>
      </c>
      <c r="D126" s="280"/>
      <c r="E126" s="101">
        <v>16.7</v>
      </c>
      <c r="F126" s="102">
        <v>390</v>
      </c>
      <c r="G126" s="103">
        <f t="shared" si="51"/>
        <v>6513</v>
      </c>
      <c r="H126" s="26">
        <v>2</v>
      </c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3196.8447556532406</v>
      </c>
      <c r="N126" s="106">
        <f t="shared" si="45"/>
        <v>1065.6149185510801</v>
      </c>
      <c r="O126" s="108">
        <f t="shared" si="46"/>
        <v>0</v>
      </c>
      <c r="P126" s="109">
        <f t="shared" si="47"/>
        <v>-134.38508144891989</v>
      </c>
      <c r="Q126" s="110">
        <f t="shared" si="48"/>
        <v>0.88801243212590009</v>
      </c>
      <c r="R126" s="290"/>
      <c r="S126" s="47">
        <v>0.76666666666666661</v>
      </c>
      <c r="T126" s="48">
        <v>0.77174768518518511</v>
      </c>
      <c r="U126" s="111">
        <v>14.666666666666668</v>
      </c>
      <c r="V126" s="112">
        <v>7.3197173427392359</v>
      </c>
      <c r="W126" s="113"/>
      <c r="X126" s="116"/>
      <c r="Y126" s="281"/>
      <c r="Z126" s="282"/>
      <c r="AA126" s="117">
        <f t="shared" si="49"/>
        <v>-403.15524434675945</v>
      </c>
      <c r="AB126" s="110">
        <f t="shared" si="50"/>
        <v>0.8880124321259002</v>
      </c>
      <c r="AC126" s="295"/>
    </row>
    <row r="127" spans="1:29" ht="15.75" customHeight="1">
      <c r="A127" s="284"/>
      <c r="B127" s="100" t="s">
        <v>118</v>
      </c>
      <c r="C127" s="279" t="s">
        <v>148</v>
      </c>
      <c r="D127" s="280"/>
      <c r="E127" s="101">
        <v>18.18</v>
      </c>
      <c r="F127" s="102">
        <v>1210</v>
      </c>
      <c r="G127" s="103">
        <f t="shared" si="51"/>
        <v>21997.8</v>
      </c>
      <c r="H127" s="26"/>
      <c r="I127" s="104">
        <v>3</v>
      </c>
      <c r="J127" s="105">
        <v>3600</v>
      </c>
      <c r="K127" s="106">
        <f t="shared" si="41"/>
        <v>1200</v>
      </c>
      <c r="L127" s="107">
        <v>3</v>
      </c>
      <c r="M127" s="105">
        <f t="shared" si="52"/>
        <v>3178.7631732776731</v>
      </c>
      <c r="N127" s="106">
        <f t="shared" si="45"/>
        <v>1059.5877244258911</v>
      </c>
      <c r="O127" s="108">
        <f t="shared" si="46"/>
        <v>0</v>
      </c>
      <c r="P127" s="109">
        <f t="shared" si="47"/>
        <v>-140.41227557410889</v>
      </c>
      <c r="Q127" s="110">
        <f t="shared" si="48"/>
        <v>0.88298977035490922</v>
      </c>
      <c r="R127" s="290"/>
      <c r="S127" s="47">
        <v>0.78194444444444433</v>
      </c>
      <c r="T127" s="48">
        <v>0.79780092592592577</v>
      </c>
      <c r="U127" s="111">
        <v>14.683333333333284</v>
      </c>
      <c r="V127" s="112">
        <v>22.839071689993496</v>
      </c>
      <c r="W127" s="113"/>
      <c r="X127" s="116"/>
      <c r="Y127" s="281"/>
      <c r="Z127" s="282"/>
      <c r="AA127" s="117">
        <f t="shared" si="49"/>
        <v>-421.2368267223269</v>
      </c>
      <c r="AB127" s="110">
        <f t="shared" si="50"/>
        <v>0.88298977035490922</v>
      </c>
      <c r="AC127" s="295"/>
    </row>
    <row r="128" spans="1:29" ht="15.75" customHeight="1">
      <c r="A128" s="285"/>
      <c r="B128" s="100" t="s">
        <v>118</v>
      </c>
      <c r="C128" s="279" t="s">
        <v>209</v>
      </c>
      <c r="D128" s="280"/>
      <c r="E128" s="101">
        <v>30</v>
      </c>
      <c r="F128" s="102">
        <v>865</v>
      </c>
      <c r="G128" s="103">
        <f t="shared" si="51"/>
        <v>25950</v>
      </c>
      <c r="H128" s="13">
        <v>2</v>
      </c>
      <c r="I128" s="104">
        <v>4</v>
      </c>
      <c r="J128" s="105">
        <v>3600</v>
      </c>
      <c r="K128" s="106">
        <f t="shared" si="41"/>
        <v>900</v>
      </c>
      <c r="L128" s="107">
        <v>4</v>
      </c>
      <c r="M128" s="105">
        <f t="shared" si="52"/>
        <v>3189.2399999999993</v>
      </c>
      <c r="N128" s="106">
        <f t="shared" si="45"/>
        <v>797.30999999999983</v>
      </c>
      <c r="O128" s="108">
        <f t="shared" si="46"/>
        <v>0</v>
      </c>
      <c r="P128" s="109">
        <f t="shared" si="47"/>
        <v>-102.69000000000017</v>
      </c>
      <c r="Q128" s="110">
        <f t="shared" si="48"/>
        <v>0.8858999999999998</v>
      </c>
      <c r="R128" s="290"/>
      <c r="S128" s="47">
        <v>0.80763888888888868</v>
      </c>
      <c r="T128" s="48">
        <v>0.81893518518518493</v>
      </c>
      <c r="U128" s="111">
        <v>15</v>
      </c>
      <c r="V128" s="112">
        <v>16.273469541332734</v>
      </c>
      <c r="W128" s="113"/>
      <c r="X128" s="116"/>
      <c r="Y128" s="281"/>
      <c r="Z128" s="282"/>
      <c r="AA128" s="117">
        <f t="shared" si="49"/>
        <v>-410.76000000000067</v>
      </c>
      <c r="AB128" s="110">
        <f t="shared" si="50"/>
        <v>0.8858999999999998</v>
      </c>
      <c r="AC128" s="295"/>
    </row>
    <row r="129" spans="1:29" ht="15.75" customHeight="1">
      <c r="A129" s="285"/>
      <c r="B129" s="100" t="s">
        <v>118</v>
      </c>
      <c r="C129" s="279" t="s">
        <v>145</v>
      </c>
      <c r="D129" s="280"/>
      <c r="E129" s="101">
        <v>14.28</v>
      </c>
      <c r="F129" s="102">
        <v>2556</v>
      </c>
      <c r="G129" s="121">
        <f t="shared" si="51"/>
        <v>36499.68</v>
      </c>
      <c r="H129" s="122">
        <v>2</v>
      </c>
      <c r="I129" s="104">
        <v>3</v>
      </c>
      <c r="J129" s="105">
        <v>3600</v>
      </c>
      <c r="K129" s="106">
        <f t="shared" si="41"/>
        <v>1200</v>
      </c>
      <c r="L129" s="107">
        <v>3</v>
      </c>
      <c r="M129" s="105">
        <f t="shared" si="52"/>
        <v>3185.4844846451674</v>
      </c>
      <c r="N129" s="106">
        <f t="shared" si="45"/>
        <v>1061.8281615483891</v>
      </c>
      <c r="O129" s="108">
        <f t="shared" si="46"/>
        <v>0</v>
      </c>
      <c r="P129" s="109">
        <f t="shared" si="47"/>
        <v>-138.17183845161094</v>
      </c>
      <c r="Q129" s="110">
        <f t="shared" si="48"/>
        <v>0.88485680129032418</v>
      </c>
      <c r="R129" s="290"/>
      <c r="S129" s="47">
        <v>0.82916666666666639</v>
      </c>
      <c r="T129" s="120">
        <v>0.86259259259259236</v>
      </c>
      <c r="U129" s="111">
        <v>14.733333333333292</v>
      </c>
      <c r="V129" s="112">
        <v>48.143383130331848</v>
      </c>
      <c r="W129" s="113"/>
      <c r="X129" s="116"/>
      <c r="Y129" s="281"/>
      <c r="Z129" s="282"/>
      <c r="AA129" s="117">
        <f t="shared" si="49"/>
        <v>-414.51551535483259</v>
      </c>
      <c r="AB129" s="110">
        <f t="shared" si="50"/>
        <v>0.88485680129032429</v>
      </c>
      <c r="AC129" s="295"/>
    </row>
    <row r="130" spans="1:29" ht="15.75" customHeight="1">
      <c r="A130" s="285"/>
      <c r="B130" s="100" t="s">
        <v>118</v>
      </c>
      <c r="C130" s="279" t="s">
        <v>137</v>
      </c>
      <c r="D130" s="280"/>
      <c r="E130" s="101">
        <v>22.28</v>
      </c>
      <c r="F130" s="102">
        <v>1201</v>
      </c>
      <c r="G130" s="121">
        <f t="shared" si="51"/>
        <v>26758.280000000002</v>
      </c>
      <c r="H130" s="62"/>
      <c r="I130" s="104">
        <v>5</v>
      </c>
      <c r="J130" s="105">
        <v>3300</v>
      </c>
      <c r="K130" s="106">
        <f t="shared" si="41"/>
        <v>660</v>
      </c>
      <c r="L130" s="107">
        <v>5</v>
      </c>
      <c r="M130" s="105">
        <f t="shared" si="52"/>
        <v>2951.2005155953134</v>
      </c>
      <c r="N130" s="106">
        <f t="shared" si="45"/>
        <v>590.24010311906272</v>
      </c>
      <c r="O130" s="123">
        <f t="shared" si="46"/>
        <v>0</v>
      </c>
      <c r="P130" s="124">
        <f t="shared" si="47"/>
        <v>-69.759896880937276</v>
      </c>
      <c r="Q130" s="125">
        <f t="shared" si="48"/>
        <v>0.8943031865440344</v>
      </c>
      <c r="R130" s="290"/>
      <c r="S130" s="47">
        <v>0.87291666666666634</v>
      </c>
      <c r="T130" s="120">
        <v>0.88987268518518481</v>
      </c>
      <c r="U130" s="111">
        <v>14.866666666666539</v>
      </c>
      <c r="V130" s="112">
        <v>24.417181963477709</v>
      </c>
      <c r="W130" s="113"/>
      <c r="X130" s="116"/>
      <c r="Y130" s="281"/>
      <c r="Z130" s="282"/>
      <c r="AA130" s="117">
        <f t="shared" si="49"/>
        <v>-348.79948440468661</v>
      </c>
      <c r="AB130" s="110">
        <f t="shared" si="50"/>
        <v>0.8943031865440344</v>
      </c>
      <c r="AC130" s="295"/>
    </row>
    <row r="131" spans="1:29" ht="15.75" customHeight="1">
      <c r="A131" s="285"/>
      <c r="B131" s="100" t="s">
        <v>118</v>
      </c>
      <c r="C131" s="279" t="s">
        <v>143</v>
      </c>
      <c r="D131" s="280"/>
      <c r="E131" s="101">
        <v>14.03</v>
      </c>
      <c r="F131" s="102">
        <v>5294</v>
      </c>
      <c r="G131" s="121">
        <f t="shared" si="51"/>
        <v>74274.819999999992</v>
      </c>
      <c r="H131" s="62"/>
      <c r="I131" s="104">
        <v>3</v>
      </c>
      <c r="J131" s="105">
        <v>3000</v>
      </c>
      <c r="K131" s="106">
        <f t="shared" si="41"/>
        <v>1000</v>
      </c>
      <c r="L131" s="118">
        <v>3</v>
      </c>
      <c r="M131" s="105">
        <f t="shared" si="52"/>
        <v>2704.5151742993867</v>
      </c>
      <c r="N131" s="106">
        <f t="shared" si="45"/>
        <v>901.50505809979552</v>
      </c>
      <c r="O131" s="123">
        <f t="shared" si="46"/>
        <v>0</v>
      </c>
      <c r="P131" s="124">
        <f t="shared" si="47"/>
        <v>-98.494941900204481</v>
      </c>
      <c r="Q131" s="125">
        <f t="shared" si="48"/>
        <v>0.90150505809979553</v>
      </c>
      <c r="R131" s="290"/>
      <c r="S131" s="47">
        <v>0.89999999999999969</v>
      </c>
      <c r="T131" s="120">
        <v>0.98155092592592563</v>
      </c>
      <c r="U131" s="111">
        <v>14.583333333333428</v>
      </c>
      <c r="V131" s="112">
        <v>117.44803764404304</v>
      </c>
      <c r="W131" s="113"/>
      <c r="X131" s="116"/>
      <c r="Y131" s="281"/>
      <c r="Z131" s="282"/>
      <c r="AA131" s="117">
        <f t="shared" si="49"/>
        <v>-295.48482570061333</v>
      </c>
      <c r="AB131" s="110">
        <f t="shared" si="50"/>
        <v>0.90150505809979553</v>
      </c>
      <c r="AC131" s="295"/>
    </row>
    <row r="132" spans="1:29" ht="15.75" customHeight="1">
      <c r="A132" s="285"/>
      <c r="B132" s="100" t="s">
        <v>118</v>
      </c>
      <c r="C132" s="279" t="s">
        <v>136</v>
      </c>
      <c r="D132" s="280"/>
      <c r="E132" s="101">
        <v>16.7</v>
      </c>
      <c r="F132" s="102">
        <v>898</v>
      </c>
      <c r="G132" s="121">
        <f t="shared" si="51"/>
        <v>14996.599999999999</v>
      </c>
      <c r="H132" s="62"/>
      <c r="I132" s="104">
        <v>3</v>
      </c>
      <c r="J132" s="105">
        <v>3600</v>
      </c>
      <c r="K132" s="106">
        <f t="shared" si="41"/>
        <v>1200</v>
      </c>
      <c r="L132" s="118">
        <v>3</v>
      </c>
      <c r="M132" s="105">
        <f t="shared" si="52"/>
        <v>3196.8447556532406</v>
      </c>
      <c r="N132" s="106">
        <f t="shared" si="45"/>
        <v>1065.6149185510801</v>
      </c>
      <c r="O132" s="123">
        <f t="shared" si="46"/>
        <v>0</v>
      </c>
      <c r="P132" s="124">
        <f t="shared" si="47"/>
        <v>-134.38508144891989</v>
      </c>
      <c r="Q132" s="125">
        <f t="shared" si="48"/>
        <v>0.88801243212590009</v>
      </c>
      <c r="R132" s="290"/>
      <c r="S132" s="47">
        <v>0.99166666666666636</v>
      </c>
      <c r="T132" s="120">
        <v>1.0033680555555553</v>
      </c>
      <c r="U132" s="111">
        <v>14.566666666666652</v>
      </c>
      <c r="V132" s="112">
        <v>16.854118394307267</v>
      </c>
      <c r="W132" s="113"/>
      <c r="X132" s="116"/>
      <c r="Y132" s="281"/>
      <c r="Z132" s="282"/>
      <c r="AA132" s="117">
        <f t="shared" si="49"/>
        <v>-403.15524434675945</v>
      </c>
      <c r="AB132" s="110">
        <f t="shared" si="50"/>
        <v>0.8880124321259002</v>
      </c>
      <c r="AC132" s="295"/>
    </row>
    <row r="133" spans="1:29" ht="15.75" customHeight="1">
      <c r="A133" s="285"/>
      <c r="B133" s="100" t="s">
        <v>118</v>
      </c>
      <c r="C133" s="279" t="s">
        <v>209</v>
      </c>
      <c r="D133" s="280"/>
      <c r="E133" s="101">
        <v>30</v>
      </c>
      <c r="F133" s="102">
        <v>2149</v>
      </c>
      <c r="G133" s="121">
        <f t="shared" si="51"/>
        <v>64470</v>
      </c>
      <c r="H133" s="62"/>
      <c r="I133" s="104">
        <v>4</v>
      </c>
      <c r="J133" s="105">
        <v>3600</v>
      </c>
      <c r="K133" s="106">
        <f t="shared" si="41"/>
        <v>900</v>
      </c>
      <c r="L133" s="118">
        <v>4</v>
      </c>
      <c r="M133" s="105">
        <f t="shared" si="52"/>
        <v>3189.24</v>
      </c>
      <c r="N133" s="106">
        <f t="shared" si="45"/>
        <v>797.31</v>
      </c>
      <c r="O133" s="123">
        <f t="shared" si="46"/>
        <v>0</v>
      </c>
      <c r="P133" s="124">
        <f t="shared" si="47"/>
        <v>-102.69000000000005</v>
      </c>
      <c r="Q133" s="125">
        <f t="shared" si="48"/>
        <v>0.88589999999999991</v>
      </c>
      <c r="R133" s="290"/>
      <c r="S133" s="47">
        <v>1.0131944444444443</v>
      </c>
      <c r="T133" s="120">
        <v>1.0412615740740738</v>
      </c>
      <c r="U133" s="111">
        <v>15</v>
      </c>
      <c r="V133" s="112">
        <v>40.429694848929529</v>
      </c>
      <c r="W133" s="113"/>
      <c r="X133" s="116"/>
      <c r="Y133" s="281"/>
      <c r="Z133" s="282"/>
      <c r="AA133" s="117">
        <f t="shared" si="49"/>
        <v>-410.76000000000022</v>
      </c>
      <c r="AB133" s="110">
        <f t="shared" si="50"/>
        <v>0.88589999999999991</v>
      </c>
      <c r="AC133" s="295"/>
    </row>
    <row r="134" spans="1:29" ht="15.75" customHeight="1">
      <c r="A134" s="285"/>
      <c r="B134" s="100" t="s">
        <v>118</v>
      </c>
      <c r="C134" s="279" t="s">
        <v>145</v>
      </c>
      <c r="D134" s="280"/>
      <c r="E134" s="101">
        <v>14.28</v>
      </c>
      <c r="F134" s="102">
        <v>6892</v>
      </c>
      <c r="G134" s="121">
        <f t="shared" si="51"/>
        <v>98417.76</v>
      </c>
      <c r="H134" s="62"/>
      <c r="I134" s="104">
        <v>3</v>
      </c>
      <c r="J134" s="105">
        <v>3600</v>
      </c>
      <c r="K134" s="106">
        <f t="shared" si="41"/>
        <v>1200</v>
      </c>
      <c r="L134" s="118">
        <v>3</v>
      </c>
      <c r="M134" s="105">
        <f t="shared" si="52"/>
        <v>3185.4844846451679</v>
      </c>
      <c r="N134" s="106">
        <f t="shared" si="45"/>
        <v>1061.8281615483893</v>
      </c>
      <c r="O134" s="123">
        <f t="shared" si="46"/>
        <v>0</v>
      </c>
      <c r="P134" s="124">
        <f t="shared" si="47"/>
        <v>-138.17183845161071</v>
      </c>
      <c r="Q134" s="125">
        <f t="shared" si="48"/>
        <v>0.8848568012903244</v>
      </c>
      <c r="R134" s="290"/>
      <c r="S134" s="47">
        <v>1.0513888888888887</v>
      </c>
      <c r="T134" s="120">
        <v>1.1415277777777777</v>
      </c>
      <c r="U134" s="111">
        <v>14.583333333333428</v>
      </c>
      <c r="V134" s="112">
        <v>129.81384840932984</v>
      </c>
      <c r="W134" s="126"/>
      <c r="X134" s="127"/>
      <c r="Y134" s="281"/>
      <c r="Z134" s="282"/>
      <c r="AA134" s="117">
        <f t="shared" si="49"/>
        <v>-414.51551535483213</v>
      </c>
      <c r="AB134" s="110">
        <f t="shared" si="50"/>
        <v>0.8848568012903244</v>
      </c>
      <c r="AC134" s="295"/>
    </row>
    <row r="135" spans="1:29" ht="15.75" customHeight="1">
      <c r="A135" s="285"/>
      <c r="B135" s="100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120"/>
      <c r="U135" s="111"/>
      <c r="V135" s="112"/>
      <c r="W135" s="126"/>
      <c r="X135" s="127"/>
      <c r="Y135" s="281"/>
      <c r="Z135" s="282"/>
      <c r="AA135" s="117"/>
      <c r="AB135" s="110"/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281"/>
      <c r="Z136" s="282"/>
      <c r="AA136" s="117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26"/>
      <c r="X137" s="127"/>
      <c r="Y137" s="281"/>
      <c r="Z137" s="282"/>
      <c r="AA137" s="117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281"/>
      <c r="Z138" s="282"/>
      <c r="AA138" s="117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81"/>
      <c r="Z139" s="282"/>
      <c r="AA139" s="165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99"/>
      <c r="G140" s="135"/>
      <c r="H140" s="69"/>
      <c r="I140" s="136">
        <f t="shared" ref="I140:J140" si="53">AVERAGE(I124:I139)</f>
        <v>3.5454545454545454</v>
      </c>
      <c r="J140" s="137">
        <f t="shared" si="53"/>
        <v>3436.3636363636365</v>
      </c>
      <c r="K140" s="138">
        <f t="shared" ref="K140" si="54">J140/I140</f>
        <v>969.23076923076928</v>
      </c>
      <c r="L140" s="136">
        <f t="shared" ref="L140:M140" si="55">AVERAGE(L124:L139)</f>
        <v>3.5454545454545454</v>
      </c>
      <c r="M140" s="137">
        <f t="shared" si="55"/>
        <v>3057.5757303330811</v>
      </c>
      <c r="N140" s="138">
        <f t="shared" ref="N140:N152" si="56">M140/L140</f>
        <v>862.39315470933059</v>
      </c>
      <c r="O140" s="139">
        <f t="shared" ref="O140:O152" si="57">L140-I140</f>
        <v>0</v>
      </c>
      <c r="P140" s="140">
        <f t="shared" ref="P140:P152" si="58">N140-K140</f>
        <v>-106.8376145214387</v>
      </c>
      <c r="Q140" s="141">
        <f t="shared" ref="Q140:Q152" si="59">N140/K140</f>
        <v>0.88977071517629347</v>
      </c>
      <c r="R140" s="291"/>
      <c r="S140" s="142">
        <v>0.70833333333333337</v>
      </c>
      <c r="T140" s="143">
        <v>1.1415277777777777</v>
      </c>
      <c r="U140" s="144"/>
      <c r="V140" s="166"/>
      <c r="W140" s="99"/>
      <c r="X140" s="69"/>
      <c r="Y140" s="277"/>
      <c r="Z140" s="278"/>
      <c r="AA140" s="168">
        <f t="shared" ref="AA140:AA152" si="60">M140-J140</f>
        <v>-378.7879060305554</v>
      </c>
      <c r="AB140" s="141">
        <f t="shared" ref="AB140:AB152" si="61">M140/J140</f>
        <v>0.88977071517629336</v>
      </c>
      <c r="AC140" s="296"/>
    </row>
    <row r="141" spans="1:29" ht="15.75" customHeight="1">
      <c r="A141" s="297" t="s">
        <v>146</v>
      </c>
      <c r="B141" s="114" t="s">
        <v>118</v>
      </c>
      <c r="C141" s="287" t="s">
        <v>144</v>
      </c>
      <c r="D141" s="288"/>
      <c r="E141" s="147">
        <v>18.18</v>
      </c>
      <c r="F141" s="97">
        <v>564</v>
      </c>
      <c r="G141" s="148">
        <f t="shared" ref="G141:G152" si="62">E141*F141</f>
        <v>10253.52</v>
      </c>
      <c r="H141" s="149">
        <v>2</v>
      </c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 t="shared" ref="M141:M152" si="63">F141/V141*60</f>
        <v>2706.5387160066493</v>
      </c>
      <c r="N141" s="152">
        <f t="shared" si="56"/>
        <v>902.17957200221645</v>
      </c>
      <c r="O141" s="154">
        <f t="shared" si="57"/>
        <v>0</v>
      </c>
      <c r="P141" s="155">
        <f t="shared" si="58"/>
        <v>-97.820427997783554</v>
      </c>
      <c r="Q141" s="156">
        <f t="shared" si="59"/>
        <v>0.90217957200221643</v>
      </c>
      <c r="R141" s="289">
        <f>Q157</f>
        <v>0.88731633798517728</v>
      </c>
      <c r="S141" s="157">
        <v>0.70833333333333337</v>
      </c>
      <c r="T141" s="158">
        <v>0.71701388888888895</v>
      </c>
      <c r="U141" s="159"/>
      <c r="V141" s="160">
        <v>12.503054103703743</v>
      </c>
      <c r="W141" s="158"/>
      <c r="X141" s="169"/>
      <c r="Y141" s="292"/>
      <c r="Z141" s="293"/>
      <c r="AA141" s="171">
        <f t="shared" si="60"/>
        <v>-293.46128399335066</v>
      </c>
      <c r="AB141" s="156">
        <f t="shared" si="61"/>
        <v>0.90217957200221643</v>
      </c>
      <c r="AC141" s="294">
        <f>AB157</f>
        <v>0.88731633798517728</v>
      </c>
    </row>
    <row r="142" spans="1:29" ht="15.75" customHeight="1">
      <c r="A142" s="298"/>
      <c r="B142" s="100" t="s">
        <v>118</v>
      </c>
      <c r="C142" s="279" t="s">
        <v>147</v>
      </c>
      <c r="D142" s="280"/>
      <c r="E142" s="101">
        <v>18.18</v>
      </c>
      <c r="F142" s="102">
        <v>966</v>
      </c>
      <c r="G142" s="103">
        <f t="shared" si="62"/>
        <v>17561.88</v>
      </c>
      <c r="H142" s="26">
        <v>2</v>
      </c>
      <c r="I142" s="104">
        <v>3</v>
      </c>
      <c r="J142" s="105">
        <v>3600</v>
      </c>
      <c r="K142" s="106">
        <f t="shared" si="41"/>
        <v>1200</v>
      </c>
      <c r="L142" s="107">
        <v>3</v>
      </c>
      <c r="M142" s="105">
        <f t="shared" si="63"/>
        <v>3177.1707185122582</v>
      </c>
      <c r="N142" s="106">
        <f t="shared" si="56"/>
        <v>1059.0569061707527</v>
      </c>
      <c r="O142" s="108">
        <f t="shared" si="57"/>
        <v>0</v>
      </c>
      <c r="P142" s="109">
        <f t="shared" si="58"/>
        <v>-140.94309382924735</v>
      </c>
      <c r="Q142" s="110">
        <f t="shared" si="59"/>
        <v>0.88254742180896051</v>
      </c>
      <c r="R142" s="290"/>
      <c r="S142" s="47">
        <v>0.7270833333333333</v>
      </c>
      <c r="T142" s="48">
        <v>0.73974537037037036</v>
      </c>
      <c r="U142" s="111">
        <v>15</v>
      </c>
      <c r="V142" s="112">
        <v>18.242645779871829</v>
      </c>
      <c r="W142" s="113"/>
      <c r="X142" s="13"/>
      <c r="Y142" s="281"/>
      <c r="Z142" s="282"/>
      <c r="AA142" s="172">
        <f t="shared" si="60"/>
        <v>-422.82928148774181</v>
      </c>
      <c r="AB142" s="110">
        <f t="shared" si="61"/>
        <v>0.88254742180896062</v>
      </c>
      <c r="AC142" s="295"/>
    </row>
    <row r="143" spans="1:29" ht="15.75" customHeight="1">
      <c r="A143" s="298"/>
      <c r="B143" s="100" t="s">
        <v>118</v>
      </c>
      <c r="C143" s="279" t="s">
        <v>150</v>
      </c>
      <c r="D143" s="280"/>
      <c r="E143" s="101">
        <v>25.03</v>
      </c>
      <c r="F143" s="102">
        <v>679</v>
      </c>
      <c r="G143" s="103">
        <f t="shared" si="62"/>
        <v>16995.37</v>
      </c>
      <c r="H143" s="26">
        <v>2</v>
      </c>
      <c r="I143" s="104">
        <v>5</v>
      </c>
      <c r="J143" s="105">
        <v>3600</v>
      </c>
      <c r="K143" s="106">
        <f t="shared" si="41"/>
        <v>720</v>
      </c>
      <c r="L143" s="107">
        <v>5</v>
      </c>
      <c r="M143" s="105">
        <f t="shared" si="63"/>
        <v>3188.6974918322212</v>
      </c>
      <c r="N143" s="106">
        <f t="shared" si="56"/>
        <v>637.7394983664442</v>
      </c>
      <c r="O143" s="108">
        <f t="shared" si="57"/>
        <v>0</v>
      </c>
      <c r="P143" s="109">
        <f t="shared" si="58"/>
        <v>-82.260501633555805</v>
      </c>
      <c r="Q143" s="110">
        <f t="shared" si="59"/>
        <v>0.88574930328672807</v>
      </c>
      <c r="R143" s="290"/>
      <c r="S143" s="47">
        <v>0.74999999999999989</v>
      </c>
      <c r="T143" s="48">
        <v>0.75886574074074065</v>
      </c>
      <c r="U143" s="111">
        <v>14.766666666666524</v>
      </c>
      <c r="V143" s="112">
        <v>12.776376594002604</v>
      </c>
      <c r="W143" s="113"/>
      <c r="X143" s="13"/>
      <c r="Y143" s="281"/>
      <c r="Z143" s="282"/>
      <c r="AA143" s="172">
        <f t="shared" si="60"/>
        <v>-411.3025081677788</v>
      </c>
      <c r="AB143" s="110">
        <f t="shared" si="61"/>
        <v>0.88574930328672807</v>
      </c>
      <c r="AC143" s="295"/>
    </row>
    <row r="144" spans="1:29" ht="15.75" customHeight="1">
      <c r="A144" s="298"/>
      <c r="B144" s="100" t="s">
        <v>118</v>
      </c>
      <c r="C144" s="279" t="s">
        <v>149</v>
      </c>
      <c r="D144" s="280"/>
      <c r="E144" s="101">
        <v>24.82</v>
      </c>
      <c r="F144" s="102">
        <v>863</v>
      </c>
      <c r="G144" s="103">
        <f t="shared" si="62"/>
        <v>21419.66</v>
      </c>
      <c r="H144" s="26">
        <v>2</v>
      </c>
      <c r="I144" s="104">
        <v>5</v>
      </c>
      <c r="J144" s="105">
        <v>3600</v>
      </c>
      <c r="K144" s="106">
        <f t="shared" si="41"/>
        <v>720</v>
      </c>
      <c r="L144" s="107">
        <v>5</v>
      </c>
      <c r="M144" s="105">
        <f t="shared" si="63"/>
        <v>3182.9117796373835</v>
      </c>
      <c r="N144" s="106">
        <f t="shared" si="56"/>
        <v>636.58235592747667</v>
      </c>
      <c r="O144" s="108">
        <f t="shared" si="57"/>
        <v>0</v>
      </c>
      <c r="P144" s="109">
        <f t="shared" si="58"/>
        <v>-83.417644072523331</v>
      </c>
      <c r="Q144" s="110">
        <f t="shared" si="59"/>
        <v>0.88414216101038423</v>
      </c>
      <c r="R144" s="290"/>
      <c r="S144" s="47">
        <v>0.76874999999999982</v>
      </c>
      <c r="T144" s="48">
        <v>0.78004629629629607</v>
      </c>
      <c r="U144" s="111">
        <v>15</v>
      </c>
      <c r="V144" s="112">
        <v>16.268122896544462</v>
      </c>
      <c r="W144" s="113"/>
      <c r="X144" s="13"/>
      <c r="Y144" s="281"/>
      <c r="Z144" s="282"/>
      <c r="AA144" s="172">
        <f t="shared" si="60"/>
        <v>-417.08822036261654</v>
      </c>
      <c r="AB144" s="110">
        <f t="shared" si="61"/>
        <v>0.88414216101038434</v>
      </c>
      <c r="AC144" s="295"/>
    </row>
    <row r="145" spans="1:29" ht="15.75" customHeight="1">
      <c r="A145" s="298"/>
      <c r="B145" s="100" t="s">
        <v>118</v>
      </c>
      <c r="C145" s="279" t="s">
        <v>140</v>
      </c>
      <c r="D145" s="280"/>
      <c r="E145" s="101">
        <v>17.89</v>
      </c>
      <c r="F145" s="102">
        <v>1418</v>
      </c>
      <c r="G145" s="103">
        <f t="shared" si="62"/>
        <v>25368.02</v>
      </c>
      <c r="H145" s="13">
        <v>2</v>
      </c>
      <c r="I145" s="104">
        <v>4</v>
      </c>
      <c r="J145" s="105">
        <v>3600</v>
      </c>
      <c r="K145" s="106">
        <f t="shared" si="41"/>
        <v>900</v>
      </c>
      <c r="L145" s="107">
        <v>4</v>
      </c>
      <c r="M145" s="105">
        <f t="shared" si="63"/>
        <v>3185.8964943287574</v>
      </c>
      <c r="N145" s="106">
        <f t="shared" si="56"/>
        <v>796.47412358218935</v>
      </c>
      <c r="O145" s="108">
        <f t="shared" si="57"/>
        <v>0</v>
      </c>
      <c r="P145" s="109">
        <f t="shared" si="58"/>
        <v>-103.52587641781065</v>
      </c>
      <c r="Q145" s="110">
        <f t="shared" si="59"/>
        <v>0.8849712484246548</v>
      </c>
      <c r="R145" s="290"/>
      <c r="S145" s="47">
        <v>0.79027777777777752</v>
      </c>
      <c r="T145" s="48">
        <v>0.8088194444444442</v>
      </c>
      <c r="U145" s="111">
        <v>14.733333333333292</v>
      </c>
      <c r="V145" s="112">
        <v>26.705199039407482</v>
      </c>
      <c r="W145" s="113"/>
      <c r="X145" s="116"/>
      <c r="Y145" s="281"/>
      <c r="Z145" s="282"/>
      <c r="AA145" s="172">
        <f t="shared" si="60"/>
        <v>-414.1035056712426</v>
      </c>
      <c r="AB145" s="110">
        <f t="shared" si="61"/>
        <v>0.8849712484246548</v>
      </c>
      <c r="AC145" s="295"/>
    </row>
    <row r="146" spans="1:29" ht="15.75" customHeight="1">
      <c r="A146" s="298"/>
      <c r="B146" s="100" t="s">
        <v>118</v>
      </c>
      <c r="C146" s="279" t="s">
        <v>141</v>
      </c>
      <c r="D146" s="280"/>
      <c r="E146" s="101">
        <v>16.66</v>
      </c>
      <c r="F146" s="102">
        <v>2188</v>
      </c>
      <c r="G146" s="121">
        <f t="shared" si="62"/>
        <v>36452.080000000002</v>
      </c>
      <c r="H146" s="122">
        <v>2</v>
      </c>
      <c r="I146" s="104">
        <v>5</v>
      </c>
      <c r="J146" s="105">
        <v>3600</v>
      </c>
      <c r="K146" s="106">
        <f t="shared" si="41"/>
        <v>720</v>
      </c>
      <c r="L146" s="107">
        <v>5</v>
      </c>
      <c r="M146" s="105">
        <f t="shared" si="63"/>
        <v>3192.4278973714545</v>
      </c>
      <c r="N146" s="106">
        <f t="shared" si="56"/>
        <v>638.48557947429094</v>
      </c>
      <c r="O146" s="108">
        <f t="shared" si="57"/>
        <v>0</v>
      </c>
      <c r="P146" s="109">
        <f t="shared" si="58"/>
        <v>-81.514420525709056</v>
      </c>
      <c r="Q146" s="110">
        <f t="shared" si="59"/>
        <v>0.88678552704762637</v>
      </c>
      <c r="R146" s="290"/>
      <c r="S146" s="47">
        <v>0.81874999999999976</v>
      </c>
      <c r="T146" s="120">
        <v>0.84730324074074048</v>
      </c>
      <c r="U146" s="111">
        <v>15</v>
      </c>
      <c r="V146" s="112">
        <v>41.122306977736869</v>
      </c>
      <c r="W146" s="113"/>
      <c r="X146" s="50"/>
      <c r="Y146" s="281"/>
      <c r="Z146" s="282"/>
      <c r="AA146" s="172">
        <f t="shared" si="60"/>
        <v>-407.57210262854551</v>
      </c>
      <c r="AB146" s="110">
        <f t="shared" si="61"/>
        <v>0.88678552704762625</v>
      </c>
      <c r="AC146" s="295"/>
    </row>
    <row r="147" spans="1:29" ht="15.75" customHeight="1">
      <c r="A147" s="298"/>
      <c r="B147" s="100" t="s">
        <v>118</v>
      </c>
      <c r="C147" s="279" t="s">
        <v>144</v>
      </c>
      <c r="D147" s="280"/>
      <c r="E147" s="101">
        <v>18.18</v>
      </c>
      <c r="F147" s="102">
        <v>1167</v>
      </c>
      <c r="G147" s="121">
        <f t="shared" si="62"/>
        <v>21216.06</v>
      </c>
      <c r="H147" s="62"/>
      <c r="I147" s="104">
        <v>3</v>
      </c>
      <c r="J147" s="105">
        <v>3000</v>
      </c>
      <c r="K147" s="106">
        <f t="shared" si="41"/>
        <v>1000</v>
      </c>
      <c r="L147" s="107">
        <v>3</v>
      </c>
      <c r="M147" s="105">
        <f t="shared" si="63"/>
        <v>2706.5387160066493</v>
      </c>
      <c r="N147" s="106">
        <f t="shared" si="56"/>
        <v>902.17957200221645</v>
      </c>
      <c r="O147" s="123">
        <f t="shared" si="57"/>
        <v>0</v>
      </c>
      <c r="P147" s="124">
        <f t="shared" si="58"/>
        <v>-97.820427997783554</v>
      </c>
      <c r="Q147" s="125">
        <f t="shared" si="59"/>
        <v>0.90217957200221643</v>
      </c>
      <c r="R147" s="290"/>
      <c r="S147" s="47">
        <v>0.85763888888888862</v>
      </c>
      <c r="T147" s="120">
        <v>0.87560185185185158</v>
      </c>
      <c r="U147" s="111">
        <v>14.883333333333315</v>
      </c>
      <c r="V147" s="112">
        <v>25.870681097557213</v>
      </c>
      <c r="W147" s="113">
        <v>0.87560185185185158</v>
      </c>
      <c r="X147" s="116">
        <v>0.88541666666666641</v>
      </c>
      <c r="Y147" s="281"/>
      <c r="Z147" s="282"/>
      <c r="AA147" s="172">
        <f t="shared" si="60"/>
        <v>-293.46128399335066</v>
      </c>
      <c r="AB147" s="110">
        <f t="shared" si="61"/>
        <v>0.90217957200221643</v>
      </c>
      <c r="AC147" s="295"/>
    </row>
    <row r="148" spans="1:29" ht="15.75" customHeight="1">
      <c r="A148" s="298"/>
      <c r="B148" s="100" t="s">
        <v>118</v>
      </c>
      <c r="C148" s="279" t="s">
        <v>147</v>
      </c>
      <c r="D148" s="280"/>
      <c r="E148" s="101">
        <v>18.18</v>
      </c>
      <c r="F148" s="102">
        <v>2518</v>
      </c>
      <c r="G148" s="121">
        <f t="shared" si="62"/>
        <v>45777.24</v>
      </c>
      <c r="H148" s="62"/>
      <c r="I148" s="104">
        <v>3</v>
      </c>
      <c r="J148" s="105">
        <v>3600</v>
      </c>
      <c r="K148" s="106">
        <f t="shared" si="41"/>
        <v>1200</v>
      </c>
      <c r="L148" s="118">
        <v>3</v>
      </c>
      <c r="M148" s="105">
        <f t="shared" si="63"/>
        <v>3177.1707185122586</v>
      </c>
      <c r="N148" s="106">
        <f t="shared" si="56"/>
        <v>1059.0569061707529</v>
      </c>
      <c r="O148" s="123">
        <f t="shared" si="57"/>
        <v>0</v>
      </c>
      <c r="P148" s="124">
        <f t="shared" si="58"/>
        <v>-140.94309382924712</v>
      </c>
      <c r="Q148" s="125">
        <f t="shared" si="59"/>
        <v>0.88254742180896073</v>
      </c>
      <c r="R148" s="290"/>
      <c r="S148" s="47">
        <v>0.88541666666666641</v>
      </c>
      <c r="T148" s="120">
        <v>0.9184374999999998</v>
      </c>
      <c r="U148" s="111">
        <v>15</v>
      </c>
      <c r="V148" s="112">
        <v>47.551741277140025</v>
      </c>
      <c r="W148" s="113"/>
      <c r="X148" s="116"/>
      <c r="Y148" s="281"/>
      <c r="Z148" s="282"/>
      <c r="AA148" s="172">
        <f t="shared" si="60"/>
        <v>-422.82928148774135</v>
      </c>
      <c r="AB148" s="110">
        <f t="shared" si="61"/>
        <v>0.88254742180896073</v>
      </c>
      <c r="AC148" s="295"/>
    </row>
    <row r="149" spans="1:29" ht="15.75" customHeight="1">
      <c r="A149" s="298"/>
      <c r="B149" s="100" t="s">
        <v>118</v>
      </c>
      <c r="C149" s="279" t="s">
        <v>150</v>
      </c>
      <c r="D149" s="280"/>
      <c r="E149" s="101">
        <v>25.03</v>
      </c>
      <c r="F149" s="102">
        <v>1452</v>
      </c>
      <c r="G149" s="121">
        <f t="shared" si="62"/>
        <v>36343.560000000005</v>
      </c>
      <c r="H149" s="62"/>
      <c r="I149" s="104">
        <v>5</v>
      </c>
      <c r="J149" s="105">
        <v>3600</v>
      </c>
      <c r="K149" s="106">
        <f t="shared" si="41"/>
        <v>720</v>
      </c>
      <c r="L149" s="118">
        <v>5</v>
      </c>
      <c r="M149" s="105">
        <f t="shared" si="63"/>
        <v>3188.6974918322212</v>
      </c>
      <c r="N149" s="106">
        <f t="shared" si="56"/>
        <v>637.7394983664442</v>
      </c>
      <c r="O149" s="123">
        <f t="shared" si="57"/>
        <v>0</v>
      </c>
      <c r="P149" s="124">
        <f t="shared" si="58"/>
        <v>-82.260501633555805</v>
      </c>
      <c r="Q149" s="125">
        <f t="shared" si="59"/>
        <v>0.88574930328672807</v>
      </c>
      <c r="R149" s="290"/>
      <c r="S149" s="47">
        <v>0.92847222222222192</v>
      </c>
      <c r="T149" s="120">
        <v>0.94744212962962937</v>
      </c>
      <c r="U149" s="111">
        <v>15</v>
      </c>
      <c r="V149" s="112">
        <v>27.321500463169045</v>
      </c>
      <c r="W149" s="126"/>
      <c r="X149" s="127"/>
      <c r="Y149" s="281"/>
      <c r="Z149" s="282"/>
      <c r="AA149" s="172">
        <f t="shared" si="60"/>
        <v>-411.3025081677788</v>
      </c>
      <c r="AB149" s="110">
        <f t="shared" si="61"/>
        <v>0.88574930328672807</v>
      </c>
      <c r="AC149" s="295"/>
    </row>
    <row r="150" spans="1:29" ht="15.75" customHeight="1">
      <c r="A150" s="298"/>
      <c r="B150" s="100" t="s">
        <v>118</v>
      </c>
      <c r="C150" s="279" t="s">
        <v>149</v>
      </c>
      <c r="D150" s="280"/>
      <c r="E150" s="101">
        <v>24.82</v>
      </c>
      <c r="F150" s="102">
        <v>1965</v>
      </c>
      <c r="G150" s="121">
        <f t="shared" si="62"/>
        <v>48771.3</v>
      </c>
      <c r="H150" s="62"/>
      <c r="I150" s="104">
        <v>5</v>
      </c>
      <c r="J150" s="105">
        <v>3600</v>
      </c>
      <c r="K150" s="106">
        <f t="shared" si="41"/>
        <v>720</v>
      </c>
      <c r="L150" s="118">
        <v>5</v>
      </c>
      <c r="M150" s="105">
        <f t="shared" si="63"/>
        <v>3182.911779637383</v>
      </c>
      <c r="N150" s="106">
        <f t="shared" si="56"/>
        <v>636.58235592747656</v>
      </c>
      <c r="O150" s="123">
        <f t="shared" si="57"/>
        <v>0</v>
      </c>
      <c r="P150" s="124">
        <f t="shared" si="58"/>
        <v>-83.417644072523444</v>
      </c>
      <c r="Q150" s="125">
        <f t="shared" si="59"/>
        <v>0.88414216101038412</v>
      </c>
      <c r="R150" s="290"/>
      <c r="S150" s="47">
        <v>0.9576388888888886</v>
      </c>
      <c r="T150" s="120">
        <v>0.98335648148148114</v>
      </c>
      <c r="U150" s="111">
        <v>14.683333333333284</v>
      </c>
      <c r="V150" s="112">
        <v>37.041554451575749</v>
      </c>
      <c r="W150" s="126"/>
      <c r="X150" s="127"/>
      <c r="Y150" s="281"/>
      <c r="Z150" s="282"/>
      <c r="AA150" s="172">
        <f t="shared" si="60"/>
        <v>-417.08822036261699</v>
      </c>
      <c r="AB150" s="110">
        <f t="shared" si="61"/>
        <v>0.88414216101038412</v>
      </c>
      <c r="AC150" s="295"/>
    </row>
    <row r="151" spans="1:29" ht="15.75" customHeight="1">
      <c r="A151" s="298"/>
      <c r="B151" s="100" t="s">
        <v>118</v>
      </c>
      <c r="C151" s="279" t="s">
        <v>140</v>
      </c>
      <c r="D151" s="280"/>
      <c r="E151" s="101">
        <v>17.89</v>
      </c>
      <c r="F151" s="102">
        <v>3726</v>
      </c>
      <c r="G151" s="121">
        <f t="shared" si="62"/>
        <v>66658.14</v>
      </c>
      <c r="H151" s="62"/>
      <c r="I151" s="104">
        <v>4</v>
      </c>
      <c r="J151" s="105">
        <v>3600</v>
      </c>
      <c r="K151" s="106">
        <f t="shared" si="41"/>
        <v>900</v>
      </c>
      <c r="L151" s="118">
        <v>4</v>
      </c>
      <c r="M151" s="105">
        <f t="shared" si="63"/>
        <v>3185.8964943287574</v>
      </c>
      <c r="N151" s="106">
        <f t="shared" si="56"/>
        <v>796.47412358218935</v>
      </c>
      <c r="O151" s="123">
        <f t="shared" si="57"/>
        <v>0</v>
      </c>
      <c r="P151" s="124">
        <f t="shared" si="58"/>
        <v>-103.52587641781065</v>
      </c>
      <c r="Q151" s="125">
        <f t="shared" si="59"/>
        <v>0.8849712484246548</v>
      </c>
      <c r="R151" s="290"/>
      <c r="S151" s="47">
        <v>0.99374999999999969</v>
      </c>
      <c r="T151" s="120">
        <v>1.0424768518518515</v>
      </c>
      <c r="U151" s="111">
        <v>14.966666666666715</v>
      </c>
      <c r="V151" s="112">
        <v>70.171771241771708</v>
      </c>
      <c r="W151" s="126"/>
      <c r="X151" s="127"/>
      <c r="Y151" s="281"/>
      <c r="Z151" s="282"/>
      <c r="AA151" s="172">
        <f t="shared" si="60"/>
        <v>-414.1035056712426</v>
      </c>
      <c r="AB151" s="110">
        <f t="shared" si="61"/>
        <v>0.8849712484246548</v>
      </c>
      <c r="AC151" s="295"/>
    </row>
    <row r="152" spans="1:29" ht="15.75" customHeight="1">
      <c r="A152" s="298"/>
      <c r="B152" s="100" t="s">
        <v>118</v>
      </c>
      <c r="C152" s="279" t="s">
        <v>141</v>
      </c>
      <c r="D152" s="280"/>
      <c r="E152" s="101">
        <v>16.66</v>
      </c>
      <c r="F152" s="102">
        <v>5676</v>
      </c>
      <c r="G152" s="121">
        <f t="shared" si="62"/>
        <v>94562.16</v>
      </c>
      <c r="H152" s="62"/>
      <c r="I152" s="104">
        <v>5</v>
      </c>
      <c r="J152" s="105">
        <v>3600</v>
      </c>
      <c r="K152" s="106">
        <f t="shared" si="41"/>
        <v>720</v>
      </c>
      <c r="L152" s="118">
        <v>5</v>
      </c>
      <c r="M152" s="105">
        <f t="shared" si="63"/>
        <v>3192.427897371454</v>
      </c>
      <c r="N152" s="106">
        <f t="shared" si="56"/>
        <v>638.48557947429083</v>
      </c>
      <c r="O152" s="123">
        <f t="shared" si="57"/>
        <v>0</v>
      </c>
      <c r="P152" s="124">
        <f t="shared" si="58"/>
        <v>-81.51442052570917</v>
      </c>
      <c r="Q152" s="125">
        <f t="shared" si="59"/>
        <v>0.88678552704762614</v>
      </c>
      <c r="R152" s="290"/>
      <c r="S152" s="47">
        <v>1.0527777777777776</v>
      </c>
      <c r="T152" s="120">
        <v>1.1268518518518515</v>
      </c>
      <c r="U152" s="111">
        <v>14.833333333333627</v>
      </c>
      <c r="V152" s="112">
        <v>106.6774288874015</v>
      </c>
      <c r="W152" s="126"/>
      <c r="X152" s="127"/>
      <c r="Y152" s="281"/>
      <c r="Z152" s="282"/>
      <c r="AA152" s="172">
        <f t="shared" si="60"/>
        <v>-407.57210262854596</v>
      </c>
      <c r="AB152" s="110">
        <f t="shared" si="61"/>
        <v>0.88678552704762614</v>
      </c>
      <c r="AC152" s="295"/>
    </row>
    <row r="153" spans="1:29" ht="15.75" customHeight="1">
      <c r="A153" s="298"/>
      <c r="B153" s="100"/>
      <c r="C153" s="279"/>
      <c r="D153" s="280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120"/>
      <c r="U153" s="111"/>
      <c r="V153" s="112"/>
      <c r="W153" s="126"/>
      <c r="X153" s="127"/>
      <c r="Y153" s="281"/>
      <c r="Z153" s="282"/>
      <c r="AA153" s="172"/>
      <c r="AB153" s="110"/>
      <c r="AC153" s="295"/>
    </row>
    <row r="154" spans="1:29" ht="15.75" customHeight="1">
      <c r="A154" s="298"/>
      <c r="B154" s="100"/>
      <c r="C154" s="279"/>
      <c r="D154" s="280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120"/>
      <c r="U154" s="111"/>
      <c r="V154" s="112"/>
      <c r="W154" s="113"/>
      <c r="X154" s="116"/>
      <c r="Y154" s="281"/>
      <c r="Z154" s="282"/>
      <c r="AA154" s="172"/>
      <c r="AB154" s="110"/>
      <c r="AC154" s="295"/>
    </row>
    <row r="155" spans="1:29" ht="15.75" customHeight="1">
      <c r="A155" s="298"/>
      <c r="B155" s="100"/>
      <c r="C155" s="279"/>
      <c r="D155" s="280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120"/>
      <c r="U155" s="111"/>
      <c r="V155" s="112"/>
      <c r="W155" s="126"/>
      <c r="X155" s="127"/>
      <c r="Y155" s="281"/>
      <c r="Z155" s="282"/>
      <c r="AA155" s="172"/>
      <c r="AB155" s="110"/>
      <c r="AC155" s="295"/>
    </row>
    <row r="156" spans="1:29" ht="15.75" customHeight="1">
      <c r="A156" s="298"/>
      <c r="B156" s="100"/>
      <c r="C156" s="279"/>
      <c r="D156" s="280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81"/>
      <c r="Z156" s="282"/>
      <c r="AA156" s="173"/>
      <c r="AB156" s="125"/>
      <c r="AC156" s="295"/>
    </row>
    <row r="157" spans="1:29" ht="15.75" customHeight="1" thickBot="1">
      <c r="A157" s="299"/>
      <c r="B157" s="133" t="s">
        <v>115</v>
      </c>
      <c r="C157" s="276"/>
      <c r="D157" s="276"/>
      <c r="E157" s="134"/>
      <c r="F157" s="167"/>
      <c r="G157" s="135"/>
      <c r="H157" s="69"/>
      <c r="I157" s="136">
        <f t="shared" ref="I157:J157" si="64">AVERAGE(I141:I156)</f>
        <v>4.166666666666667</v>
      </c>
      <c r="J157" s="137">
        <f t="shared" si="64"/>
        <v>3500</v>
      </c>
      <c r="K157" s="138">
        <f t="shared" ref="K157" si="65">J157/I157</f>
        <v>839.99999999999989</v>
      </c>
      <c r="L157" s="136">
        <f t="shared" ref="L157:M157" si="66">AVERAGE(L141:L156)</f>
        <v>4.166666666666667</v>
      </c>
      <c r="M157" s="137">
        <f t="shared" si="66"/>
        <v>3105.6071829481207</v>
      </c>
      <c r="N157" s="138">
        <f>M157/L157</f>
        <v>745.34572390754886</v>
      </c>
      <c r="O157" s="139">
        <f>L157-I157</f>
        <v>0</v>
      </c>
      <c r="P157" s="140">
        <f>N157-K157</f>
        <v>-94.654276092451028</v>
      </c>
      <c r="Q157" s="141">
        <f>N157/K157</f>
        <v>0.88731633798517728</v>
      </c>
      <c r="R157" s="291"/>
      <c r="S157" s="142">
        <v>0.70833333333333337</v>
      </c>
      <c r="T157" s="143">
        <v>1.1268518518518515</v>
      </c>
      <c r="U157" s="144"/>
      <c r="V157" s="166"/>
      <c r="W157" s="167"/>
      <c r="X157" s="138"/>
      <c r="Y157" s="277"/>
      <c r="Z157" s="278"/>
      <c r="AA157" s="174">
        <f>M157-J157</f>
        <v>-394.39281705187932</v>
      </c>
      <c r="AB157" s="141">
        <f>M157/J157</f>
        <v>0.88731633798517728</v>
      </c>
      <c r="AC157" s="296"/>
    </row>
    <row r="159" spans="1:29">
      <c r="Y159" s="275" t="s">
        <v>151</v>
      </c>
      <c r="Z159" s="275"/>
    </row>
    <row r="160" spans="1:29">
      <c r="Y160" s="275" t="s">
        <v>152</v>
      </c>
      <c r="Z160" s="275"/>
    </row>
    <row r="161" spans="25:26">
      <c r="Y161" s="275" t="s">
        <v>153</v>
      </c>
      <c r="Z161" s="275"/>
    </row>
    <row r="162" spans="25:26">
      <c r="Y162" s="275" t="s">
        <v>154</v>
      </c>
      <c r="Z162" s="275"/>
    </row>
    <row r="163" spans="25:26">
      <c r="Y163" s="275" t="s">
        <v>155</v>
      </c>
      <c r="Z163" s="275"/>
    </row>
    <row r="164" spans="25:26">
      <c r="Y164" s="275" t="s">
        <v>156</v>
      </c>
      <c r="Z164" s="275"/>
    </row>
    <row r="165" spans="25:26">
      <c r="Y165" s="275" t="s">
        <v>157</v>
      </c>
      <c r="Z165" s="275"/>
    </row>
    <row r="166" spans="25:26">
      <c r="Y166" s="275" t="s">
        <v>158</v>
      </c>
      <c r="Z166" s="275"/>
    </row>
    <row r="167" spans="25:26">
      <c r="Y167" s="275" t="s">
        <v>159</v>
      </c>
      <c r="Z167" s="275"/>
    </row>
    <row r="168" spans="25:26">
      <c r="Y168" s="275" t="s">
        <v>160</v>
      </c>
      <c r="Z168" s="275"/>
    </row>
    <row r="169" spans="25:26">
      <c r="Y169" s="275" t="s">
        <v>161</v>
      </c>
      <c r="Z169" s="275"/>
    </row>
    <row r="170" spans="25:26">
      <c r="Y170" s="275" t="s">
        <v>162</v>
      </c>
      <c r="Z170" s="275"/>
    </row>
    <row r="171" spans="25:26">
      <c r="Y171" s="275" t="s">
        <v>163</v>
      </c>
      <c r="Z171" s="275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45" priority="1" operator="greaterThan">
      <formula>0</formula>
    </cfRule>
  </conditionalFormatting>
  <conditionalFormatting sqref="P5:P157 AA5:AA157">
    <cfRule type="cellIs" dxfId="44" priority="4" operator="lessThan">
      <formula>0</formula>
    </cfRule>
  </conditionalFormatting>
  <conditionalFormatting sqref="Q5:Q157 AB5:AB157">
    <cfRule type="cellIs" dxfId="43" priority="2" operator="greaterThan">
      <formula>1</formula>
    </cfRule>
    <cfRule type="cellIs" dxfId="42" priority="3" operator="lessThan">
      <formula>0.8</formula>
    </cfRule>
  </conditionalFormatting>
  <conditionalFormatting sqref="AC5:AC6 R5:R157 AC90:AC95">
    <cfRule type="cellIs" dxfId="41" priority="5" operator="lessThan">
      <formula>0.8</formula>
    </cfRule>
  </conditionalFormatting>
  <conditionalFormatting sqref="AC12:AC20">
    <cfRule type="cellIs" dxfId="40" priority="13" operator="lessThan">
      <formula>0.8</formula>
    </cfRule>
  </conditionalFormatting>
  <conditionalFormatting sqref="AC22:AC27">
    <cfRule type="cellIs" dxfId="39" priority="12" operator="lessThan">
      <formula>0.8</formula>
    </cfRule>
  </conditionalFormatting>
  <conditionalFormatting sqref="AC39">
    <cfRule type="cellIs" dxfId="38" priority="11" operator="lessThan">
      <formula>0.8</formula>
    </cfRule>
  </conditionalFormatting>
  <conditionalFormatting sqref="AC56">
    <cfRule type="cellIs" dxfId="37" priority="7" operator="lessThan">
      <formula>0.8</formula>
    </cfRule>
  </conditionalFormatting>
  <conditionalFormatting sqref="AC73:AC78">
    <cfRule type="cellIs" dxfId="36" priority="6" operator="lessThan">
      <formula>0.8</formula>
    </cfRule>
  </conditionalFormatting>
  <conditionalFormatting sqref="AC107">
    <cfRule type="cellIs" dxfId="35" priority="10" operator="lessThan">
      <formula>0.8</formula>
    </cfRule>
  </conditionalFormatting>
  <conditionalFormatting sqref="AC124">
    <cfRule type="cellIs" dxfId="34" priority="9" operator="lessThan">
      <formula>0.8</formula>
    </cfRule>
  </conditionalFormatting>
  <conditionalFormatting sqref="AC141:AC146">
    <cfRule type="cellIs" dxfId="33" priority="8" operator="lessThan">
      <formula>0.8</formula>
    </cfRule>
  </conditionalFormatting>
  <dataValidations count="1">
    <dataValidation type="list" allowBlank="1" showInputMessage="1" showErrorMessage="1" sqref="Y5:Z157" xr:uid="{248357A1-CD4B-4C04-871C-0738695D43E7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C710C-C467-4E2B-BA29-3A6E9F05A88D}">
  <sheetPr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52925</v>
      </c>
      <c r="E1" s="88" t="s">
        <v>3</v>
      </c>
      <c r="F1" s="89">
        <f>SUM(G5:G123)</f>
        <v>2462696.71</v>
      </c>
      <c r="G1" s="90" t="s">
        <v>84</v>
      </c>
      <c r="H1" s="91">
        <f>L21+L38+L55+L72+L89+L106+L123</f>
        <v>132.78333333333333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46144</v>
      </c>
      <c r="B2" s="335"/>
      <c r="C2" s="92" t="s">
        <v>40</v>
      </c>
      <c r="D2" s="93">
        <f>AVERAGE(N21,N38,N55,N72,N89,N106,N123)</f>
        <v>144.50496531898577</v>
      </c>
      <c r="E2" s="93" t="s">
        <v>91</v>
      </c>
      <c r="F2" s="94">
        <f>F1/D1</f>
        <v>46.531822579121396</v>
      </c>
      <c r="G2" s="95" t="s">
        <v>92</v>
      </c>
      <c r="H2" s="96">
        <f>COUNT(H5:H123)</f>
        <v>0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SUM(Y21,Y38,Y55,Y72,Y89,Y106,Y123)</f>
        <v>0</v>
      </c>
      <c r="Z2" s="193">
        <f>SUM(Z21,Z38,Z55,Z72,Z89,Z106,Z123)</f>
        <v>0</v>
      </c>
      <c r="AA2" s="375"/>
      <c r="AB2" s="376"/>
      <c r="AC2" s="201">
        <f>SUM(AC21,AC38,AC55,AC72,AC89,AC106,AC123)</f>
        <v>42</v>
      </c>
      <c r="AD2" s="202">
        <f>SUM(AD21,AD38,AD55,AD72,AD89,AD106,AD123)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173</v>
      </c>
      <c r="C5" s="365" t="s">
        <v>174</v>
      </c>
      <c r="D5" s="365"/>
      <c r="E5" s="147">
        <v>56.77</v>
      </c>
      <c r="F5" s="151">
        <v>3209</v>
      </c>
      <c r="G5" s="148">
        <f t="shared" ref="G5:G7" si="0">E5*F5</f>
        <v>182174.93000000002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1787.6185531321159</v>
      </c>
      <c r="N5" s="152">
        <f>M5/L5</f>
        <v>74.484106380504826</v>
      </c>
      <c r="O5" s="154">
        <f>L5-I5</f>
        <v>0</v>
      </c>
      <c r="P5" s="155">
        <f>N5-K5</f>
        <v>-8.8492269528285021</v>
      </c>
      <c r="Q5" s="156">
        <f>N5/K5</f>
        <v>0.89380927656605802</v>
      </c>
      <c r="R5" s="289">
        <f>Q21</f>
        <v>0.89478041479219994</v>
      </c>
      <c r="S5" s="157">
        <v>0.29166666666666669</v>
      </c>
      <c r="T5" s="158">
        <v>0.36645833333333333</v>
      </c>
      <c r="U5" s="159"/>
      <c r="V5" s="160">
        <v>107.70754178101781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-212.38144686788405</v>
      </c>
      <c r="AF5" s="132">
        <f>M5/J5</f>
        <v>0.89380927656605802</v>
      </c>
      <c r="AG5" s="368">
        <f>AF21</f>
        <v>0.89478041479219983</v>
      </c>
    </row>
    <row r="6" spans="1:33" ht="15.75" customHeight="1">
      <c r="A6" s="298"/>
      <c r="B6" s="100" t="s">
        <v>175</v>
      </c>
      <c r="C6" s="364" t="s">
        <v>178</v>
      </c>
      <c r="D6" s="364"/>
      <c r="E6" s="101">
        <v>59.52</v>
      </c>
      <c r="F6" s="102">
        <v>3257</v>
      </c>
      <c r="G6" s="103">
        <f t="shared" si="0"/>
        <v>193856.64000000001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1791.7997644980876</v>
      </c>
      <c r="N6" s="106">
        <f>M6/L6</f>
        <v>74.658323520753655</v>
      </c>
      <c r="O6" s="108">
        <f>L6-I6</f>
        <v>0</v>
      </c>
      <c r="P6" s="109">
        <f>N6-K6</f>
        <v>-8.675009812579674</v>
      </c>
      <c r="Q6" s="110">
        <f>N6/K6</f>
        <v>0.89589988224904393</v>
      </c>
      <c r="R6" s="290"/>
      <c r="S6" s="47">
        <v>0.36944444444444446</v>
      </c>
      <c r="T6" s="48">
        <v>0.44517361111111114</v>
      </c>
      <c r="U6" s="111">
        <v>5</v>
      </c>
      <c r="V6" s="112">
        <v>109.06352588719105</v>
      </c>
      <c r="W6" s="113">
        <v>0.44517361111111114</v>
      </c>
      <c r="X6" s="116">
        <v>0.48333333333333334</v>
      </c>
      <c r="Y6" s="12"/>
      <c r="Z6" s="198"/>
      <c r="AA6" s="281"/>
      <c r="AB6" s="282"/>
      <c r="AC6" s="12">
        <v>3</v>
      </c>
      <c r="AD6" s="198"/>
      <c r="AE6" s="117">
        <f>M6-J6</f>
        <v>-208.2002355019124</v>
      </c>
      <c r="AF6" s="110">
        <f>M6/J6</f>
        <v>0.89589988224904382</v>
      </c>
      <c r="AG6" s="362"/>
    </row>
    <row r="7" spans="1:33" ht="15.75" customHeight="1">
      <c r="A7" s="298"/>
      <c r="B7" s="100" t="s">
        <v>175</v>
      </c>
      <c r="C7" s="364" t="s">
        <v>176</v>
      </c>
      <c r="D7" s="364"/>
      <c r="E7" s="101">
        <v>77.34</v>
      </c>
      <c r="F7" s="102">
        <v>1485</v>
      </c>
      <c r="G7" s="103">
        <f t="shared" si="0"/>
        <v>114849.90000000001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1789.2641711229955</v>
      </c>
      <c r="N7" s="106">
        <f>M7/L7</f>
        <v>77.794094396651985</v>
      </c>
      <c r="O7" s="108">
        <f>L7-I7</f>
        <v>0</v>
      </c>
      <c r="P7" s="109">
        <f>N7-K7</f>
        <v>-9.1624273424784519</v>
      </c>
      <c r="Q7" s="110">
        <f>N7/K7</f>
        <v>0.89463208556149776</v>
      </c>
      <c r="R7" s="290"/>
      <c r="S7" s="47">
        <v>0.48333333333333334</v>
      </c>
      <c r="T7" s="48">
        <v>0.51790509259259254</v>
      </c>
      <c r="U7" s="111">
        <v>54.94999999999996</v>
      </c>
      <c r="V7" s="112">
        <v>49.797006746118541</v>
      </c>
      <c r="W7" s="113"/>
      <c r="X7" s="116"/>
      <c r="Y7" s="12"/>
      <c r="Z7" s="198"/>
      <c r="AA7" s="281"/>
      <c r="AB7" s="282"/>
      <c r="AC7" s="12">
        <v>1</v>
      </c>
      <c r="AD7" s="198"/>
      <c r="AE7" s="117">
        <f>M7-J7</f>
        <v>-210.73582887700445</v>
      </c>
      <c r="AF7" s="110">
        <f>M7/J7</f>
        <v>0.89463208556149776</v>
      </c>
      <c r="AG7" s="362"/>
    </row>
    <row r="8" spans="1:33" ht="15.75" customHeight="1">
      <c r="A8" s="298"/>
      <c r="B8" s="100"/>
      <c r="C8" s="364"/>
      <c r="D8" s="364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81"/>
      <c r="AB8" s="282"/>
      <c r="AC8" s="12"/>
      <c r="AD8" s="198"/>
      <c r="AE8" s="117"/>
      <c r="AF8" s="110"/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1789.5608295843997</v>
      </c>
      <c r="N21" s="138">
        <f t="shared" ref="N21:N26" si="5">M21/L21</f>
        <v>75.615246320467591</v>
      </c>
      <c r="O21" s="139">
        <f t="shared" ref="O21:O26" si="6">L21-I21</f>
        <v>0</v>
      </c>
      <c r="P21" s="140">
        <f t="shared" ref="P21:P26" si="7">N21-K21</f>
        <v>-8.8917959330535297</v>
      </c>
      <c r="Q21" s="141">
        <f t="shared" ref="Q21:Q26" si="8">N21/K21</f>
        <v>0.89478041479219994</v>
      </c>
      <c r="R21" s="291"/>
      <c r="S21" s="142">
        <v>0.29166666666666669</v>
      </c>
      <c r="T21" s="143">
        <v>0.51790509259259254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7</v>
      </c>
      <c r="AD21" s="180">
        <f>SUM(AD5:AD20)</f>
        <v>0</v>
      </c>
      <c r="AE21" s="168">
        <f t="shared" ref="AE21:AE26" si="9">M21-J21</f>
        <v>-210.4391704156003</v>
      </c>
      <c r="AF21" s="141">
        <f t="shared" ref="AF21:AF26" si="10">M21/J21</f>
        <v>0.89478041479219983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2213</v>
      </c>
      <c r="G22" s="148">
        <f t="shared" ref="G22:G26" si="11">E22*F22</f>
        <v>118970.87999999999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1788.2065513744437</v>
      </c>
      <c r="N22" s="152">
        <f t="shared" si="5"/>
        <v>89.410327568722181</v>
      </c>
      <c r="O22" s="154">
        <f t="shared" si="6"/>
        <v>0</v>
      </c>
      <c r="P22" s="155">
        <f t="shared" si="7"/>
        <v>-10.589672431277819</v>
      </c>
      <c r="Q22" s="156">
        <f t="shared" si="8"/>
        <v>0.89410327568722181</v>
      </c>
      <c r="R22" s="289">
        <f>Q38</f>
        <v>0.89790340347696262</v>
      </c>
      <c r="S22" s="157">
        <v>0.29166666666666669</v>
      </c>
      <c r="T22" s="158">
        <v>0.3432291666666667</v>
      </c>
      <c r="U22" s="159"/>
      <c r="V22" s="160">
        <v>74.253167173525455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 t="shared" si="9"/>
        <v>-211.79344862555627</v>
      </c>
      <c r="AF22" s="156">
        <f t="shared" si="10"/>
        <v>0.89410327568722192</v>
      </c>
      <c r="AG22" s="361">
        <f>AF38</f>
        <v>0.90629502407020546</v>
      </c>
    </row>
    <row r="23" spans="1:33" ht="15.75" customHeight="1">
      <c r="A23" s="284"/>
      <c r="B23" s="163" t="s">
        <v>175</v>
      </c>
      <c r="C23" s="279" t="s">
        <v>182</v>
      </c>
      <c r="D23" s="280"/>
      <c r="E23" s="101">
        <v>47.37</v>
      </c>
      <c r="F23" s="111">
        <v>1487</v>
      </c>
      <c r="G23" s="103">
        <f t="shared" si="11"/>
        <v>70439.19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1786.9999999999995</v>
      </c>
      <c r="N23" s="106">
        <f t="shared" si="5"/>
        <v>85.095238095238074</v>
      </c>
      <c r="O23" s="108">
        <f t="shared" si="6"/>
        <v>0</v>
      </c>
      <c r="P23" s="109">
        <f t="shared" si="7"/>
        <v>-10.142857142857167</v>
      </c>
      <c r="Q23" s="110">
        <f t="shared" si="8"/>
        <v>0.89349999999999974</v>
      </c>
      <c r="R23" s="290"/>
      <c r="S23" s="47">
        <v>0.34722222222222221</v>
      </c>
      <c r="T23" s="48">
        <v>0.38188657407407406</v>
      </c>
      <c r="U23" s="111">
        <v>5.7499999999999396</v>
      </c>
      <c r="V23" s="112">
        <v>49.927252378287648</v>
      </c>
      <c r="W23" s="113"/>
      <c r="X23" s="116"/>
      <c r="Y23" s="12"/>
      <c r="Z23" s="198"/>
      <c r="AA23" s="281"/>
      <c r="AB23" s="282"/>
      <c r="AC23" s="12">
        <v>2</v>
      </c>
      <c r="AD23" s="198"/>
      <c r="AE23" s="117">
        <f t="shared" si="9"/>
        <v>-213.00000000000045</v>
      </c>
      <c r="AF23" s="110">
        <f t="shared" si="10"/>
        <v>0.89349999999999974</v>
      </c>
      <c r="AG23" s="362"/>
    </row>
    <row r="24" spans="1:33" ht="15.75" customHeight="1">
      <c r="A24" s="284"/>
      <c r="B24" s="163" t="s">
        <v>175</v>
      </c>
      <c r="C24" s="279" t="s">
        <v>183</v>
      </c>
      <c r="D24" s="280"/>
      <c r="E24" s="101">
        <v>59.54</v>
      </c>
      <c r="F24" s="111">
        <v>1924</v>
      </c>
      <c r="G24" s="103">
        <f t="shared" si="11"/>
        <v>114554.95999999999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1790.4494679135726</v>
      </c>
      <c r="N24" s="106">
        <f t="shared" si="5"/>
        <v>77.845629039720549</v>
      </c>
      <c r="O24" s="108">
        <f t="shared" si="6"/>
        <v>0</v>
      </c>
      <c r="P24" s="109">
        <f t="shared" si="7"/>
        <v>-9.110892699409888</v>
      </c>
      <c r="Q24" s="110">
        <f t="shared" si="8"/>
        <v>0.89522473395678626</v>
      </c>
      <c r="R24" s="290"/>
      <c r="S24" s="47">
        <v>0.38541666666666663</v>
      </c>
      <c r="T24" s="48">
        <v>0.43018518518518517</v>
      </c>
      <c r="U24" s="111">
        <v>5.083333333333302</v>
      </c>
      <c r="V24" s="112">
        <v>64.475430370298753</v>
      </c>
      <c r="W24" s="113"/>
      <c r="X24" s="116"/>
      <c r="Y24" s="12"/>
      <c r="Z24" s="198"/>
      <c r="AA24" s="281"/>
      <c r="AB24" s="282"/>
      <c r="AC24" s="12">
        <v>2</v>
      </c>
      <c r="AD24" s="198"/>
      <c r="AE24" s="117">
        <f t="shared" si="9"/>
        <v>-209.55053208642744</v>
      </c>
      <c r="AF24" s="110">
        <f t="shared" si="10"/>
        <v>0.89522473395678626</v>
      </c>
      <c r="AG24" s="362"/>
    </row>
    <row r="25" spans="1:33" ht="15.75" customHeight="1">
      <c r="A25" s="284"/>
      <c r="B25" s="163" t="s">
        <v>175</v>
      </c>
      <c r="C25" s="279" t="s">
        <v>185</v>
      </c>
      <c r="D25" s="280"/>
      <c r="E25" s="101">
        <v>71.55</v>
      </c>
      <c r="F25" s="111">
        <v>1627</v>
      </c>
      <c r="G25" s="103">
        <f t="shared" si="11"/>
        <v>116411.84999999999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1786.6326750448845</v>
      </c>
      <c r="N25" s="106">
        <f t="shared" si="5"/>
        <v>81.210576138403837</v>
      </c>
      <c r="O25" s="108">
        <f t="shared" si="6"/>
        <v>0</v>
      </c>
      <c r="P25" s="109">
        <f t="shared" si="7"/>
        <v>-9.6985147706870691</v>
      </c>
      <c r="Q25" s="110">
        <f t="shared" si="8"/>
        <v>0.89331633752244222</v>
      </c>
      <c r="R25" s="290"/>
      <c r="S25" s="47">
        <v>0.43402777777777773</v>
      </c>
      <c r="T25" s="48">
        <v>0.47196759259259258</v>
      </c>
      <c r="U25" s="111">
        <v>5.5333333333332924</v>
      </c>
      <c r="V25" s="112">
        <v>54.639099219176408</v>
      </c>
      <c r="W25" s="113">
        <v>0.47196759259259258</v>
      </c>
      <c r="X25" s="116">
        <v>0.50972222222222208</v>
      </c>
      <c r="Y25" s="12"/>
      <c r="Z25" s="198"/>
      <c r="AA25" s="281"/>
      <c r="AB25" s="282"/>
      <c r="AC25" s="12">
        <v>1</v>
      </c>
      <c r="AD25" s="198"/>
      <c r="AE25" s="117">
        <f t="shared" si="9"/>
        <v>-213.36732495511546</v>
      </c>
      <c r="AF25" s="110">
        <f t="shared" si="10"/>
        <v>0.89331633752244222</v>
      </c>
      <c r="AG25" s="362"/>
    </row>
    <row r="26" spans="1:33" ht="15.75" customHeight="1">
      <c r="A26" s="285"/>
      <c r="B26" s="163" t="s">
        <v>170</v>
      </c>
      <c r="C26" s="279" t="s">
        <v>171</v>
      </c>
      <c r="D26" s="280"/>
      <c r="E26" s="101">
        <v>29.97</v>
      </c>
      <c r="F26" s="111">
        <v>2025</v>
      </c>
      <c r="G26" s="103">
        <f t="shared" si="11"/>
        <v>60689.25</v>
      </c>
      <c r="H26" s="13"/>
      <c r="I26" s="118">
        <v>21</v>
      </c>
      <c r="J26" s="105">
        <v>2790</v>
      </c>
      <c r="K26" s="106">
        <f t="shared" si="1"/>
        <v>132.85714285714286</v>
      </c>
      <c r="L26" s="107">
        <v>22</v>
      </c>
      <c r="M26" s="105">
        <f>F26/V26*60</f>
        <v>2626.6346153846152</v>
      </c>
      <c r="N26" s="106">
        <f t="shared" si="5"/>
        <v>119.39248251748251</v>
      </c>
      <c r="O26" s="108">
        <f t="shared" si="6"/>
        <v>1</v>
      </c>
      <c r="P26" s="109">
        <f t="shared" si="7"/>
        <v>-13.464660339660355</v>
      </c>
      <c r="Q26" s="110">
        <f t="shared" si="8"/>
        <v>0.89865309421761019</v>
      </c>
      <c r="R26" s="290"/>
      <c r="S26" s="47">
        <v>0.50972222222222208</v>
      </c>
      <c r="T26" s="48">
        <v>0.54184027777777766</v>
      </c>
      <c r="U26" s="111">
        <v>55</v>
      </c>
      <c r="V26" s="112">
        <v>46.25690961672219</v>
      </c>
      <c r="W26" s="113"/>
      <c r="X26" s="116"/>
      <c r="Y26" s="12"/>
      <c r="Z26" s="198"/>
      <c r="AA26" s="281"/>
      <c r="AB26" s="282"/>
      <c r="AC26" s="12">
        <v>1</v>
      </c>
      <c r="AD26" s="198"/>
      <c r="AE26" s="117">
        <f t="shared" si="9"/>
        <v>-163.36538461538476</v>
      </c>
      <c r="AF26" s="110">
        <f t="shared" si="10"/>
        <v>0.94144609870416318</v>
      </c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12">AVERAGE(I22:I37)</f>
        <v>21.4</v>
      </c>
      <c r="J38" s="137">
        <f t="shared" si="12"/>
        <v>2158</v>
      </c>
      <c r="K38" s="138">
        <f t="shared" ref="K38" si="13">J38/I38</f>
        <v>100.84112149532712</v>
      </c>
      <c r="L38" s="136">
        <f t="shared" ref="L38:M38" si="14">AVERAGE(L22:L37)</f>
        <v>21.6</v>
      </c>
      <c r="M38" s="137">
        <f t="shared" si="14"/>
        <v>1955.7846619435034</v>
      </c>
      <c r="N38" s="138">
        <f>M38/L38</f>
        <v>90.545586201088113</v>
      </c>
      <c r="O38" s="139">
        <f>L38-I38</f>
        <v>0.20000000000000284</v>
      </c>
      <c r="P38" s="140">
        <f>N38-K38</f>
        <v>-10.295535294239002</v>
      </c>
      <c r="Q38" s="141">
        <f>N38/K38</f>
        <v>0.89790340347696262</v>
      </c>
      <c r="R38" s="291"/>
      <c r="S38" s="142">
        <v>0.29166666666666669</v>
      </c>
      <c r="T38" s="143">
        <v>0.54184027777777766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8</v>
      </c>
      <c r="AD38" s="180">
        <f>SUM(AD22:AD37)</f>
        <v>0</v>
      </c>
      <c r="AE38" s="168">
        <f>M38-J38</f>
        <v>-202.21533805649665</v>
      </c>
      <c r="AF38" s="141">
        <f>M38/J38</f>
        <v>0.90629502407020546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3180</v>
      </c>
      <c r="G39" s="148">
        <f t="shared" ref="G39:G42" si="15">E39*F39</f>
        <v>62646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1080.4819098143237</v>
      </c>
      <c r="N39" s="152">
        <f>M39/L39</f>
        <v>83.113993062640276</v>
      </c>
      <c r="O39" s="154">
        <f>L39-I39</f>
        <v>0</v>
      </c>
      <c r="P39" s="155">
        <f>N39-K39</f>
        <v>-9.1936992450520307</v>
      </c>
      <c r="Q39" s="156">
        <f>N39/K39</f>
        <v>0.90040159151193633</v>
      </c>
      <c r="R39" s="289">
        <f>Q55</f>
        <v>0.89539829023700146</v>
      </c>
      <c r="S39" s="157">
        <v>0.25</v>
      </c>
      <c r="T39" s="158">
        <v>0.37262731481481481</v>
      </c>
      <c r="U39" s="159"/>
      <c r="V39" s="160">
        <v>176.5878708999285</v>
      </c>
      <c r="W39" s="158"/>
      <c r="X39" s="169"/>
      <c r="Y39" s="12"/>
      <c r="Z39" s="198"/>
      <c r="AA39" s="292"/>
      <c r="AB39" s="293"/>
      <c r="AC39" s="12">
        <v>4</v>
      </c>
      <c r="AD39" s="198"/>
      <c r="AE39" s="115">
        <f>M39-J39</f>
        <v>-119.51809018567633</v>
      </c>
      <c r="AF39" s="156">
        <f>M39/J39</f>
        <v>0.90040159151193644</v>
      </c>
      <c r="AG39" s="294">
        <f>AF55</f>
        <v>0.89539829023700157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1283</v>
      </c>
      <c r="G40" s="103">
        <f t="shared" si="15"/>
        <v>99240.049999999988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1790.7662025924151</v>
      </c>
      <c r="N40" s="106">
        <f>M40/L40</f>
        <v>68.87562317663135</v>
      </c>
      <c r="O40" s="108">
        <f>L40-I40</f>
        <v>0</v>
      </c>
      <c r="P40" s="109">
        <f>N40-K40</f>
        <v>-8.0474537464455693</v>
      </c>
      <c r="Q40" s="110">
        <f>N40/K40</f>
        <v>0.89538310129620757</v>
      </c>
      <c r="R40" s="290"/>
      <c r="S40" s="47">
        <v>0.37638888888888888</v>
      </c>
      <c r="T40" s="48">
        <v>0.40623842592592591</v>
      </c>
      <c r="U40" s="111">
        <v>5.4166666666666607</v>
      </c>
      <c r="V40" s="112">
        <v>42.987186093058583</v>
      </c>
      <c r="W40" s="113"/>
      <c r="X40" s="116"/>
      <c r="Y40" s="12"/>
      <c r="Z40" s="198"/>
      <c r="AA40" s="281"/>
      <c r="AB40" s="282"/>
      <c r="AC40" s="12">
        <v>1</v>
      </c>
      <c r="AD40" s="198"/>
      <c r="AE40" s="117">
        <f>M40-J40</f>
        <v>-209.23379740758492</v>
      </c>
      <c r="AF40" s="110">
        <f>M40/J40</f>
        <v>0.89538310129620757</v>
      </c>
      <c r="AG40" s="295"/>
    </row>
    <row r="41" spans="1:33" ht="15.75" customHeight="1">
      <c r="A41" s="298"/>
      <c r="B41" s="163" t="s">
        <v>175</v>
      </c>
      <c r="C41" s="279" t="s">
        <v>180</v>
      </c>
      <c r="D41" s="280"/>
      <c r="E41" s="101">
        <v>59.34</v>
      </c>
      <c r="F41" s="102">
        <v>1213</v>
      </c>
      <c r="G41" s="103">
        <f t="shared" si="15"/>
        <v>71979.42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1788.4164953622505</v>
      </c>
      <c r="N41" s="106">
        <f>M41/L41</f>
        <v>74.517353973427106</v>
      </c>
      <c r="O41" s="108">
        <f>L41-I41</f>
        <v>0</v>
      </c>
      <c r="P41" s="109">
        <f>N41-K41</f>
        <v>-8.8159793599062226</v>
      </c>
      <c r="Q41" s="110">
        <f>N41/K41</f>
        <v>0.89420824768112528</v>
      </c>
      <c r="R41" s="290"/>
      <c r="S41" s="47">
        <v>0.40902777777777777</v>
      </c>
      <c r="T41" s="48">
        <v>0.4372800925925926</v>
      </c>
      <c r="U41" s="111">
        <v>5</v>
      </c>
      <c r="V41" s="112">
        <v>40.695218473288648</v>
      </c>
      <c r="W41" s="113">
        <v>0.4372800925925926</v>
      </c>
      <c r="X41" s="116">
        <v>0.47638888888888886</v>
      </c>
      <c r="Y41" s="12"/>
      <c r="Z41" s="198"/>
      <c r="AA41" s="281"/>
      <c r="AB41" s="282"/>
      <c r="AC41" s="12">
        <v>1</v>
      </c>
      <c r="AD41" s="198"/>
      <c r="AE41" s="117">
        <f>M41-J41</f>
        <v>-211.58350463774946</v>
      </c>
      <c r="AF41" s="110">
        <f>M41/J41</f>
        <v>0.89420824768112528</v>
      </c>
      <c r="AG41" s="295"/>
    </row>
    <row r="42" spans="1:33" ht="15.75" customHeight="1">
      <c r="A42" s="298"/>
      <c r="B42" s="163" t="s">
        <v>175</v>
      </c>
      <c r="C42" s="279" t="s">
        <v>177</v>
      </c>
      <c r="D42" s="280"/>
      <c r="E42" s="101">
        <v>58.67</v>
      </c>
      <c r="F42" s="102">
        <v>2551</v>
      </c>
      <c r="G42" s="103">
        <f t="shared" si="15"/>
        <v>149667.17000000001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1787.203081937422</v>
      </c>
      <c r="N42" s="106">
        <f>M42/L42</f>
        <v>77.70448182336618</v>
      </c>
      <c r="O42" s="108">
        <f>L42-I42</f>
        <v>0</v>
      </c>
      <c r="P42" s="109">
        <f>N42-K42</f>
        <v>-9.2520399157642572</v>
      </c>
      <c r="Q42" s="110">
        <f>N42/K42</f>
        <v>0.89360154096871103</v>
      </c>
      <c r="R42" s="290"/>
      <c r="S42" s="47">
        <v>0.47638888888888886</v>
      </c>
      <c r="T42" s="48">
        <v>0.53585648148148146</v>
      </c>
      <c r="U42" s="111">
        <v>56.31666666666662</v>
      </c>
      <c r="V42" s="112">
        <v>85.642197882780579</v>
      </c>
      <c r="W42" s="113"/>
      <c r="X42" s="116"/>
      <c r="Y42" s="12"/>
      <c r="Z42" s="198"/>
      <c r="AA42" s="281"/>
      <c r="AB42" s="282"/>
      <c r="AC42" s="12">
        <v>3</v>
      </c>
      <c r="AD42" s="198"/>
      <c r="AE42" s="117">
        <f>M42-J42</f>
        <v>-212.79691806257802</v>
      </c>
      <c r="AF42" s="110">
        <f>M42/J42</f>
        <v>0.89360154096871103</v>
      </c>
      <c r="AG42" s="295"/>
    </row>
    <row r="43" spans="1:33" ht="15.75" customHeight="1">
      <c r="A43" s="298"/>
      <c r="B43" s="163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81"/>
      <c r="AB43" s="282"/>
      <c r="AC43" s="12"/>
      <c r="AD43" s="198"/>
      <c r="AE43" s="117"/>
      <c r="AF43" s="110"/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6">AVERAGE(I39:I54)</f>
        <v>21.5</v>
      </c>
      <c r="J55" s="137">
        <f t="shared" si="16"/>
        <v>1800</v>
      </c>
      <c r="K55" s="138">
        <f t="shared" ref="K55" si="17">J55/I55</f>
        <v>83.720930232558146</v>
      </c>
      <c r="L55" s="136">
        <f t="shared" ref="L55:M55" si="18">AVERAGE(L39:L54)</f>
        <v>21.5</v>
      </c>
      <c r="M55" s="137">
        <f t="shared" si="18"/>
        <v>1611.7169224266029</v>
      </c>
      <c r="N55" s="138">
        <f t="shared" ref="N55:N60" si="19">M55/L55</f>
        <v>74.963577787283853</v>
      </c>
      <c r="O55" s="139">
        <f t="shared" ref="O55:O60" si="20">L55-I55</f>
        <v>0</v>
      </c>
      <c r="P55" s="140">
        <f t="shared" ref="P55:P60" si="21">N55-K55</f>
        <v>-8.757352445274293</v>
      </c>
      <c r="Q55" s="141">
        <f t="shared" ref="Q55:Q60" si="22">N55/K55</f>
        <v>0.89539829023700146</v>
      </c>
      <c r="R55" s="291"/>
      <c r="S55" s="142">
        <v>0.25</v>
      </c>
      <c r="T55" s="143">
        <v>0.53585648148148146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9</v>
      </c>
      <c r="AD55" s="191">
        <f>SUM(AD39:AD54)</f>
        <v>0</v>
      </c>
      <c r="AE55" s="168">
        <f t="shared" ref="AE55:AE60" si="23">M55-J55</f>
        <v>-188.28307757339712</v>
      </c>
      <c r="AF55" s="141">
        <f t="shared" ref="AF55:AF60" si="24">M55/J55</f>
        <v>0.89539829023700157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1893</v>
      </c>
      <c r="G56" s="148">
        <f t="shared" ref="G56:G60" si="25">E56*F56</f>
        <v>54631.979999999996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>F56/V56*60</f>
        <v>3172.7871339627059</v>
      </c>
      <c r="N56" s="152">
        <f t="shared" si="19"/>
        <v>166.98879652435295</v>
      </c>
      <c r="O56" s="154">
        <f t="shared" si="20"/>
        <v>0</v>
      </c>
      <c r="P56" s="155">
        <f t="shared" si="21"/>
        <v>-22.48488768617338</v>
      </c>
      <c r="Q56" s="156">
        <f t="shared" si="22"/>
        <v>0.88132975943408498</v>
      </c>
      <c r="R56" s="289">
        <f>Q72</f>
        <v>0.89060580517732091</v>
      </c>
      <c r="S56" s="157">
        <v>0.25</v>
      </c>
      <c r="T56" s="158">
        <v>0.27484953703703702</v>
      </c>
      <c r="U56" s="159"/>
      <c r="V56" s="160">
        <v>35.798178448278797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23"/>
        <v>-427.21286603729413</v>
      </c>
      <c r="AF56" s="156">
        <f t="shared" si="24"/>
        <v>0.88132975943408498</v>
      </c>
      <c r="AG56" s="294">
        <f>AF72</f>
        <v>0.89060580517732091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2220</v>
      </c>
      <c r="G57" s="103">
        <f t="shared" si="25"/>
        <v>69064.2</v>
      </c>
      <c r="H57" s="26"/>
      <c r="I57" s="104">
        <v>19</v>
      </c>
      <c r="J57" s="105">
        <v>3600</v>
      </c>
      <c r="K57" s="106">
        <f t="shared" ref="K57:K60" si="26">J57/I57</f>
        <v>189.47368421052633</v>
      </c>
      <c r="L57" s="107">
        <v>19</v>
      </c>
      <c r="M57" s="105">
        <f>F57/V57*60</f>
        <v>3171.5077443702266</v>
      </c>
      <c r="N57" s="106">
        <f t="shared" si="19"/>
        <v>166.92146023001192</v>
      </c>
      <c r="O57" s="108">
        <f t="shared" si="20"/>
        <v>0</v>
      </c>
      <c r="P57" s="109">
        <f t="shared" si="21"/>
        <v>-22.552223980514412</v>
      </c>
      <c r="Q57" s="110">
        <f t="shared" si="22"/>
        <v>0.88097437343617391</v>
      </c>
      <c r="R57" s="290"/>
      <c r="S57" s="47">
        <v>0.27777777777777779</v>
      </c>
      <c r="T57" s="48">
        <v>0.30693287037037037</v>
      </c>
      <c r="U57" s="111">
        <v>5</v>
      </c>
      <c r="V57" s="112">
        <v>41.998951519650099</v>
      </c>
      <c r="W57" s="113"/>
      <c r="X57" s="116"/>
      <c r="Y57" s="12"/>
      <c r="Z57" s="198"/>
      <c r="AA57" s="281"/>
      <c r="AB57" s="282"/>
      <c r="AC57" s="12">
        <v>1</v>
      </c>
      <c r="AD57" s="198"/>
      <c r="AE57" s="117">
        <f t="shared" si="23"/>
        <v>-428.49225562977335</v>
      </c>
      <c r="AF57" s="110">
        <f t="shared" si="24"/>
        <v>0.88097437343617402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1956</v>
      </c>
      <c r="G58" s="103">
        <f t="shared" si="25"/>
        <v>76264.44</v>
      </c>
      <c r="H58" s="26"/>
      <c r="I58" s="104">
        <v>19</v>
      </c>
      <c r="J58" s="105">
        <v>3600</v>
      </c>
      <c r="K58" s="106">
        <f t="shared" si="26"/>
        <v>189.47368421052633</v>
      </c>
      <c r="L58" s="107">
        <v>19</v>
      </c>
      <c r="M58" s="105">
        <f>F58/V58*60</f>
        <v>3170.6356086280666</v>
      </c>
      <c r="N58" s="106">
        <f t="shared" si="19"/>
        <v>166.8755583488456</v>
      </c>
      <c r="O58" s="108">
        <f t="shared" si="20"/>
        <v>0</v>
      </c>
      <c r="P58" s="109">
        <f t="shared" si="21"/>
        <v>-22.598125861680728</v>
      </c>
      <c r="Q58" s="110">
        <f t="shared" si="22"/>
        <v>0.88073211350779612</v>
      </c>
      <c r="R58" s="290"/>
      <c r="S58" s="47">
        <v>0.31041666666666667</v>
      </c>
      <c r="T58" s="48">
        <v>0.33611111111111114</v>
      </c>
      <c r="U58" s="111">
        <v>5.0166666666666782</v>
      </c>
      <c r="V58" s="112">
        <v>37.014660303642287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23"/>
        <v>-429.36439137193338</v>
      </c>
      <c r="AF58" s="110">
        <f t="shared" si="24"/>
        <v>0.88073211350779623</v>
      </c>
      <c r="AG58" s="295"/>
    </row>
    <row r="59" spans="1:33" ht="15.75" customHeight="1">
      <c r="A59" s="284"/>
      <c r="B59" s="100" t="s">
        <v>212</v>
      </c>
      <c r="C59" s="364" t="s">
        <v>214</v>
      </c>
      <c r="D59" s="364"/>
      <c r="E59" s="101">
        <v>38.479999999999997</v>
      </c>
      <c r="F59" s="102">
        <v>3059</v>
      </c>
      <c r="G59" s="103">
        <f t="shared" si="25"/>
        <v>117710.31999999999</v>
      </c>
      <c r="H59" s="26"/>
      <c r="I59" s="104">
        <v>20</v>
      </c>
      <c r="J59" s="105">
        <v>3600</v>
      </c>
      <c r="K59" s="106">
        <f t="shared" si="26"/>
        <v>180</v>
      </c>
      <c r="L59" s="107">
        <v>20</v>
      </c>
      <c r="M59" s="105">
        <f>F59/V59*60</f>
        <v>3257.7700464532595</v>
      </c>
      <c r="N59" s="106">
        <f t="shared" si="19"/>
        <v>162.88850232266299</v>
      </c>
      <c r="O59" s="108">
        <f t="shared" si="20"/>
        <v>0</v>
      </c>
      <c r="P59" s="109">
        <f t="shared" si="21"/>
        <v>-17.111497677337013</v>
      </c>
      <c r="Q59" s="110">
        <f t="shared" si="22"/>
        <v>0.9049361240147944</v>
      </c>
      <c r="R59" s="290"/>
      <c r="S59" s="47">
        <v>0.34027777777777779</v>
      </c>
      <c r="T59" s="48">
        <v>0.37939814814814815</v>
      </c>
      <c r="U59" s="111">
        <v>5.9999999999999787</v>
      </c>
      <c r="V59" s="112">
        <v>56.339151438825574</v>
      </c>
      <c r="W59" s="113"/>
      <c r="X59" s="116"/>
      <c r="Y59" s="12"/>
      <c r="Z59" s="198"/>
      <c r="AA59" s="281"/>
      <c r="AB59" s="282"/>
      <c r="AC59" s="12">
        <v>1</v>
      </c>
      <c r="AD59" s="198"/>
      <c r="AE59" s="199">
        <f t="shared" si="23"/>
        <v>-342.22995354674049</v>
      </c>
      <c r="AF59" s="200">
        <f t="shared" si="24"/>
        <v>0.90493612401479429</v>
      </c>
      <c r="AG59" s="295"/>
    </row>
    <row r="60" spans="1:33" ht="15.75" customHeight="1">
      <c r="A60" s="285"/>
      <c r="B60" s="100" t="s">
        <v>212</v>
      </c>
      <c r="C60" s="364" t="s">
        <v>215</v>
      </c>
      <c r="D60" s="364"/>
      <c r="E60" s="101">
        <v>37.799999999999997</v>
      </c>
      <c r="F60" s="105">
        <v>3640</v>
      </c>
      <c r="G60" s="103">
        <f t="shared" si="25"/>
        <v>137592</v>
      </c>
      <c r="H60" s="13"/>
      <c r="I60" s="104">
        <v>21</v>
      </c>
      <c r="J60" s="105">
        <v>3600</v>
      </c>
      <c r="K60" s="106">
        <f t="shared" si="26"/>
        <v>171.42857142857142</v>
      </c>
      <c r="L60" s="107">
        <v>21</v>
      </c>
      <c r="M60" s="105">
        <f>F60/V60*60</f>
        <v>3258.2039597775183</v>
      </c>
      <c r="N60" s="106">
        <f t="shared" si="19"/>
        <v>155.15256951321516</v>
      </c>
      <c r="O60" s="108">
        <f t="shared" si="20"/>
        <v>0</v>
      </c>
      <c r="P60" s="109">
        <f t="shared" si="21"/>
        <v>-16.276001915356261</v>
      </c>
      <c r="Q60" s="110">
        <f t="shared" si="22"/>
        <v>0.90505665549375514</v>
      </c>
      <c r="R60" s="290"/>
      <c r="S60" s="47">
        <v>0.3833333333333333</v>
      </c>
      <c r="T60" s="48">
        <v>0.42987268518518518</v>
      </c>
      <c r="U60" s="111">
        <v>5.6666666666666199</v>
      </c>
      <c r="V60" s="112">
        <v>67.030794479457057</v>
      </c>
      <c r="W60" s="113"/>
      <c r="X60" s="116"/>
      <c r="Y60" s="12"/>
      <c r="Z60" s="198"/>
      <c r="AA60" s="281"/>
      <c r="AB60" s="282"/>
      <c r="AC60" s="12">
        <v>2</v>
      </c>
      <c r="AD60" s="198"/>
      <c r="AE60" s="199">
        <f t="shared" si="23"/>
        <v>-341.79604022248168</v>
      </c>
      <c r="AF60" s="200">
        <f t="shared" si="24"/>
        <v>0.90505665549375514</v>
      </c>
      <c r="AG60" s="295"/>
    </row>
    <row r="61" spans="1:33" ht="15.75" customHeight="1">
      <c r="A61" s="285"/>
      <c r="B61" s="100"/>
      <c r="C61" s="364"/>
      <c r="D61" s="364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120"/>
      <c r="U61" s="111"/>
      <c r="V61" s="112"/>
      <c r="W61" s="113"/>
      <c r="X61" s="116"/>
      <c r="Y61" s="12"/>
      <c r="Z61" s="198"/>
      <c r="AA61" s="281"/>
      <c r="AB61" s="282"/>
      <c r="AC61" s="12"/>
      <c r="AD61" s="198"/>
      <c r="AE61" s="199"/>
      <c r="AF61" s="200"/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7">AVERAGE(I56:I71)</f>
        <v>19.600000000000001</v>
      </c>
      <c r="J72" s="137">
        <f t="shared" si="27"/>
        <v>3600</v>
      </c>
      <c r="K72" s="138">
        <f t="shared" ref="K72:K75" si="28">J72/I72</f>
        <v>183.67346938775509</v>
      </c>
      <c r="L72" s="136">
        <f t="shared" ref="L72:M72" si="29">AVERAGE(L56:L71)</f>
        <v>19.600000000000001</v>
      </c>
      <c r="M72" s="137">
        <f t="shared" si="29"/>
        <v>3206.1808986383553</v>
      </c>
      <c r="N72" s="138">
        <f>M72/L72</f>
        <v>163.58065809379363</v>
      </c>
      <c r="O72" s="139">
        <f>L72-I72</f>
        <v>0</v>
      </c>
      <c r="P72" s="140">
        <f>N72-K72</f>
        <v>-20.092811293961461</v>
      </c>
      <c r="Q72" s="141">
        <f>N72/K72</f>
        <v>0.89060580517732091</v>
      </c>
      <c r="R72" s="291"/>
      <c r="S72" s="142">
        <v>0.25</v>
      </c>
      <c r="T72" s="143">
        <v>0.42987268518518518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6</v>
      </c>
      <c r="AD72" s="191">
        <f>SUM(AD56:AD71)</f>
        <v>0</v>
      </c>
      <c r="AE72" s="168">
        <f>M72-J72</f>
        <v>-393.8191013616447</v>
      </c>
      <c r="AF72" s="141">
        <f>M72/J72</f>
        <v>0.89060580517732091</v>
      </c>
      <c r="AG72" s="296"/>
    </row>
    <row r="73" spans="1:33" ht="15.75" customHeight="1">
      <c r="A73" s="297" t="s">
        <v>116</v>
      </c>
      <c r="B73" s="100" t="s">
        <v>170</v>
      </c>
      <c r="C73" s="279" t="s">
        <v>198</v>
      </c>
      <c r="D73" s="280"/>
      <c r="E73" s="101">
        <v>21.92</v>
      </c>
      <c r="F73" s="102">
        <v>775</v>
      </c>
      <c r="G73" s="103">
        <f t="shared" ref="G73:G75" si="30">E73*F73</f>
        <v>16988</v>
      </c>
      <c r="H73" s="13"/>
      <c r="I73" s="104">
        <v>6</v>
      </c>
      <c r="J73" s="105">
        <v>3600</v>
      </c>
      <c r="K73" s="106">
        <f t="shared" si="28"/>
        <v>600</v>
      </c>
      <c r="L73" s="107">
        <v>6</v>
      </c>
      <c r="M73" s="105">
        <f>F73/V73*60</f>
        <v>3257.3807949676461</v>
      </c>
      <c r="N73" s="106">
        <f>M73/L73</f>
        <v>542.89679916127432</v>
      </c>
      <c r="O73" s="108">
        <f>L73-I73</f>
        <v>0</v>
      </c>
      <c r="P73" s="109">
        <f>N73-K73</f>
        <v>-57.103200838725684</v>
      </c>
      <c r="Q73" s="110">
        <f>N73/K73</f>
        <v>0.90482799860212382</v>
      </c>
      <c r="R73" s="289">
        <f>Q89</f>
        <v>0.90207579845363428</v>
      </c>
      <c r="S73" s="47">
        <v>0.40416666666666662</v>
      </c>
      <c r="T73" s="48">
        <v>0.41407407407407404</v>
      </c>
      <c r="U73" s="111">
        <v>5</v>
      </c>
      <c r="V73" s="112">
        <v>14.275272965272659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-342.61920503235388</v>
      </c>
      <c r="AF73" s="156">
        <f>M73/J73</f>
        <v>0.90482799860212393</v>
      </c>
      <c r="AG73" s="294">
        <f>AF89</f>
        <v>0.90207579845363428</v>
      </c>
    </row>
    <row r="74" spans="1:33" ht="15.75" customHeight="1">
      <c r="A74" s="298"/>
      <c r="B74" s="100" t="s">
        <v>197</v>
      </c>
      <c r="C74" s="279" t="s">
        <v>216</v>
      </c>
      <c r="D74" s="280"/>
      <c r="E74" s="101">
        <v>23.19</v>
      </c>
      <c r="F74" s="102">
        <v>879</v>
      </c>
      <c r="G74" s="121">
        <f t="shared" si="30"/>
        <v>20384.010000000002</v>
      </c>
      <c r="H74" s="122"/>
      <c r="I74" s="104">
        <v>6</v>
      </c>
      <c r="J74" s="105">
        <v>2500</v>
      </c>
      <c r="K74" s="106">
        <f t="shared" si="28"/>
        <v>416.66666666666669</v>
      </c>
      <c r="L74" s="107">
        <v>6</v>
      </c>
      <c r="M74" s="105">
        <f>F74/V74*60</f>
        <v>2249.9018804934758</v>
      </c>
      <c r="N74" s="106">
        <f>M74/L74</f>
        <v>374.98364674891263</v>
      </c>
      <c r="O74" s="108">
        <f>L74-I74</f>
        <v>0</v>
      </c>
      <c r="P74" s="109">
        <f>N74-K74</f>
        <v>-41.683019917754052</v>
      </c>
      <c r="Q74" s="110">
        <f>N74/K74</f>
        <v>0.89996075219739025</v>
      </c>
      <c r="R74" s="290"/>
      <c r="S74" s="47">
        <v>0.41736111111111107</v>
      </c>
      <c r="T74" s="120">
        <v>0.43363425925925925</v>
      </c>
      <c r="U74" s="111">
        <v>4.7333333333333272</v>
      </c>
      <c r="V74" s="112">
        <v>23.441022231792804</v>
      </c>
      <c r="W74" s="113"/>
      <c r="X74" s="116"/>
      <c r="Y74" s="12"/>
      <c r="Z74" s="198"/>
      <c r="AA74" s="281"/>
      <c r="AB74" s="282"/>
      <c r="AC74" s="12">
        <v>1</v>
      </c>
      <c r="AD74" s="198"/>
      <c r="AE74" s="117">
        <f>M74-J74</f>
        <v>-250.0981195065242</v>
      </c>
      <c r="AF74" s="110">
        <f>M74/J74</f>
        <v>0.89996075219739036</v>
      </c>
      <c r="AG74" s="295"/>
    </row>
    <row r="75" spans="1:33" ht="15.75" customHeight="1">
      <c r="A75" s="298"/>
      <c r="B75" s="100" t="s">
        <v>197</v>
      </c>
      <c r="C75" s="279" t="s">
        <v>220</v>
      </c>
      <c r="D75" s="280"/>
      <c r="E75" s="101">
        <v>23.55</v>
      </c>
      <c r="F75" s="102">
        <v>993</v>
      </c>
      <c r="G75" s="121">
        <f t="shared" si="30"/>
        <v>23385.15</v>
      </c>
      <c r="H75" s="62"/>
      <c r="I75" s="104">
        <v>6</v>
      </c>
      <c r="J75" s="105">
        <v>2500</v>
      </c>
      <c r="K75" s="106">
        <f t="shared" si="28"/>
        <v>416.66666666666669</v>
      </c>
      <c r="L75" s="107">
        <v>6</v>
      </c>
      <c r="M75" s="105">
        <f>F75/V75*60</f>
        <v>2250.5691912401326</v>
      </c>
      <c r="N75" s="106">
        <f>M75/L75</f>
        <v>375.09486520668878</v>
      </c>
      <c r="O75" s="123">
        <f>L75-I75</f>
        <v>0</v>
      </c>
      <c r="P75" s="124">
        <f>N75-K75</f>
        <v>-41.571801459977905</v>
      </c>
      <c r="Q75" s="125">
        <f>N75/K75</f>
        <v>0.90022767649605306</v>
      </c>
      <c r="R75" s="290"/>
      <c r="S75" s="47">
        <v>0.4368055555555555</v>
      </c>
      <c r="T75" s="120">
        <v>0.45518518518518514</v>
      </c>
      <c r="U75" s="111">
        <v>4.5666666666666078</v>
      </c>
      <c r="V75" s="112">
        <v>26.473302945718189</v>
      </c>
      <c r="W75" s="113"/>
      <c r="X75" s="116"/>
      <c r="Y75" s="12"/>
      <c r="Z75" s="198"/>
      <c r="AA75" s="281"/>
      <c r="AB75" s="282"/>
      <c r="AC75" s="12">
        <v>1</v>
      </c>
      <c r="AD75" s="198"/>
      <c r="AE75" s="117">
        <f>M75-J75</f>
        <v>-249.43080875986743</v>
      </c>
      <c r="AF75" s="110">
        <f>M75/J75</f>
        <v>0.90022767649605306</v>
      </c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1">AVERAGE(I73:I88)</f>
        <v>6</v>
      </c>
      <c r="J89" s="137">
        <f t="shared" si="31"/>
        <v>2866.6666666666665</v>
      </c>
      <c r="K89" s="138">
        <f t="shared" ref="K89" si="32">J89/I89</f>
        <v>477.77777777777777</v>
      </c>
      <c r="L89" s="136">
        <f t="shared" ref="L89:M89" si="33">AVERAGE(L73:L88)</f>
        <v>6</v>
      </c>
      <c r="M89" s="137">
        <f t="shared" si="33"/>
        <v>2585.9506222337513</v>
      </c>
      <c r="N89" s="138">
        <f>M89/L89</f>
        <v>430.99177037229191</v>
      </c>
      <c r="O89" s="139">
        <f>L89-I89</f>
        <v>0</v>
      </c>
      <c r="P89" s="140">
        <f>N89-K89</f>
        <v>-46.786007405485861</v>
      </c>
      <c r="Q89" s="141">
        <f>N89/K89</f>
        <v>0.90207579845363428</v>
      </c>
      <c r="R89" s="291"/>
      <c r="S89" s="142">
        <v>0.29166666666666669</v>
      </c>
      <c r="T89" s="143">
        <v>0.45518518518518514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3</v>
      </c>
      <c r="AD89" s="191">
        <f>SUM(AD73:AD88)</f>
        <v>0</v>
      </c>
      <c r="AE89" s="168">
        <f>M89-J89</f>
        <v>-280.71604443291517</v>
      </c>
      <c r="AF89" s="141">
        <f>M89/J89</f>
        <v>0.90207579845363428</v>
      </c>
      <c r="AG89" s="296"/>
    </row>
    <row r="90" spans="1:33" ht="15.75" customHeight="1">
      <c r="A90" s="283" t="s">
        <v>199</v>
      </c>
      <c r="B90" s="146" t="s">
        <v>173</v>
      </c>
      <c r="C90" s="287" t="s">
        <v>200</v>
      </c>
      <c r="D90" s="288"/>
      <c r="E90" s="147">
        <v>44.98</v>
      </c>
      <c r="F90" s="97">
        <v>1757</v>
      </c>
      <c r="G90" s="148">
        <f t="shared" ref="G90:G93" si="34">E90*F90</f>
        <v>79029.86</v>
      </c>
      <c r="H90" s="149"/>
      <c r="I90" s="150">
        <v>21</v>
      </c>
      <c r="J90" s="151">
        <v>1800</v>
      </c>
      <c r="K90" s="152">
        <v>85.714285714285708</v>
      </c>
      <c r="L90" s="153">
        <v>21</v>
      </c>
      <c r="M90" s="151">
        <v>1605.8350640683072</v>
      </c>
      <c r="N90" s="152">
        <v>76.468336384205102</v>
      </c>
      <c r="O90" s="154">
        <f>L90-I90</f>
        <v>0</v>
      </c>
      <c r="P90" s="155">
        <f>N90-K90</f>
        <v>-9.2459493300806059</v>
      </c>
      <c r="Q90" s="156">
        <f>N90/K90</f>
        <v>0.89213059114905957</v>
      </c>
      <c r="R90" s="289">
        <f>Q106</f>
        <v>0.92358555226370131</v>
      </c>
      <c r="S90" s="157">
        <v>0.70833333333333337</v>
      </c>
      <c r="T90" s="158">
        <v>0.75391203703703713</v>
      </c>
      <c r="U90" s="159"/>
      <c r="V90" s="160">
        <v>65.648087003981232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-194.16493593169275</v>
      </c>
      <c r="AF90" s="156">
        <f>M90/J90</f>
        <v>0.89213059114905957</v>
      </c>
      <c r="AG90" s="294">
        <f>AF106</f>
        <v>0.8927993671882446</v>
      </c>
    </row>
    <row r="91" spans="1:33" ht="15.75" customHeight="1">
      <c r="A91" s="284"/>
      <c r="B91" s="163" t="s">
        <v>173</v>
      </c>
      <c r="C91" s="279" t="s">
        <v>189</v>
      </c>
      <c r="D91" s="280"/>
      <c r="E91" s="101">
        <v>47.6</v>
      </c>
      <c r="F91" s="102">
        <v>1706</v>
      </c>
      <c r="G91" s="103">
        <f t="shared" si="34"/>
        <v>81205.600000000006</v>
      </c>
      <c r="H91" s="26"/>
      <c r="I91" s="104">
        <v>23</v>
      </c>
      <c r="J91" s="105">
        <v>2000</v>
      </c>
      <c r="K91" s="106">
        <v>86.956521739130437</v>
      </c>
      <c r="L91" s="107">
        <v>22</v>
      </c>
      <c r="M91" s="105">
        <v>1786.0000000000002</v>
      </c>
      <c r="N91" s="106">
        <v>81.181818181818187</v>
      </c>
      <c r="O91" s="108">
        <f>L91-I91</f>
        <v>-1</v>
      </c>
      <c r="P91" s="109">
        <f>N91-K91</f>
        <v>-5.7747035573122503</v>
      </c>
      <c r="Q91" s="110">
        <f>N91/K91</f>
        <v>0.93359090909090914</v>
      </c>
      <c r="R91" s="290"/>
      <c r="S91" s="47">
        <v>0.75763888888888886</v>
      </c>
      <c r="T91" s="48">
        <v>0.79743055555555553</v>
      </c>
      <c r="U91" s="111">
        <v>5.3666666666664931</v>
      </c>
      <c r="V91" s="112">
        <v>57.312430011198202</v>
      </c>
      <c r="W91" s="113"/>
      <c r="X91" s="116"/>
      <c r="Y91" s="12"/>
      <c r="Z91" s="198"/>
      <c r="AA91" s="281"/>
      <c r="AB91" s="282"/>
      <c r="AC91" s="12">
        <v>1</v>
      </c>
      <c r="AD91" s="198"/>
      <c r="AE91" s="117">
        <f>M91-J91</f>
        <v>-213.99999999999977</v>
      </c>
      <c r="AF91" s="110">
        <f>M91/J91</f>
        <v>0.89300000000000013</v>
      </c>
      <c r="AG91" s="295"/>
    </row>
    <row r="92" spans="1:33" ht="15.75" customHeight="1">
      <c r="A92" s="284"/>
      <c r="B92" s="163" t="s">
        <v>173</v>
      </c>
      <c r="C92" s="279" t="s">
        <v>188</v>
      </c>
      <c r="D92" s="280"/>
      <c r="E92" s="101">
        <v>56.87</v>
      </c>
      <c r="F92" s="102">
        <v>1462</v>
      </c>
      <c r="G92" s="103">
        <f t="shared" si="34"/>
        <v>83143.94</v>
      </c>
      <c r="H92" s="26"/>
      <c r="I92" s="104">
        <v>23</v>
      </c>
      <c r="J92" s="105">
        <v>2000</v>
      </c>
      <c r="K92" s="106">
        <v>86.956521739130437</v>
      </c>
      <c r="L92" s="107">
        <v>22</v>
      </c>
      <c r="M92" s="105">
        <v>1785.9999999999998</v>
      </c>
      <c r="N92" s="106">
        <v>81.181818181818173</v>
      </c>
      <c r="O92" s="108">
        <f>L92-I92</f>
        <v>-1</v>
      </c>
      <c r="P92" s="109">
        <f>N92-K92</f>
        <v>-5.7747035573122645</v>
      </c>
      <c r="Q92" s="110">
        <f>N92/K92</f>
        <v>0.93359090909090892</v>
      </c>
      <c r="R92" s="290"/>
      <c r="S92" s="47">
        <v>0.80069444444444438</v>
      </c>
      <c r="T92" s="48">
        <v>0.8347916666666666</v>
      </c>
      <c r="U92" s="111">
        <v>4.6999999999999353</v>
      </c>
      <c r="V92" s="112">
        <v>49.115341545352749</v>
      </c>
      <c r="W92" s="113"/>
      <c r="X92" s="116"/>
      <c r="Y92" s="12"/>
      <c r="Z92" s="198"/>
      <c r="AA92" s="281"/>
      <c r="AB92" s="282"/>
      <c r="AC92" s="12">
        <v>1</v>
      </c>
      <c r="AD92" s="198"/>
      <c r="AE92" s="117">
        <f>M92-J92</f>
        <v>-214.00000000000023</v>
      </c>
      <c r="AF92" s="110">
        <f>M92/J92</f>
        <v>0.8929999999999999</v>
      </c>
      <c r="AG92" s="295"/>
    </row>
    <row r="93" spans="1:33" ht="15.75" customHeight="1">
      <c r="A93" s="284"/>
      <c r="B93" s="163" t="s">
        <v>173</v>
      </c>
      <c r="C93" s="279" t="s">
        <v>187</v>
      </c>
      <c r="D93" s="280"/>
      <c r="E93" s="101">
        <v>56.79</v>
      </c>
      <c r="F93" s="102">
        <v>1940</v>
      </c>
      <c r="G93" s="103">
        <f t="shared" si="34"/>
        <v>110172.59999999999</v>
      </c>
      <c r="H93" s="26"/>
      <c r="I93" s="104">
        <v>23</v>
      </c>
      <c r="J93" s="105">
        <v>2000</v>
      </c>
      <c r="K93" s="106">
        <v>86.956521739130437</v>
      </c>
      <c r="L93" s="107">
        <v>22</v>
      </c>
      <c r="M93" s="105">
        <v>1786</v>
      </c>
      <c r="N93" s="106">
        <v>81.181818181818187</v>
      </c>
      <c r="O93" s="108">
        <f>L93-I93</f>
        <v>-1</v>
      </c>
      <c r="P93" s="109">
        <f>N93-K93</f>
        <v>-5.7747035573122503</v>
      </c>
      <c r="Q93" s="110">
        <f>N93/K93</f>
        <v>0.93359090909090914</v>
      </c>
      <c r="R93" s="290"/>
      <c r="S93" s="47">
        <v>0.8388888888888888</v>
      </c>
      <c r="T93" s="48">
        <v>0.88414351851851847</v>
      </c>
      <c r="U93" s="111">
        <v>5.8999999999999631</v>
      </c>
      <c r="V93" s="112">
        <v>65.173572228443447</v>
      </c>
      <c r="W93" s="113"/>
      <c r="X93" s="116"/>
      <c r="Y93" s="12"/>
      <c r="Z93" s="198"/>
      <c r="AA93" s="281"/>
      <c r="AB93" s="282"/>
      <c r="AC93" s="12">
        <v>1</v>
      </c>
      <c r="AD93" s="198"/>
      <c r="AE93" s="117">
        <f>M93-J93</f>
        <v>-214</v>
      </c>
      <c r="AF93" s="110">
        <f>M93/J93</f>
        <v>0.89300000000000002</v>
      </c>
      <c r="AG93" s="295"/>
    </row>
    <row r="94" spans="1:33" ht="15.75" customHeight="1">
      <c r="A94" s="285"/>
      <c r="B94" s="163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63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63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63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63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63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63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63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63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63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63"/>
      <c r="C104" s="279"/>
      <c r="D104" s="280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63"/>
      <c r="C105" s="279"/>
      <c r="D105" s="280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5">AVERAGE(I90:I105)</f>
        <v>22.5</v>
      </c>
      <c r="J106" s="137">
        <f t="shared" si="35"/>
        <v>1950</v>
      </c>
      <c r="K106" s="138">
        <f t="shared" ref="K106" si="36">J106/I106</f>
        <v>86.666666666666671</v>
      </c>
      <c r="L106" s="136">
        <f t="shared" ref="L106:M106" si="37">AVERAGE(L90:L105)</f>
        <v>21.75</v>
      </c>
      <c r="M106" s="137">
        <f t="shared" si="37"/>
        <v>1740.9587660170769</v>
      </c>
      <c r="N106" s="138">
        <f>M106/L106</f>
        <v>80.044081196187449</v>
      </c>
      <c r="O106" s="139">
        <f>L106-I106</f>
        <v>-0.75</v>
      </c>
      <c r="P106" s="140">
        <f>N106-K106</f>
        <v>-6.6225854704792226</v>
      </c>
      <c r="Q106" s="141">
        <f>N106/K106</f>
        <v>0.92358555226370131</v>
      </c>
      <c r="R106" s="291"/>
      <c r="S106" s="142">
        <v>0.70833333333333337</v>
      </c>
      <c r="T106" s="143">
        <v>0.87864583333333324</v>
      </c>
      <c r="U106" s="144"/>
      <c r="V106" s="166"/>
      <c r="W106" s="167"/>
      <c r="X106" s="138"/>
      <c r="Y106" s="179">
        <f t="shared" ref="Y106:Z106" si="38">SUM(Y90:Y105)</f>
        <v>0</v>
      </c>
      <c r="Z106" s="180">
        <f t="shared" si="38"/>
        <v>0</v>
      </c>
      <c r="AA106" s="277"/>
      <c r="AB106" s="278"/>
      <c r="AC106" s="179">
        <f t="shared" ref="AC106" si="39">SUM(AC90:AC105)</f>
        <v>4</v>
      </c>
      <c r="AD106" s="180">
        <f t="shared" ref="AD106" si="40">SUM(AD90:AD105)</f>
        <v>0</v>
      </c>
      <c r="AE106" s="168">
        <f>M106-J106</f>
        <v>-209.04123398292313</v>
      </c>
      <c r="AF106" s="141">
        <f>M106/J106</f>
        <v>0.8927993671882446</v>
      </c>
      <c r="AG106" s="296"/>
    </row>
    <row r="107" spans="1:33" ht="15.75" customHeight="1">
      <c r="A107" s="297" t="s">
        <v>186</v>
      </c>
      <c r="B107" s="146" t="s">
        <v>173</v>
      </c>
      <c r="C107" s="287" t="s">
        <v>201</v>
      </c>
      <c r="D107" s="288"/>
      <c r="E107" s="147">
        <v>50.67</v>
      </c>
      <c r="F107" s="159">
        <v>1871</v>
      </c>
      <c r="G107" s="148">
        <f t="shared" ref="G107:G109" si="41">E107*F107</f>
        <v>94803.57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1789.2048379654827</v>
      </c>
      <c r="N107" s="152">
        <f>M107/L107</f>
        <v>89.460241898274134</v>
      </c>
      <c r="O107" s="154">
        <f>L107-I107</f>
        <v>0</v>
      </c>
      <c r="P107" s="155">
        <f>N107-K107</f>
        <v>-10.539758101725866</v>
      </c>
      <c r="Q107" s="156">
        <f>N107/K107</f>
        <v>0.89460241898274129</v>
      </c>
      <c r="R107" s="289">
        <f>Q123</f>
        <v>0.87811017489972287</v>
      </c>
      <c r="S107" s="157">
        <v>0.70833333333333337</v>
      </c>
      <c r="T107" s="158">
        <v>0.75189814814814815</v>
      </c>
      <c r="U107" s="159"/>
      <c r="V107" s="160">
        <v>62.742955763327593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-210.79516203451726</v>
      </c>
      <c r="AF107" s="156">
        <f>M107/J107</f>
        <v>0.8946024189827414</v>
      </c>
      <c r="AG107" s="361">
        <f>AF123</f>
        <v>0.89407581444335427</v>
      </c>
    </row>
    <row r="108" spans="1:33" ht="15.75" customHeight="1">
      <c r="A108" s="298"/>
      <c r="B108" s="163" t="s">
        <v>173</v>
      </c>
      <c r="C108" s="279" t="s">
        <v>190</v>
      </c>
      <c r="D108" s="280"/>
      <c r="E108" s="101">
        <v>54.09</v>
      </c>
      <c r="F108" s="111">
        <v>980</v>
      </c>
      <c r="G108" s="103">
        <f t="shared" si="41"/>
        <v>53008.200000000004</v>
      </c>
      <c r="H108" s="26"/>
      <c r="I108" s="104">
        <v>19</v>
      </c>
      <c r="J108" s="105">
        <v>2000</v>
      </c>
      <c r="K108" s="106">
        <f t="shared" ref="K108:K109" si="42">J108/I108</f>
        <v>105.26315789473684</v>
      </c>
      <c r="L108" s="107">
        <v>20</v>
      </c>
      <c r="M108" s="105">
        <f>F108/V108*60</f>
        <v>1785.9999999999998</v>
      </c>
      <c r="N108" s="106">
        <f>M108/L108</f>
        <v>89.299999999999983</v>
      </c>
      <c r="O108" s="108">
        <f>L108-I108</f>
        <v>1</v>
      </c>
      <c r="P108" s="109">
        <f>N108-K108</f>
        <v>-15.963157894736852</v>
      </c>
      <c r="Q108" s="110">
        <f>N108/K108</f>
        <v>0.84834999999999994</v>
      </c>
      <c r="R108" s="290"/>
      <c r="S108" s="47">
        <v>0.75486111111111109</v>
      </c>
      <c r="T108" s="48">
        <v>0.77771990740740737</v>
      </c>
      <c r="U108" s="111">
        <v>5</v>
      </c>
      <c r="V108" s="112">
        <v>32.922732362821954</v>
      </c>
      <c r="W108" s="113"/>
      <c r="X108" s="116"/>
      <c r="Y108" s="12"/>
      <c r="Z108" s="198"/>
      <c r="AA108" s="281"/>
      <c r="AB108" s="282"/>
      <c r="AC108" s="12">
        <v>1</v>
      </c>
      <c r="AD108" s="198"/>
      <c r="AE108" s="117">
        <f>M108-J108</f>
        <v>-214.00000000000023</v>
      </c>
      <c r="AF108" s="110">
        <f>M108/J108</f>
        <v>0.8929999999999999</v>
      </c>
      <c r="AG108" s="362"/>
    </row>
    <row r="109" spans="1:33" ht="15.75" customHeight="1">
      <c r="A109" s="298"/>
      <c r="B109" s="163" t="s">
        <v>173</v>
      </c>
      <c r="C109" s="279" t="s">
        <v>217</v>
      </c>
      <c r="D109" s="280"/>
      <c r="E109" s="101">
        <v>38.39</v>
      </c>
      <c r="F109" s="111">
        <v>2340</v>
      </c>
      <c r="G109" s="103">
        <f t="shared" si="41"/>
        <v>89832.6</v>
      </c>
      <c r="H109" s="26"/>
      <c r="I109" s="104">
        <v>16</v>
      </c>
      <c r="J109" s="105">
        <v>2000</v>
      </c>
      <c r="K109" s="106">
        <f t="shared" si="42"/>
        <v>125</v>
      </c>
      <c r="L109" s="107">
        <v>16</v>
      </c>
      <c r="M109" s="105">
        <f>F109/V109*60</f>
        <v>1789.2500486946424</v>
      </c>
      <c r="N109" s="106">
        <f>M109/L109</f>
        <v>111.82812804341515</v>
      </c>
      <c r="O109" s="108">
        <f>L109-I109</f>
        <v>0</v>
      </c>
      <c r="P109" s="109">
        <f>N109-K109</f>
        <v>-13.171871956584852</v>
      </c>
      <c r="Q109" s="110">
        <f>N109/K109</f>
        <v>0.89462502434732116</v>
      </c>
      <c r="R109" s="290"/>
      <c r="S109" s="47">
        <v>0.78125</v>
      </c>
      <c r="T109" s="48">
        <v>0.83574074074074078</v>
      </c>
      <c r="U109" s="111">
        <v>5.0833333333333819</v>
      </c>
      <c r="V109" s="112">
        <v>78.468629972892629</v>
      </c>
      <c r="W109" s="113"/>
      <c r="X109" s="116"/>
      <c r="Y109" s="12"/>
      <c r="Z109" s="198"/>
      <c r="AA109" s="281"/>
      <c r="AB109" s="282"/>
      <c r="AC109" s="12">
        <v>3</v>
      </c>
      <c r="AD109" s="198"/>
      <c r="AE109" s="117">
        <f>M109-J109</f>
        <v>-210.74995130535763</v>
      </c>
      <c r="AF109" s="110">
        <f>M109/J109</f>
        <v>0.89462502434732116</v>
      </c>
      <c r="AG109" s="362"/>
    </row>
    <row r="110" spans="1:33" ht="15.75" customHeight="1">
      <c r="A110" s="298"/>
      <c r="B110" s="163"/>
      <c r="C110" s="279"/>
      <c r="D110" s="280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362"/>
    </row>
    <row r="111" spans="1:33" ht="15.75" customHeight="1">
      <c r="A111" s="298"/>
      <c r="B111" s="163"/>
      <c r="C111" s="279"/>
      <c r="D111" s="280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362"/>
    </row>
    <row r="112" spans="1:33" ht="15.75" customHeight="1">
      <c r="A112" s="298"/>
      <c r="B112" s="163"/>
      <c r="C112" s="279"/>
      <c r="D112" s="280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362"/>
    </row>
    <row r="113" spans="1:33" ht="15.75" customHeight="1">
      <c r="A113" s="298"/>
      <c r="B113" s="163"/>
      <c r="C113" s="279"/>
      <c r="D113" s="280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120"/>
      <c r="U113" s="111"/>
      <c r="V113" s="112"/>
      <c r="W113" s="113"/>
      <c r="X113" s="116"/>
      <c r="Y113" s="12"/>
      <c r="Z113" s="198"/>
      <c r="AA113" s="281"/>
      <c r="AB113" s="282"/>
      <c r="AC113" s="12"/>
      <c r="AD113" s="198"/>
      <c r="AE113" s="117"/>
      <c r="AF113" s="110"/>
      <c r="AG113" s="362"/>
    </row>
    <row r="114" spans="1:33" ht="15.75" customHeight="1">
      <c r="A114" s="298"/>
      <c r="B114" s="163"/>
      <c r="C114" s="279"/>
      <c r="D114" s="280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120"/>
      <c r="U114" s="111"/>
      <c r="V114" s="112"/>
      <c r="W114" s="113"/>
      <c r="X114" s="116"/>
      <c r="Y114" s="12"/>
      <c r="Z114" s="198"/>
      <c r="AA114" s="281"/>
      <c r="AB114" s="282"/>
      <c r="AC114" s="12"/>
      <c r="AD114" s="198"/>
      <c r="AE114" s="117"/>
      <c r="AF114" s="110"/>
      <c r="AG114" s="362"/>
    </row>
    <row r="115" spans="1:33" ht="15.75" customHeight="1">
      <c r="A115" s="298"/>
      <c r="B115" s="163"/>
      <c r="C115" s="279"/>
      <c r="D115" s="280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120"/>
      <c r="U115" s="111"/>
      <c r="V115" s="112"/>
      <c r="W115" s="113"/>
      <c r="X115" s="116"/>
      <c r="Y115" s="12"/>
      <c r="Z115" s="198"/>
      <c r="AA115" s="281"/>
      <c r="AB115" s="282"/>
      <c r="AC115" s="12"/>
      <c r="AD115" s="198"/>
      <c r="AE115" s="117"/>
      <c r="AF115" s="110"/>
      <c r="AG115" s="362"/>
    </row>
    <row r="116" spans="1:33" ht="15.75" customHeight="1">
      <c r="A116" s="298"/>
      <c r="B116" s="163"/>
      <c r="C116" s="279"/>
      <c r="D116" s="280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120"/>
      <c r="U116" s="111"/>
      <c r="V116" s="112"/>
      <c r="W116" s="113"/>
      <c r="X116" s="116"/>
      <c r="Y116" s="12"/>
      <c r="Z116" s="198"/>
      <c r="AA116" s="281"/>
      <c r="AB116" s="282"/>
      <c r="AC116" s="12"/>
      <c r="AD116" s="198"/>
      <c r="AE116" s="117"/>
      <c r="AF116" s="110"/>
      <c r="AG116" s="362"/>
    </row>
    <row r="117" spans="1:33" ht="15.75" customHeight="1">
      <c r="A117" s="298"/>
      <c r="B117" s="163"/>
      <c r="C117" s="279"/>
      <c r="D117" s="280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120"/>
      <c r="U117" s="111"/>
      <c r="V117" s="112"/>
      <c r="W117" s="113"/>
      <c r="X117" s="116"/>
      <c r="Y117" s="12"/>
      <c r="Z117" s="198"/>
      <c r="AA117" s="281"/>
      <c r="AB117" s="282"/>
      <c r="AC117" s="12"/>
      <c r="AD117" s="198"/>
      <c r="AE117" s="117"/>
      <c r="AF117" s="110"/>
      <c r="AG117" s="362"/>
    </row>
    <row r="118" spans="1:33" ht="15.75" customHeight="1">
      <c r="A118" s="298"/>
      <c r="B118" s="163"/>
      <c r="C118" s="279"/>
      <c r="D118" s="280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120"/>
      <c r="U118" s="111"/>
      <c r="V118" s="112"/>
      <c r="W118" s="113"/>
      <c r="X118" s="116"/>
      <c r="Y118" s="12"/>
      <c r="Z118" s="198"/>
      <c r="AA118" s="281"/>
      <c r="AB118" s="282"/>
      <c r="AC118" s="12"/>
      <c r="AD118" s="198"/>
      <c r="AE118" s="117"/>
      <c r="AF118" s="110"/>
      <c r="AG118" s="362"/>
    </row>
    <row r="119" spans="1:33" ht="15.75" customHeight="1">
      <c r="A119" s="298"/>
      <c r="B119" s="163"/>
      <c r="C119" s="279"/>
      <c r="D119" s="280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13"/>
      <c r="X119" s="116"/>
      <c r="Y119" s="12"/>
      <c r="Z119" s="198"/>
      <c r="AA119" s="281"/>
      <c r="AB119" s="282"/>
      <c r="AC119" s="12"/>
      <c r="AD119" s="198"/>
      <c r="AE119" s="117"/>
      <c r="AF119" s="110"/>
      <c r="AG119" s="362"/>
    </row>
    <row r="120" spans="1:33" ht="15.75" customHeight="1">
      <c r="A120" s="298"/>
      <c r="B120" s="163"/>
      <c r="C120" s="279"/>
      <c r="D120" s="280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83"/>
      <c r="X120" s="184"/>
      <c r="Y120" s="12"/>
      <c r="Z120" s="198"/>
      <c r="AA120" s="281"/>
      <c r="AB120" s="282"/>
      <c r="AC120" s="12"/>
      <c r="AD120" s="198"/>
      <c r="AE120" s="117"/>
      <c r="AF120" s="110"/>
      <c r="AG120" s="362"/>
    </row>
    <row r="121" spans="1:33" ht="15.75" customHeight="1">
      <c r="A121" s="298"/>
      <c r="B121" s="163"/>
      <c r="C121" s="279"/>
      <c r="D121" s="280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85"/>
      <c r="X121" s="186"/>
      <c r="Y121" s="12"/>
      <c r="Z121" s="198"/>
      <c r="AA121" s="281"/>
      <c r="AB121" s="282"/>
      <c r="AC121" s="12"/>
      <c r="AD121" s="198"/>
      <c r="AE121" s="117"/>
      <c r="AF121" s="110"/>
      <c r="AG121" s="362"/>
    </row>
    <row r="122" spans="1:33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120"/>
      <c r="U122" s="130"/>
      <c r="V122" s="112"/>
      <c r="W122" s="185"/>
      <c r="X122" s="186"/>
      <c r="Y122" s="12"/>
      <c r="Z122" s="198"/>
      <c r="AA122" s="281"/>
      <c r="AB122" s="282"/>
      <c r="AC122" s="12"/>
      <c r="AD122" s="198"/>
      <c r="AE122" s="117"/>
      <c r="AF122" s="110"/>
      <c r="AG122" s="362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43">AVERAGE(I107:I122)</f>
        <v>18.333333333333332</v>
      </c>
      <c r="J123" s="137">
        <f t="shared" si="43"/>
        <v>2000</v>
      </c>
      <c r="K123" s="138">
        <f t="shared" ref="K123" si="44">J123/I123</f>
        <v>109.09090909090909</v>
      </c>
      <c r="L123" s="136">
        <f t="shared" ref="L123:M123" si="45">AVERAGE(L107:L122)</f>
        <v>18.666666666666668</v>
      </c>
      <c r="M123" s="137">
        <f t="shared" si="45"/>
        <v>1788.1516288867085</v>
      </c>
      <c r="N123" s="138">
        <f>M123/L123</f>
        <v>95.793837261787957</v>
      </c>
      <c r="O123" s="139">
        <f>L123-I123</f>
        <v>0.3333333333333357</v>
      </c>
      <c r="P123" s="140">
        <f>N123-K123</f>
        <v>-13.297071829121137</v>
      </c>
      <c r="Q123" s="141">
        <f>N123/K123</f>
        <v>0.87811017489972287</v>
      </c>
      <c r="R123" s="291"/>
      <c r="S123" s="142">
        <v>0.70833333333333337</v>
      </c>
      <c r="T123" s="143">
        <v>0.83574074074074078</v>
      </c>
      <c r="U123" s="144"/>
      <c r="V123" s="166"/>
      <c r="W123" s="187"/>
      <c r="X123" s="188"/>
      <c r="Y123" s="179">
        <f t="shared" ref="Y123:Z123" si="46">SUM(Y107:Y122)</f>
        <v>0</v>
      </c>
      <c r="Z123" s="180">
        <f t="shared" si="46"/>
        <v>0</v>
      </c>
      <c r="AA123" s="277"/>
      <c r="AB123" s="278"/>
      <c r="AC123" s="179">
        <f t="shared" ref="AC123" si="47">SUM(AC107:AC122)</f>
        <v>5</v>
      </c>
      <c r="AD123" s="180">
        <f t="shared" ref="AD123" si="48">SUM(AD107:AD122)</f>
        <v>0</v>
      </c>
      <c r="AE123" s="168">
        <f>M123-J123</f>
        <v>-211.84837111329148</v>
      </c>
      <c r="AF123" s="141">
        <f>M123/J123</f>
        <v>0.89407581444335427</v>
      </c>
      <c r="AG123" s="363"/>
    </row>
    <row r="125" spans="1:33">
      <c r="AA125" s="275" t="s">
        <v>151</v>
      </c>
      <c r="AB125" s="275"/>
    </row>
    <row r="126" spans="1:33">
      <c r="AA126" s="275" t="s">
        <v>152</v>
      </c>
      <c r="AB126" s="275"/>
    </row>
    <row r="127" spans="1:33">
      <c r="AA127" s="275" t="s">
        <v>153</v>
      </c>
      <c r="AB127" s="275"/>
    </row>
    <row r="128" spans="1:33">
      <c r="AA128" s="275" t="s">
        <v>154</v>
      </c>
      <c r="AB128" s="275"/>
    </row>
    <row r="129" spans="27:28">
      <c r="AA129" s="275" t="s">
        <v>155</v>
      </c>
      <c r="AB129" s="275"/>
    </row>
    <row r="130" spans="27:28">
      <c r="AA130" s="275" t="s">
        <v>156</v>
      </c>
      <c r="AB130" s="275"/>
    </row>
    <row r="131" spans="27:28">
      <c r="AA131" s="275" t="s">
        <v>157</v>
      </c>
      <c r="AB131" s="275"/>
    </row>
    <row r="132" spans="27:28">
      <c r="AA132" s="275" t="s">
        <v>158</v>
      </c>
      <c r="AB132" s="275"/>
    </row>
    <row r="133" spans="27:28">
      <c r="AA133" s="275" t="s">
        <v>159</v>
      </c>
      <c r="AB133" s="275"/>
    </row>
    <row r="134" spans="27:28">
      <c r="AA134" s="275" t="s">
        <v>160</v>
      </c>
      <c r="AB134" s="275"/>
    </row>
    <row r="135" spans="27:28">
      <c r="AA135" s="275" t="s">
        <v>161</v>
      </c>
      <c r="AB135" s="275"/>
    </row>
    <row r="136" spans="27:28">
      <c r="AA136" s="275" t="s">
        <v>162</v>
      </c>
      <c r="AB136" s="275"/>
    </row>
    <row r="137" spans="27:28">
      <c r="AA137" s="275" t="s">
        <v>163</v>
      </c>
      <c r="AB137" s="275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32" priority="2" operator="greaterThan">
      <formula>0</formula>
    </cfRule>
  </conditionalFormatting>
  <conditionalFormatting sqref="P5:P123 AE5:AE123">
    <cfRule type="cellIs" dxfId="31" priority="5" operator="lessThan">
      <formula>0</formula>
    </cfRule>
  </conditionalFormatting>
  <conditionalFormatting sqref="Q5:Q123 AF5:AF123">
    <cfRule type="cellIs" dxfId="30" priority="3" operator="greaterThan">
      <formula>1</formula>
    </cfRule>
    <cfRule type="cellIs" dxfId="29" priority="4" operator="lessThan">
      <formula>0.8</formula>
    </cfRule>
  </conditionalFormatting>
  <conditionalFormatting sqref="AG5 R5:R123 AG90:AG107">
    <cfRule type="cellIs" dxfId="28" priority="6" operator="lessThan">
      <formula>0.8</formula>
    </cfRule>
  </conditionalFormatting>
  <conditionalFormatting sqref="AG22">
    <cfRule type="cellIs" dxfId="27" priority="10" operator="lessThan">
      <formula>0.8</formula>
    </cfRule>
  </conditionalFormatting>
  <conditionalFormatting sqref="AG37">
    <cfRule type="cellIs" dxfId="26" priority="9" operator="lessThan">
      <formula>0.8</formula>
    </cfRule>
  </conditionalFormatting>
  <conditionalFormatting sqref="AG39:AG74">
    <cfRule type="cellIs" dxfId="25" priority="7" operator="lessThan">
      <formula>0.8</formula>
    </cfRule>
  </conditionalFormatting>
  <conditionalFormatting sqref="AG80:AG88">
    <cfRule type="cellIs" dxfId="24" priority="8" operator="lessThan">
      <formula>0.8</formula>
    </cfRule>
  </conditionalFormatting>
  <conditionalFormatting sqref="AG122">
    <cfRule type="cellIs" dxfId="23" priority="1" operator="lessThan">
      <formula>0.8</formula>
    </cfRule>
  </conditionalFormatting>
  <dataValidations count="1">
    <dataValidation type="list" allowBlank="1" showInputMessage="1" showErrorMessage="1" sqref="AA5:AB123" xr:uid="{039CB772-5E46-46F1-92C3-AF166D9770D7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49E2-6B7F-47E8-82A9-4EC7EB9E75CA}">
  <sheetPr>
    <tabColor theme="8" tint="0.59999389629810485"/>
  </sheetPr>
  <dimension ref="B1:AR42"/>
  <sheetViews>
    <sheetView zoomScale="70" zoomScaleNormal="70" workbookViewId="0">
      <selection activeCell="S27" sqref="S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2" t="s">
        <v>0</v>
      </c>
      <c r="C1" s="262"/>
      <c r="D1" s="262"/>
      <c r="E1" s="262"/>
      <c r="F1" s="262"/>
      <c r="G1" s="262"/>
      <c r="H1" s="262"/>
      <c r="I1" s="262"/>
      <c r="J1" s="262"/>
      <c r="K1" s="1"/>
      <c r="L1" s="1"/>
      <c r="M1" s="1"/>
      <c r="N1" s="1"/>
      <c r="O1" s="1"/>
      <c r="P1" s="1"/>
    </row>
    <row r="2" spans="2:34" ht="27.75" customHeight="1">
      <c r="B2" s="263"/>
      <c r="C2" s="263"/>
      <c r="D2" s="263"/>
      <c r="E2" s="263"/>
      <c r="F2" s="263"/>
      <c r="G2" s="263"/>
      <c r="H2" s="263"/>
      <c r="I2" s="263"/>
      <c r="J2" s="263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4" t="s">
        <v>222</v>
      </c>
      <c r="D3" s="265"/>
      <c r="E3" s="3" t="s">
        <v>2</v>
      </c>
      <c r="F3" s="266">
        <f>'0501(18度C)'!D1+'0501(4度C)'!D1</f>
        <v>140738</v>
      </c>
      <c r="G3" s="267"/>
      <c r="H3" s="3" t="s">
        <v>3</v>
      </c>
      <c r="I3" s="268">
        <f>'0501(18度C)'!F1+'0501(4度C)'!F1</f>
        <v>4128529.58</v>
      </c>
      <c r="J3" s="269"/>
      <c r="K3" s="4"/>
      <c r="L3" s="5"/>
      <c r="M3" s="1"/>
      <c r="N3" s="1"/>
      <c r="O3" s="1"/>
      <c r="P3" s="1"/>
    </row>
    <row r="4" spans="2:34" ht="28.5" customHeight="1">
      <c r="B4" s="270" t="s">
        <v>4</v>
      </c>
      <c r="C4" s="250" t="s">
        <v>5</v>
      </c>
      <c r="D4" s="251"/>
      <c r="E4" s="273" t="s">
        <v>6</v>
      </c>
      <c r="F4" s="274"/>
      <c r="G4" s="273" t="s">
        <v>7</v>
      </c>
      <c r="H4" s="274"/>
      <c r="I4" s="273" t="s">
        <v>8</v>
      </c>
      <c r="J4" s="274"/>
      <c r="K4" s="246" t="s">
        <v>9</v>
      </c>
      <c r="L4" s="247"/>
      <c r="M4" s="246" t="s">
        <v>10</v>
      </c>
      <c r="N4" s="247"/>
      <c r="O4" s="248" t="s">
        <v>11</v>
      </c>
      <c r="P4" s="249"/>
      <c r="Q4" s="249" t="s">
        <v>12</v>
      </c>
      <c r="R4" s="249"/>
    </row>
    <row r="5" spans="2:34" ht="28.5" customHeight="1">
      <c r="B5" s="271"/>
      <c r="C5" s="250" t="s">
        <v>13</v>
      </c>
      <c r="D5" s="251"/>
      <c r="E5" s="252" t="s">
        <v>14</v>
      </c>
      <c r="F5" s="253"/>
      <c r="G5" s="254" t="s">
        <v>15</v>
      </c>
      <c r="H5" s="255"/>
      <c r="I5" s="256" t="s">
        <v>16</v>
      </c>
      <c r="J5" s="257"/>
      <c r="K5" s="258" t="s">
        <v>17</v>
      </c>
      <c r="L5" s="259"/>
      <c r="M5" s="260" t="s">
        <v>18</v>
      </c>
      <c r="N5" s="261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1"/>
      <c r="C6" s="250" t="s">
        <v>22</v>
      </c>
      <c r="D6" s="251"/>
      <c r="E6" s="240">
        <f>AVERAGE(D14:O14,D32:X32)</f>
        <v>472.04208468098108</v>
      </c>
      <c r="F6" s="241" t="e">
        <f>AVERAGE(#REF!,D14:K14)</f>
        <v>#REF!</v>
      </c>
      <c r="G6" s="242">
        <f>AVERAGE(D14:K14)</f>
        <v>186.10406822938785</v>
      </c>
      <c r="H6" s="243"/>
      <c r="I6" s="242">
        <f>AVERAGE(L14:O14)</f>
        <v>97.878787878787875</v>
      </c>
      <c r="J6" s="243"/>
      <c r="K6" s="242">
        <f>AVERAGE(D32:O32)</f>
        <v>715.94326241134752</v>
      </c>
      <c r="L6" s="243"/>
      <c r="M6" s="242">
        <f>AVERAGE(P32:X32)</f>
        <v>711.66978148361125</v>
      </c>
      <c r="N6" s="243"/>
      <c r="O6" s="231">
        <f>'0501(4度C)'!Y2</f>
        <v>0</v>
      </c>
      <c r="P6" s="231">
        <f>'0501(4度C)'!Z2</f>
        <v>0</v>
      </c>
      <c r="Q6" s="231">
        <f>'0501(4度C)'!AC2</f>
        <v>39</v>
      </c>
      <c r="R6" s="231">
        <f>'0501(4度C)'!AD2</f>
        <v>0</v>
      </c>
    </row>
    <row r="7" spans="2:34" ht="28.5" customHeight="1">
      <c r="B7" s="271"/>
      <c r="C7" s="234" t="s">
        <v>23</v>
      </c>
      <c r="D7" s="235"/>
      <c r="E7" s="236">
        <f>AVERAGE(D15:O15,D33:X33)</f>
        <v>421.58555206989342</v>
      </c>
      <c r="F7" s="237" t="e">
        <f>AVERAGE(#REF!,D15:K15)</f>
        <v>#REF!</v>
      </c>
      <c r="G7" s="238">
        <f>AVERAGE(D15:K15)</f>
        <v>167.11432719242671</v>
      </c>
      <c r="H7" s="239"/>
      <c r="I7" s="238">
        <f>AVERAGE(L15:O15)</f>
        <v>87.911348391549268</v>
      </c>
      <c r="J7" s="239"/>
      <c r="K7" s="238">
        <f>AVERAGE(D33:O33)</f>
        <v>639.20358016128898</v>
      </c>
      <c r="L7" s="239"/>
      <c r="M7" s="238">
        <f>AVERAGE(P33:X33)</f>
        <v>634.48914989165439</v>
      </c>
      <c r="N7" s="239"/>
      <c r="O7" s="232"/>
      <c r="P7" s="232"/>
      <c r="Q7" s="232"/>
      <c r="R7" s="232"/>
    </row>
    <row r="8" spans="2:34" ht="28.5" customHeight="1">
      <c r="B8" s="272"/>
      <c r="C8" s="234" t="s">
        <v>24</v>
      </c>
      <c r="D8" s="235"/>
      <c r="E8" s="244">
        <f>AVERAGE(D16:O16,D34:X34)</f>
        <v>0.89408104391255316</v>
      </c>
      <c r="F8" s="245" t="e">
        <f>AVERAGE(D16:K16,#REF!)</f>
        <v>#REF!</v>
      </c>
      <c r="G8" s="224">
        <f>AVERAGE(D16:K16)</f>
        <v>0.89601785124113231</v>
      </c>
      <c r="H8" s="225"/>
      <c r="I8" s="224">
        <f>AVERAGE(L16:O16)</f>
        <v>0.90078545831456536</v>
      </c>
      <c r="J8" s="225"/>
      <c r="K8" s="224">
        <f>AVERAGE(D34:O34)</f>
        <v>0.89106246928669786</v>
      </c>
      <c r="L8" s="225"/>
      <c r="M8" s="224">
        <f>AVERAGE(P34:X34)</f>
        <v>0.89208104583314252</v>
      </c>
      <c r="N8" s="225"/>
      <c r="O8" s="233"/>
      <c r="P8" s="233"/>
      <c r="Q8" s="233"/>
      <c r="R8" s="23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3" t="s">
        <v>26</v>
      </c>
      <c r="C11" s="214"/>
      <c r="D11" s="226" t="s">
        <v>27</v>
      </c>
      <c r="E11" s="227"/>
      <c r="F11" s="227"/>
      <c r="G11" s="227"/>
      <c r="H11" s="227"/>
      <c r="I11" s="227"/>
      <c r="J11" s="227"/>
      <c r="K11" s="227"/>
      <c r="L11" s="228" t="s">
        <v>28</v>
      </c>
      <c r="M11" s="229"/>
      <c r="N11" s="229"/>
      <c r="O11" s="230"/>
    </row>
    <row r="12" spans="2:34" ht="17.25" customHeight="1">
      <c r="B12" s="207" t="s">
        <v>29</v>
      </c>
      <c r="C12" s="20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7"/>
      <c r="C13" s="20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1" t="s">
        <v>40</v>
      </c>
      <c r="C14" s="26" t="s">
        <v>41</v>
      </c>
      <c r="D14" s="27" t="s">
        <v>42</v>
      </c>
      <c r="E14" s="28">
        <v>84.507042253521121</v>
      </c>
      <c r="F14" s="28">
        <v>100.84112149532712</v>
      </c>
      <c r="G14" s="28">
        <v>83.720930232558146</v>
      </c>
      <c r="H14" s="28">
        <v>183.67346938775509</v>
      </c>
      <c r="I14" s="28">
        <v>477.77777777777777</v>
      </c>
      <c r="J14" s="28" t="s">
        <v>42</v>
      </c>
      <c r="K14" s="29" t="s">
        <v>42</v>
      </c>
      <c r="L14" s="27" t="s">
        <v>42</v>
      </c>
      <c r="M14" s="30">
        <v>86.666666666666671</v>
      </c>
      <c r="N14" s="28">
        <v>109.09090909090909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1"/>
      <c r="C15" s="33" t="s">
        <v>43</v>
      </c>
      <c r="D15" s="34" t="s">
        <v>42</v>
      </c>
      <c r="E15" s="35">
        <v>75.603978714833787</v>
      </c>
      <c r="F15" s="35">
        <v>90.536326941828847</v>
      </c>
      <c r="G15" s="35">
        <v>74.955205694260599</v>
      </c>
      <c r="H15" s="35">
        <v>163.53657646114058</v>
      </c>
      <c r="I15" s="35">
        <v>430.9395481500697</v>
      </c>
      <c r="J15" s="35" t="s">
        <v>42</v>
      </c>
      <c r="K15" s="36" t="s">
        <v>42</v>
      </c>
      <c r="L15" s="34" t="s">
        <v>42</v>
      </c>
      <c r="M15" s="37">
        <v>80.050288092739166</v>
      </c>
      <c r="N15" s="35">
        <v>95.772408690359356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1"/>
      <c r="C16" s="41" t="s">
        <v>44</v>
      </c>
      <c r="D16" s="42" t="s">
        <v>42</v>
      </c>
      <c r="E16" s="43">
        <f t="shared" ref="E16:I16" si="0">E15/E14</f>
        <v>0.89464708145886651</v>
      </c>
      <c r="F16" s="43">
        <f t="shared" si="0"/>
        <v>0.89781158320441945</v>
      </c>
      <c r="G16" s="43">
        <f t="shared" si="0"/>
        <v>0.89529829023700147</v>
      </c>
      <c r="H16" s="43">
        <f t="shared" si="0"/>
        <v>0.890365805177321</v>
      </c>
      <c r="I16" s="43">
        <f t="shared" si="0"/>
        <v>0.90196649612805291</v>
      </c>
      <c r="J16" s="43" t="s">
        <v>42</v>
      </c>
      <c r="K16" s="44" t="s">
        <v>42</v>
      </c>
      <c r="L16" s="42" t="s">
        <v>42</v>
      </c>
      <c r="M16" s="45">
        <f t="shared" ref="M16:N16" si="1">M15/M14</f>
        <v>0.92365717030083649</v>
      </c>
      <c r="N16" s="43">
        <f t="shared" si="1"/>
        <v>0.87791374632829411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6" t="s">
        <v>45</v>
      </c>
      <c r="C17" s="13" t="s">
        <v>46</v>
      </c>
      <c r="D17" s="47" t="s">
        <v>42</v>
      </c>
      <c r="E17" s="48">
        <v>0.29166666666666669</v>
      </c>
      <c r="F17" s="48">
        <v>0.29166666666666669</v>
      </c>
      <c r="G17" s="48">
        <v>0.25</v>
      </c>
      <c r="H17" s="48">
        <v>0.25</v>
      </c>
      <c r="I17" s="48">
        <v>0.29166666666666669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7"/>
      <c r="C18" s="13" t="s">
        <v>47</v>
      </c>
      <c r="D18" s="47" t="s">
        <v>42</v>
      </c>
      <c r="E18" s="48">
        <v>0.49820601851851848</v>
      </c>
      <c r="F18" s="48">
        <v>0.53206018518518516</v>
      </c>
      <c r="G18" s="48">
        <v>0.52479166666666655</v>
      </c>
      <c r="H18" s="48">
        <v>0.43594907407407402</v>
      </c>
      <c r="I18" s="48">
        <v>0.46098379629629621</v>
      </c>
      <c r="J18" s="48" t="s">
        <v>42</v>
      </c>
      <c r="K18" s="48" t="s">
        <v>42</v>
      </c>
      <c r="L18" s="47" t="s">
        <v>42</v>
      </c>
      <c r="M18" s="49">
        <v>0.86041666666666661</v>
      </c>
      <c r="N18" s="48">
        <v>0.826238425925926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2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3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2" t="s">
        <v>51</v>
      </c>
      <c r="C21" s="51" t="s">
        <v>49</v>
      </c>
      <c r="D21" s="54"/>
      <c r="E21" s="52">
        <v>6</v>
      </c>
      <c r="F21" s="52">
        <v>7</v>
      </c>
      <c r="G21" s="52">
        <v>9</v>
      </c>
      <c r="H21" s="52">
        <v>5</v>
      </c>
      <c r="I21" s="52">
        <v>3</v>
      </c>
      <c r="J21" s="52"/>
      <c r="K21" s="53"/>
      <c r="L21" s="54"/>
      <c r="M21" s="55">
        <v>4</v>
      </c>
      <c r="N21" s="52">
        <v>5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3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7" t="s">
        <v>53</v>
      </c>
      <c r="C23" s="208"/>
      <c r="D23" s="57" t="s">
        <v>42</v>
      </c>
      <c r="E23" s="58">
        <v>23.666666666666668</v>
      </c>
      <c r="F23" s="58">
        <v>21.6</v>
      </c>
      <c r="G23" s="58">
        <v>21.5</v>
      </c>
      <c r="H23" s="58">
        <v>19.600000000000001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21.75</v>
      </c>
      <c r="N23" s="58">
        <v>18.666666666666668</v>
      </c>
      <c r="O23" s="61" t="s">
        <v>42</v>
      </c>
    </row>
    <row r="24" spans="2:44" ht="17.25" customHeight="1">
      <c r="B24" s="209" t="s">
        <v>54</v>
      </c>
      <c r="C24" s="210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9" t="s">
        <v>59</v>
      </c>
      <c r="C25" s="210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11" t="s">
        <v>60</v>
      </c>
      <c r="C26" s="212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3" t="s">
        <v>26</v>
      </c>
      <c r="C29" s="214"/>
      <c r="D29" s="215" t="s">
        <v>64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t="s">
        <v>65</v>
      </c>
      <c r="Q29" s="219"/>
      <c r="R29" s="219"/>
      <c r="S29" s="219"/>
      <c r="T29" s="219"/>
      <c r="U29" s="219"/>
      <c r="V29" s="219"/>
      <c r="W29" s="219"/>
      <c r="X29" s="220"/>
    </row>
    <row r="30" spans="2:44" ht="17.25" customHeight="1">
      <c r="B30" s="207" t="s">
        <v>29</v>
      </c>
      <c r="C30" s="20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7"/>
      <c r="C31" s="20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900</v>
      </c>
      <c r="O32" s="28">
        <v>840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950</v>
      </c>
      <c r="X32" s="31">
        <v>829.78723404255322</v>
      </c>
    </row>
    <row r="33" spans="2:24" ht="39.6" customHeight="1">
      <c r="B33" s="221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268.55663909416688</v>
      </c>
      <c r="H33" s="35">
        <v>390.92826366921491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993.57422133685725</v>
      </c>
      <c r="N33" s="35">
        <v>799.77000035124365</v>
      </c>
      <c r="O33" s="35">
        <v>743.18877635496256</v>
      </c>
      <c r="P33" s="34">
        <v>260.88501178828284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696.27569042381413</v>
      </c>
      <c r="W33" s="35">
        <v>845.46467438918444</v>
      </c>
      <c r="X33" s="38">
        <v>735.33122296533622</v>
      </c>
    </row>
    <row r="34" spans="2:24" ht="40.15" customHeight="1">
      <c r="B34" s="221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0.87653903037679459</v>
      </c>
      <c r="H34" s="43">
        <f>H33/H32</f>
        <v>0.90214214692895756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0.90324929212441563</v>
      </c>
      <c r="N34" s="43">
        <f>N33/N32</f>
        <v>0.88863333372360409</v>
      </c>
      <c r="O34" s="43">
        <f>O33/O32</f>
        <v>0.8847485432797173</v>
      </c>
      <c r="P34" s="42">
        <f>P33/P32</f>
        <v>0.8937727255709691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0.89842024570814727</v>
      </c>
      <c r="W34" s="43">
        <f>W33/W32</f>
        <v>0.88996281514650999</v>
      </c>
      <c r="X34" s="46">
        <f>X33/X32</f>
        <v>0.8861683969069436</v>
      </c>
    </row>
    <row r="35" spans="2:24" ht="17.25" customHeight="1">
      <c r="B35" s="206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0.29166666666666669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0.46098379629629621</v>
      </c>
      <c r="H36" s="48">
        <v>0.31660879629629635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0.38535879629629632</v>
      </c>
      <c r="N36" s="48">
        <v>0.51750000000000007</v>
      </c>
      <c r="O36" s="48">
        <v>0.51059027777777788</v>
      </c>
      <c r="P36" s="47">
        <v>0.75206018518518525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0.78798611111111116</v>
      </c>
      <c r="W36" s="48">
        <v>1.0812847222222219</v>
      </c>
      <c r="X36" s="50">
        <v>1.0731597222222218</v>
      </c>
    </row>
    <row r="37" spans="2:24" ht="17.25" customHeight="1">
      <c r="B37" s="207" t="s">
        <v>53</v>
      </c>
      <c r="C37" s="208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3.8333333333333335</v>
      </c>
      <c r="O37" s="58">
        <v>4.2857142857142856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3.6</v>
      </c>
      <c r="X37" s="61">
        <v>4.2727272727272725</v>
      </c>
    </row>
    <row r="38" spans="2:24" ht="17.25" customHeight="1">
      <c r="B38" s="209" t="s">
        <v>54</v>
      </c>
      <c r="C38" s="210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9" t="s">
        <v>59</v>
      </c>
      <c r="C39" s="210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11" t="s">
        <v>60</v>
      </c>
      <c r="C40" s="212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E3C77-9D8C-4E46-88DA-01B001E761E2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90272</v>
      </c>
      <c r="E1" s="88" t="s">
        <v>3</v>
      </c>
      <c r="F1" s="89">
        <f>SUM(G5:G157)</f>
        <v>1829262.9900000005</v>
      </c>
      <c r="G1" s="90" t="s">
        <v>84</v>
      </c>
      <c r="H1" s="91">
        <f>L21+L38+L55+L72+L89+L106+L123+L140+L157</f>
        <v>53.075108225108224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341" t="s">
        <v>89</v>
      </c>
      <c r="Z1" s="353"/>
      <c r="AA1" s="341" t="s">
        <v>90</v>
      </c>
      <c r="AB1" s="356"/>
      <c r="AC1" s="357"/>
    </row>
    <row r="2" spans="1:29" ht="26.25" customHeight="1" thickBot="1">
      <c r="A2" s="334">
        <v>46143</v>
      </c>
      <c r="B2" s="335"/>
      <c r="C2" s="92" t="s">
        <v>40</v>
      </c>
      <c r="D2" s="93">
        <f>AVERAGE(N21,N38,N55,N72,N89,N106,N123,N140,N157)</f>
        <v>637.10827781922922</v>
      </c>
      <c r="E2" s="93" t="s">
        <v>91</v>
      </c>
      <c r="F2" s="94">
        <f>F1/D1</f>
        <v>20.263902317440628</v>
      </c>
      <c r="G2" s="95" t="s">
        <v>92</v>
      </c>
      <c r="H2" s="96">
        <f>COUNT(H5:H157)</f>
        <v>9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344"/>
      <c r="Z2" s="417"/>
      <c r="AA2" s="358"/>
      <c r="AB2" s="359"/>
      <c r="AC2" s="360"/>
    </row>
    <row r="3" spans="1:29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82" t="s">
        <v>108</v>
      </c>
      <c r="Z3" s="383"/>
      <c r="AA3" s="314" t="s">
        <v>101</v>
      </c>
      <c r="AB3" s="300" t="s">
        <v>102</v>
      </c>
      <c r="AC3" s="302" t="s">
        <v>109</v>
      </c>
    </row>
    <row r="4" spans="1:29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384"/>
      <c r="Z4" s="385"/>
      <c r="AA4" s="315"/>
      <c r="AB4" s="301"/>
      <c r="AC4" s="303"/>
    </row>
    <row r="5" spans="1:29" ht="15.75" customHeight="1">
      <c r="A5" s="297" t="s">
        <v>116</v>
      </c>
      <c r="B5" s="146" t="s">
        <v>114</v>
      </c>
      <c r="C5" s="287" t="s">
        <v>117</v>
      </c>
      <c r="D5" s="288"/>
      <c r="E5" s="147">
        <v>25.64</v>
      </c>
      <c r="F5" s="97">
        <v>1046</v>
      </c>
      <c r="G5" s="148">
        <f t="shared" ref="G5:G8" si="0">E5*F5</f>
        <v>26819.440000000002</v>
      </c>
      <c r="H5" s="149"/>
      <c r="I5" s="150">
        <v>11</v>
      </c>
      <c r="J5" s="151">
        <v>3600</v>
      </c>
      <c r="K5" s="152">
        <f>J5/I5</f>
        <v>327.27272727272725</v>
      </c>
      <c r="L5" s="153">
        <v>11</v>
      </c>
      <c r="M5" s="151">
        <f>F5/V5*60</f>
        <v>3183.0757450030951</v>
      </c>
      <c r="N5" s="152">
        <f>M5/L5</f>
        <v>289.37052227300865</v>
      </c>
      <c r="O5" s="154">
        <f>L5-I5</f>
        <v>0</v>
      </c>
      <c r="P5" s="155">
        <f>N5-K5</f>
        <v>-37.902204999718606</v>
      </c>
      <c r="Q5" s="156">
        <f>N5/K5</f>
        <v>0.88418770694530424</v>
      </c>
      <c r="R5" s="289">
        <f>Q21</f>
        <v>0.87653903037679459</v>
      </c>
      <c r="S5" s="157">
        <v>0.29166666666666669</v>
      </c>
      <c r="T5" s="158">
        <v>0.30535879629629631</v>
      </c>
      <c r="U5" s="159"/>
      <c r="V5" s="160">
        <v>19.716778684429006</v>
      </c>
      <c r="W5" s="161"/>
      <c r="X5" s="162"/>
      <c r="Y5" s="415"/>
      <c r="Z5" s="416"/>
      <c r="AA5" s="115">
        <f>M5-J5</f>
        <v>-416.92425499690489</v>
      </c>
      <c r="AB5" s="156">
        <f>M5/J5</f>
        <v>0.88418770694530424</v>
      </c>
      <c r="AC5" s="294">
        <f>AB21</f>
        <v>0.8765390303767947</v>
      </c>
    </row>
    <row r="6" spans="1:29" ht="15.75" customHeight="1">
      <c r="A6" s="298"/>
      <c r="B6" s="100" t="s">
        <v>114</v>
      </c>
      <c r="C6" s="279" t="s">
        <v>206</v>
      </c>
      <c r="D6" s="280"/>
      <c r="E6" s="101">
        <v>29.52</v>
      </c>
      <c r="F6" s="102">
        <v>2297</v>
      </c>
      <c r="G6" s="103">
        <f t="shared" si="0"/>
        <v>67807.44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3158.741730950579</v>
      </c>
      <c r="N6" s="106">
        <f>M6/L6</f>
        <v>263.22847757921494</v>
      </c>
      <c r="O6" s="108">
        <f>L6-I6</f>
        <v>0</v>
      </c>
      <c r="P6" s="109">
        <f>N6-K6</f>
        <v>-36.771522420785061</v>
      </c>
      <c r="Q6" s="110">
        <f>N6/K6</f>
        <v>0.87742825859738316</v>
      </c>
      <c r="R6" s="290"/>
      <c r="S6" s="47">
        <v>0.30902777777777779</v>
      </c>
      <c r="T6" s="48">
        <v>0.33931712962962962</v>
      </c>
      <c r="U6" s="111">
        <v>5.2833333333333332</v>
      </c>
      <c r="V6" s="112">
        <v>43.63129744023896</v>
      </c>
      <c r="W6" s="113"/>
      <c r="X6" s="116"/>
      <c r="Y6" s="411"/>
      <c r="Z6" s="412"/>
      <c r="AA6" s="117">
        <f>M6-J6</f>
        <v>-441.25826904942096</v>
      </c>
      <c r="AB6" s="110">
        <f>M6/J6</f>
        <v>0.87742825859738305</v>
      </c>
      <c r="AC6" s="295"/>
    </row>
    <row r="7" spans="1:29" ht="15.75" customHeight="1">
      <c r="A7" s="298"/>
      <c r="B7" s="100" t="s">
        <v>114</v>
      </c>
      <c r="C7" s="279" t="s">
        <v>207</v>
      </c>
      <c r="D7" s="280"/>
      <c r="E7" s="101">
        <v>29.85</v>
      </c>
      <c r="F7" s="102">
        <v>2590</v>
      </c>
      <c r="G7" s="103">
        <f t="shared" si="0"/>
        <v>77311.5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3156.48981581302</v>
      </c>
      <c r="N7" s="106">
        <f>M7/L7</f>
        <v>263.04081798441831</v>
      </c>
      <c r="O7" s="108">
        <f>L7-I7</f>
        <v>0</v>
      </c>
      <c r="P7" s="109">
        <f>N7-K7</f>
        <v>-36.959182015581689</v>
      </c>
      <c r="Q7" s="110">
        <f>N7/K7</f>
        <v>0.87680272661472769</v>
      </c>
      <c r="R7" s="290"/>
      <c r="S7" s="47">
        <v>0.34305555555555556</v>
      </c>
      <c r="T7" s="48">
        <v>0.37723379629629628</v>
      </c>
      <c r="U7" s="111">
        <v>5.3833333333333488</v>
      </c>
      <c r="V7" s="112">
        <v>49.231902862950783</v>
      </c>
      <c r="W7" s="113"/>
      <c r="X7" s="116"/>
      <c r="Y7" s="411"/>
      <c r="Z7" s="412"/>
      <c r="AA7" s="117">
        <f>M7-J7</f>
        <v>-443.51018418698004</v>
      </c>
      <c r="AB7" s="110">
        <f>M7/J7</f>
        <v>0.8768027266147278</v>
      </c>
      <c r="AC7" s="295"/>
    </row>
    <row r="8" spans="1:29" ht="15.75" customHeight="1">
      <c r="A8" s="298"/>
      <c r="B8" s="100" t="s">
        <v>118</v>
      </c>
      <c r="C8" s="279" t="s">
        <v>119</v>
      </c>
      <c r="D8" s="280"/>
      <c r="E8" s="101">
        <v>28.57</v>
      </c>
      <c r="F8" s="102">
        <v>1719</v>
      </c>
      <c r="G8" s="103">
        <f t="shared" si="0"/>
        <v>49111.83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3123.8547456591496</v>
      </c>
      <c r="N8" s="106">
        <f>M8/L8</f>
        <v>260.32122880492915</v>
      </c>
      <c r="O8" s="108">
        <f>L8-I8</f>
        <v>0</v>
      </c>
      <c r="P8" s="109">
        <f>N8-K8</f>
        <v>-39.678771195070851</v>
      </c>
      <c r="Q8" s="110">
        <f>N8/K8</f>
        <v>0.86773742934976383</v>
      </c>
      <c r="R8" s="290"/>
      <c r="S8" s="47">
        <v>0.38055555555555554</v>
      </c>
      <c r="T8" s="48">
        <v>0.40348379629629627</v>
      </c>
      <c r="U8" s="111">
        <v>4.783333333333335</v>
      </c>
      <c r="V8" s="112">
        <v>33.016900079403953</v>
      </c>
      <c r="W8" s="113"/>
      <c r="X8" s="116"/>
      <c r="Y8" s="411"/>
      <c r="Z8" s="412"/>
      <c r="AA8" s="117">
        <f>M8-J8</f>
        <v>-476.14525434085044</v>
      </c>
      <c r="AB8" s="110">
        <f>M8/J8</f>
        <v>0.86773742934976372</v>
      </c>
      <c r="AC8" s="295"/>
    </row>
    <row r="9" spans="1:29" ht="15.75" customHeight="1">
      <c r="A9" s="298"/>
      <c r="B9" s="100"/>
      <c r="C9" s="279"/>
      <c r="D9" s="280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411"/>
      <c r="Z9" s="412"/>
      <c r="AA9" s="117"/>
      <c r="AB9" s="110"/>
      <c r="AC9" s="295"/>
    </row>
    <row r="10" spans="1:29" ht="15.75" customHeight="1">
      <c r="A10" s="298"/>
      <c r="B10" s="100"/>
      <c r="C10" s="279"/>
      <c r="D10" s="280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411"/>
      <c r="Z10" s="412"/>
      <c r="AA10" s="117"/>
      <c r="AB10" s="110"/>
      <c r="AC10" s="295"/>
    </row>
    <row r="11" spans="1:29" ht="15.75" customHeight="1">
      <c r="A11" s="298"/>
      <c r="B11" s="100"/>
      <c r="C11" s="279"/>
      <c r="D11" s="280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411"/>
      <c r="Z11" s="412"/>
      <c r="AA11" s="117"/>
      <c r="AB11" s="110"/>
      <c r="AC11" s="295"/>
    </row>
    <row r="12" spans="1:29" ht="15.75" customHeight="1">
      <c r="A12" s="298"/>
      <c r="B12" s="100"/>
      <c r="C12" s="279"/>
      <c r="D12" s="280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411"/>
      <c r="Z12" s="412"/>
      <c r="AA12" s="117"/>
      <c r="AB12" s="110"/>
      <c r="AC12" s="295"/>
    </row>
    <row r="13" spans="1:29" ht="15.75" customHeight="1">
      <c r="A13" s="298"/>
      <c r="B13" s="100"/>
      <c r="C13" s="279"/>
      <c r="D13" s="280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27"/>
      <c r="Y13" s="411"/>
      <c r="Z13" s="412"/>
      <c r="AA13" s="117"/>
      <c r="AB13" s="110"/>
      <c r="AC13" s="295"/>
    </row>
    <row r="14" spans="1:29" ht="15.75" customHeight="1">
      <c r="A14" s="298"/>
      <c r="B14" s="100"/>
      <c r="C14" s="279"/>
      <c r="D14" s="280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27"/>
      <c r="Y14" s="411"/>
      <c r="Z14" s="412"/>
      <c r="AA14" s="117"/>
      <c r="AB14" s="110"/>
      <c r="AC14" s="295"/>
    </row>
    <row r="15" spans="1:29" ht="15.75" customHeight="1">
      <c r="A15" s="298"/>
      <c r="B15" s="100"/>
      <c r="C15" s="279"/>
      <c r="D15" s="280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27"/>
      <c r="Y15" s="411"/>
      <c r="Z15" s="412"/>
      <c r="AA15" s="117"/>
      <c r="AB15" s="110"/>
      <c r="AC15" s="295"/>
    </row>
    <row r="16" spans="1:29" ht="15.75" customHeight="1">
      <c r="A16" s="298"/>
      <c r="B16" s="100"/>
      <c r="C16" s="279"/>
      <c r="D16" s="280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27"/>
      <c r="Y16" s="411"/>
      <c r="Z16" s="412"/>
      <c r="AA16" s="117"/>
      <c r="AB16" s="110"/>
      <c r="AC16" s="295"/>
    </row>
    <row r="17" spans="1:29" ht="15.75" customHeight="1">
      <c r="A17" s="298"/>
      <c r="B17" s="100"/>
      <c r="C17" s="279"/>
      <c r="D17" s="280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27"/>
      <c r="Y17" s="411"/>
      <c r="Z17" s="412"/>
      <c r="AA17" s="117"/>
      <c r="AB17" s="110"/>
      <c r="AC17" s="295"/>
    </row>
    <row r="18" spans="1:29" ht="15.75" customHeight="1">
      <c r="A18" s="298"/>
      <c r="B18" s="100"/>
      <c r="C18" s="279"/>
      <c r="D18" s="280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27"/>
      <c r="Y18" s="411"/>
      <c r="Z18" s="412"/>
      <c r="AA18" s="117"/>
      <c r="AB18" s="110"/>
      <c r="AC18" s="295"/>
    </row>
    <row r="19" spans="1:29" ht="15.75" customHeight="1">
      <c r="A19" s="298"/>
      <c r="B19" s="100"/>
      <c r="C19" s="279"/>
      <c r="D19" s="280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27"/>
      <c r="Y19" s="411"/>
      <c r="Z19" s="412"/>
      <c r="AA19" s="117"/>
      <c r="AB19" s="110"/>
      <c r="AC19" s="295"/>
    </row>
    <row r="20" spans="1:29" ht="15.75" customHeight="1">
      <c r="A20" s="298"/>
      <c r="B20" s="163"/>
      <c r="C20" s="279"/>
      <c r="D20" s="280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411"/>
      <c r="Z20" s="412"/>
      <c r="AA20" s="165"/>
      <c r="AB20" s="125"/>
      <c r="AC20" s="295"/>
    </row>
    <row r="21" spans="1:29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3155.5405093564609</v>
      </c>
      <c r="N21" s="138">
        <f>M21/L21</f>
        <v>268.55663909416688</v>
      </c>
      <c r="O21" s="139">
        <f>L21-I21</f>
        <v>0</v>
      </c>
      <c r="P21" s="140">
        <f>N21-K21</f>
        <v>-37.826339629237395</v>
      </c>
      <c r="Q21" s="141">
        <f>N21/K21</f>
        <v>0.87653903037679459</v>
      </c>
      <c r="R21" s="291"/>
      <c r="S21" s="142">
        <v>0.29166666666666669</v>
      </c>
      <c r="T21" s="143">
        <v>0.46098379629629621</v>
      </c>
      <c r="U21" s="144"/>
      <c r="V21" s="166"/>
      <c r="W21" s="167"/>
      <c r="X21" s="138"/>
      <c r="Y21" s="413"/>
      <c r="Z21" s="414"/>
      <c r="AA21" s="168">
        <f>M21-J21</f>
        <v>-444.45949064353908</v>
      </c>
      <c r="AB21" s="141">
        <f>M21/J21</f>
        <v>0.8765390303767947</v>
      </c>
      <c r="AC21" s="296"/>
    </row>
    <row r="22" spans="1:29" ht="15.75" customHeight="1">
      <c r="A22" s="283" t="s">
        <v>120</v>
      </c>
      <c r="B22" s="114" t="s">
        <v>114</v>
      </c>
      <c r="C22" s="287" t="s">
        <v>121</v>
      </c>
      <c r="D22" s="288"/>
      <c r="E22" s="147">
        <v>14.03</v>
      </c>
      <c r="F22" s="97">
        <v>585</v>
      </c>
      <c r="G22" s="148">
        <f t="shared" ref="G22:G23" si="5">E22*F22</f>
        <v>8207.5499999999993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2345.2868388349625</v>
      </c>
      <c r="N22" s="152">
        <f>M22/L22</f>
        <v>390.8811398058271</v>
      </c>
      <c r="O22" s="154">
        <f>L22-I22</f>
        <v>0</v>
      </c>
      <c r="P22" s="155">
        <f>N22-K22</f>
        <v>-42.452193527506211</v>
      </c>
      <c r="Q22" s="156">
        <f>N22/K22</f>
        <v>0.90203339955190875</v>
      </c>
      <c r="R22" s="289">
        <f>Q38</f>
        <v>0.90214214692895756</v>
      </c>
      <c r="S22" s="157">
        <v>0.29166666666666669</v>
      </c>
      <c r="T22" s="158">
        <v>0.30204861111111114</v>
      </c>
      <c r="U22" s="159"/>
      <c r="V22" s="160">
        <v>14.966186403636739</v>
      </c>
      <c r="W22" s="158"/>
      <c r="X22" s="169"/>
      <c r="Y22" s="415"/>
      <c r="Z22" s="416"/>
      <c r="AA22" s="115">
        <f>M22-J22</f>
        <v>-254.71316116503749</v>
      </c>
      <c r="AB22" s="156">
        <f>M22/J22</f>
        <v>0.90203339955190864</v>
      </c>
      <c r="AC22" s="294">
        <f>AB38</f>
        <v>0.90214214692895756</v>
      </c>
    </row>
    <row r="23" spans="1:29" ht="15.75" customHeight="1">
      <c r="A23" s="284"/>
      <c r="B23" s="100" t="s">
        <v>114</v>
      </c>
      <c r="C23" s="279" t="s">
        <v>122</v>
      </c>
      <c r="D23" s="280"/>
      <c r="E23" s="101">
        <v>14.49</v>
      </c>
      <c r="F23" s="102">
        <v>662</v>
      </c>
      <c r="G23" s="103">
        <f t="shared" si="5"/>
        <v>9592.380000000001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2345.8523251956167</v>
      </c>
      <c r="N23" s="106">
        <f>M23/L23</f>
        <v>390.97538753260278</v>
      </c>
      <c r="O23" s="108">
        <f>L23-I23</f>
        <v>0</v>
      </c>
      <c r="P23" s="109">
        <f>N23-K23</f>
        <v>-42.357945800730533</v>
      </c>
      <c r="Q23" s="110">
        <f>N23/K23</f>
        <v>0.90225089430600647</v>
      </c>
      <c r="R23" s="290"/>
      <c r="S23" s="47">
        <v>0.30486111111111114</v>
      </c>
      <c r="T23" s="48">
        <v>0.31660879629629635</v>
      </c>
      <c r="U23" s="111">
        <v>5</v>
      </c>
      <c r="V23" s="112">
        <v>16.932012119172001</v>
      </c>
      <c r="W23" s="113"/>
      <c r="X23" s="13"/>
      <c r="Y23" s="411"/>
      <c r="Z23" s="412"/>
      <c r="AA23" s="117">
        <f>M23-J23</f>
        <v>-254.14767480438331</v>
      </c>
      <c r="AB23" s="110">
        <f>M23/J23</f>
        <v>0.90225089430600647</v>
      </c>
      <c r="AC23" s="295"/>
    </row>
    <row r="24" spans="1:29" ht="15.75" customHeight="1">
      <c r="A24" s="284"/>
      <c r="B24" s="100"/>
      <c r="C24" s="279"/>
      <c r="D24" s="280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411"/>
      <c r="Z24" s="412"/>
      <c r="AA24" s="117"/>
      <c r="AB24" s="110"/>
      <c r="AC24" s="295"/>
    </row>
    <row r="25" spans="1:29" ht="15.75" customHeight="1">
      <c r="A25" s="284"/>
      <c r="B25" s="100"/>
      <c r="C25" s="279"/>
      <c r="D25" s="280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411"/>
      <c r="Z25" s="412"/>
      <c r="AA25" s="117"/>
      <c r="AB25" s="110"/>
      <c r="AC25" s="295"/>
    </row>
    <row r="26" spans="1:29" ht="15.75" customHeight="1">
      <c r="A26" s="285"/>
      <c r="B26" s="100"/>
      <c r="C26" s="279"/>
      <c r="D26" s="280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411"/>
      <c r="Z26" s="412"/>
      <c r="AA26" s="117"/>
      <c r="AB26" s="110"/>
      <c r="AC26" s="295"/>
    </row>
    <row r="27" spans="1:29" ht="15.75" customHeight="1">
      <c r="A27" s="285"/>
      <c r="B27" s="100"/>
      <c r="C27" s="279"/>
      <c r="D27" s="280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50"/>
      <c r="Y27" s="411"/>
      <c r="Z27" s="412"/>
      <c r="AA27" s="117"/>
      <c r="AB27" s="110"/>
      <c r="AC27" s="295"/>
    </row>
    <row r="28" spans="1:29" ht="15.75" customHeight="1">
      <c r="A28" s="285"/>
      <c r="B28" s="100"/>
      <c r="C28" s="279"/>
      <c r="D28" s="280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411"/>
      <c r="Z28" s="412"/>
      <c r="AA28" s="117"/>
      <c r="AB28" s="110"/>
      <c r="AC28" s="295"/>
    </row>
    <row r="29" spans="1:29" ht="15.75" customHeight="1">
      <c r="A29" s="285"/>
      <c r="B29" s="100"/>
      <c r="C29" s="279"/>
      <c r="D29" s="280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411"/>
      <c r="Z29" s="412"/>
      <c r="AA29" s="117"/>
      <c r="AB29" s="110"/>
      <c r="AC29" s="295"/>
    </row>
    <row r="30" spans="1:29" ht="15.75" customHeight="1">
      <c r="A30" s="285"/>
      <c r="B30" s="100"/>
      <c r="C30" s="279"/>
      <c r="D30" s="280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411"/>
      <c r="Z30" s="412"/>
      <c r="AA30" s="117"/>
      <c r="AB30" s="110"/>
      <c r="AC30" s="295"/>
    </row>
    <row r="31" spans="1:29" ht="15.75" customHeight="1">
      <c r="A31" s="285"/>
      <c r="B31" s="100"/>
      <c r="C31" s="279"/>
      <c r="D31" s="280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411"/>
      <c r="Z31" s="412"/>
      <c r="AA31" s="117"/>
      <c r="AB31" s="110"/>
      <c r="AC31" s="295"/>
    </row>
    <row r="32" spans="1:29" ht="15.75" customHeight="1">
      <c r="A32" s="285"/>
      <c r="B32" s="100"/>
      <c r="C32" s="279"/>
      <c r="D32" s="280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411"/>
      <c r="Z32" s="412"/>
      <c r="AA32" s="117"/>
      <c r="AB32" s="110"/>
      <c r="AC32" s="295"/>
    </row>
    <row r="33" spans="1:29" ht="15.75" customHeight="1">
      <c r="A33" s="285"/>
      <c r="B33" s="100"/>
      <c r="C33" s="279"/>
      <c r="D33" s="280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411"/>
      <c r="Z33" s="412"/>
      <c r="AA33" s="117"/>
      <c r="AB33" s="110"/>
      <c r="AC33" s="295"/>
    </row>
    <row r="34" spans="1:29" ht="15.75" customHeight="1">
      <c r="A34" s="285"/>
      <c r="B34" s="100"/>
      <c r="C34" s="279"/>
      <c r="D34" s="280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411"/>
      <c r="Z34" s="412"/>
      <c r="AA34" s="117"/>
      <c r="AB34" s="110"/>
      <c r="AC34" s="295"/>
    </row>
    <row r="35" spans="1:29" ht="15.75" customHeight="1">
      <c r="A35" s="285"/>
      <c r="B35" s="100"/>
      <c r="C35" s="279"/>
      <c r="D35" s="280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411"/>
      <c r="Z35" s="412"/>
      <c r="AA35" s="117"/>
      <c r="AB35" s="110"/>
      <c r="AC35" s="295"/>
    </row>
    <row r="36" spans="1:29" ht="15.75" customHeight="1">
      <c r="A36" s="285"/>
      <c r="B36" s="100"/>
      <c r="C36" s="279"/>
      <c r="D36" s="280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411"/>
      <c r="Z36" s="412"/>
      <c r="AA36" s="117"/>
      <c r="AB36" s="110"/>
      <c r="AC36" s="295"/>
    </row>
    <row r="37" spans="1:29" ht="15.75" customHeight="1">
      <c r="A37" s="285"/>
      <c r="B37" s="100"/>
      <c r="C37" s="279"/>
      <c r="D37" s="280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411"/>
      <c r="Z37" s="412"/>
      <c r="AA37" s="165"/>
      <c r="AB37" s="125"/>
      <c r="AC37" s="295"/>
    </row>
    <row r="38" spans="1:29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2345.5695820152896</v>
      </c>
      <c r="N38" s="138">
        <f>M38/L38</f>
        <v>390.92826366921491</v>
      </c>
      <c r="O38" s="139">
        <f>L38-I38</f>
        <v>0</v>
      </c>
      <c r="P38" s="140">
        <f>N38-K38</f>
        <v>-42.4050696641184</v>
      </c>
      <c r="Q38" s="141">
        <f>N38/K38</f>
        <v>0.90214214692895756</v>
      </c>
      <c r="R38" s="291"/>
      <c r="S38" s="142">
        <v>0.29166666666666669</v>
      </c>
      <c r="T38" s="143">
        <v>0.31660879629629635</v>
      </c>
      <c r="U38" s="144"/>
      <c r="V38" s="166"/>
      <c r="W38" s="167"/>
      <c r="X38" s="138"/>
      <c r="Y38" s="413"/>
      <c r="Z38" s="414"/>
      <c r="AA38" s="168">
        <f>M38-J38</f>
        <v>-254.4304179847104</v>
      </c>
      <c r="AB38" s="141">
        <f>M38/J38</f>
        <v>0.90214214692895756</v>
      </c>
      <c r="AC38" s="296"/>
    </row>
    <row r="39" spans="1:29" ht="15.75" customHeight="1">
      <c r="A39" s="297" t="s">
        <v>123</v>
      </c>
      <c r="B39" s="114" t="s">
        <v>118</v>
      </c>
      <c r="C39" s="287" t="s">
        <v>191</v>
      </c>
      <c r="D39" s="288"/>
      <c r="E39" s="147">
        <v>18.53</v>
      </c>
      <c r="F39" s="97">
        <v>2232</v>
      </c>
      <c r="G39" s="148">
        <f t="shared" ref="G39" si="9">E39*F39</f>
        <v>41358.959999999999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2980.7226640105719</v>
      </c>
      <c r="N39" s="152">
        <f>M39/L39</f>
        <v>993.57422133685725</v>
      </c>
      <c r="O39" s="154">
        <f>L39-I39</f>
        <v>0</v>
      </c>
      <c r="P39" s="155">
        <f>N39-K39</f>
        <v>-106.42577866314275</v>
      </c>
      <c r="Q39" s="156">
        <f>N39/K39</f>
        <v>0.90324929212441563</v>
      </c>
      <c r="R39" s="289">
        <f>Q55</f>
        <v>0.90324929212441563</v>
      </c>
      <c r="S39" s="157">
        <v>0.35416666666666669</v>
      </c>
      <c r="T39" s="158">
        <v>0.38535879629629632</v>
      </c>
      <c r="U39" s="159"/>
      <c r="V39" s="112">
        <v>44.928701893993122</v>
      </c>
      <c r="W39" s="161"/>
      <c r="X39" s="162"/>
      <c r="Y39" s="415"/>
      <c r="Z39" s="416"/>
      <c r="AA39" s="115">
        <f>M39-J39</f>
        <v>-319.27733598942814</v>
      </c>
      <c r="AB39" s="156">
        <f>M39/J39</f>
        <v>0.90324929212441574</v>
      </c>
      <c r="AC39" s="294">
        <f>AB55</f>
        <v>0.90324929212441574</v>
      </c>
    </row>
    <row r="40" spans="1:29" ht="15.75" customHeight="1">
      <c r="A40" s="298"/>
      <c r="B40" s="100"/>
      <c r="C40" s="279"/>
      <c r="D40" s="280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0"/>
      <c r="S40" s="47"/>
      <c r="T40" s="48"/>
      <c r="U40" s="111"/>
      <c r="V40" s="112"/>
      <c r="W40" s="113"/>
      <c r="X40" s="116"/>
      <c r="Y40" s="411"/>
      <c r="Z40" s="412"/>
      <c r="AA40" s="117"/>
      <c r="AB40" s="110"/>
      <c r="AC40" s="295"/>
    </row>
    <row r="41" spans="1:29" ht="15.75" customHeight="1">
      <c r="A41" s="298"/>
      <c r="B41" s="100"/>
      <c r="C41" s="279"/>
      <c r="D41" s="280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0"/>
      <c r="S41" s="47"/>
      <c r="T41" s="48"/>
      <c r="U41" s="111"/>
      <c r="V41" s="112"/>
      <c r="W41" s="113"/>
      <c r="X41" s="116"/>
      <c r="Y41" s="411"/>
      <c r="Z41" s="412"/>
      <c r="AA41" s="117"/>
      <c r="AB41" s="110"/>
      <c r="AC41" s="295"/>
    </row>
    <row r="42" spans="1:29" ht="15.75" customHeight="1">
      <c r="A42" s="298"/>
      <c r="B42" s="100"/>
      <c r="C42" s="279"/>
      <c r="D42" s="280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411"/>
      <c r="Z42" s="412"/>
      <c r="AA42" s="117"/>
      <c r="AB42" s="110"/>
      <c r="AC42" s="295"/>
    </row>
    <row r="43" spans="1:29" ht="15.75" customHeight="1">
      <c r="A43" s="298"/>
      <c r="B43" s="100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411"/>
      <c r="Z43" s="412"/>
      <c r="AA43" s="117"/>
      <c r="AB43" s="110"/>
      <c r="AC43" s="295"/>
    </row>
    <row r="44" spans="1:29" ht="15.75" customHeight="1">
      <c r="A44" s="298"/>
      <c r="B44" s="100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411"/>
      <c r="Z44" s="412"/>
      <c r="AA44" s="117"/>
      <c r="AB44" s="110"/>
      <c r="AC44" s="295"/>
    </row>
    <row r="45" spans="1:29" ht="15.75" customHeight="1">
      <c r="A45" s="298"/>
      <c r="B45" s="100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120"/>
      <c r="U45" s="111"/>
      <c r="V45" s="112"/>
      <c r="W45" s="113"/>
      <c r="X45" s="116"/>
      <c r="Y45" s="411"/>
      <c r="Z45" s="412"/>
      <c r="AA45" s="117"/>
      <c r="AB45" s="110"/>
      <c r="AC45" s="295"/>
    </row>
    <row r="46" spans="1:29" ht="15.75" customHeight="1">
      <c r="A46" s="298"/>
      <c r="B46" s="100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120"/>
      <c r="U46" s="111"/>
      <c r="V46" s="112"/>
      <c r="W46" s="113"/>
      <c r="X46" s="116"/>
      <c r="Y46" s="411"/>
      <c r="Z46" s="412"/>
      <c r="AA46" s="117"/>
      <c r="AB46" s="110"/>
      <c r="AC46" s="295"/>
    </row>
    <row r="47" spans="1:29" ht="15.75" customHeight="1">
      <c r="A47" s="298"/>
      <c r="B47" s="100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120"/>
      <c r="U47" s="111"/>
      <c r="V47" s="112"/>
      <c r="W47" s="113"/>
      <c r="X47" s="116"/>
      <c r="Y47" s="411"/>
      <c r="Z47" s="412"/>
      <c r="AA47" s="117"/>
      <c r="AB47" s="110"/>
      <c r="AC47" s="295"/>
    </row>
    <row r="48" spans="1:29" ht="15.75" customHeight="1">
      <c r="A48" s="298"/>
      <c r="B48" s="100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120"/>
      <c r="U48" s="111"/>
      <c r="V48" s="112"/>
      <c r="W48" s="113"/>
      <c r="X48" s="116"/>
      <c r="Y48" s="411"/>
      <c r="Z48" s="412"/>
      <c r="AA48" s="117"/>
      <c r="AB48" s="110"/>
      <c r="AC48" s="295"/>
    </row>
    <row r="49" spans="1:29" ht="15.75" customHeight="1">
      <c r="A49" s="298"/>
      <c r="B49" s="100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120"/>
      <c r="U49" s="111"/>
      <c r="V49" s="112"/>
      <c r="W49" s="113"/>
      <c r="X49" s="116"/>
      <c r="Y49" s="411"/>
      <c r="Z49" s="412"/>
      <c r="AA49" s="117"/>
      <c r="AB49" s="110"/>
      <c r="AC49" s="295"/>
    </row>
    <row r="50" spans="1:29" ht="15.75" customHeight="1">
      <c r="A50" s="298"/>
      <c r="B50" s="100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120"/>
      <c r="U50" s="111"/>
      <c r="V50" s="112"/>
      <c r="W50" s="113"/>
      <c r="X50" s="116"/>
      <c r="Y50" s="411"/>
      <c r="Z50" s="412"/>
      <c r="AA50" s="117"/>
      <c r="AB50" s="110"/>
      <c r="AC50" s="295"/>
    </row>
    <row r="51" spans="1:29" ht="15.75" customHeight="1">
      <c r="A51" s="298"/>
      <c r="B51" s="100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120"/>
      <c r="U51" s="111"/>
      <c r="V51" s="112"/>
      <c r="W51" s="113"/>
      <c r="X51" s="116"/>
      <c r="Y51" s="411"/>
      <c r="Z51" s="412"/>
      <c r="AA51" s="117"/>
      <c r="AB51" s="110"/>
      <c r="AC51" s="295"/>
    </row>
    <row r="52" spans="1:29" ht="15.75" customHeight="1">
      <c r="A52" s="298"/>
      <c r="B52" s="100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120"/>
      <c r="U52" s="111"/>
      <c r="V52" s="112"/>
      <c r="W52" s="113"/>
      <c r="X52" s="116"/>
      <c r="Y52" s="411"/>
      <c r="Z52" s="412"/>
      <c r="AA52" s="117"/>
      <c r="AB52" s="110"/>
      <c r="AC52" s="295"/>
    </row>
    <row r="53" spans="1:29" ht="15.75" customHeight="1">
      <c r="A53" s="298"/>
      <c r="B53" s="100"/>
      <c r="C53" s="279"/>
      <c r="D53" s="280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120"/>
      <c r="U53" s="111"/>
      <c r="V53" s="112"/>
      <c r="W53" s="113"/>
      <c r="X53" s="116"/>
      <c r="Y53" s="411"/>
      <c r="Z53" s="412"/>
      <c r="AA53" s="117"/>
      <c r="AB53" s="110"/>
      <c r="AC53" s="295"/>
    </row>
    <row r="54" spans="1:29" ht="15.75" customHeight="1">
      <c r="A54" s="298"/>
      <c r="B54" s="100"/>
      <c r="C54" s="279"/>
      <c r="D54" s="280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411"/>
      <c r="Z54" s="412"/>
      <c r="AA54" s="165"/>
      <c r="AB54" s="125"/>
      <c r="AC54" s="295"/>
    </row>
    <row r="55" spans="1:29" ht="15.75" customHeight="1" thickBot="1">
      <c r="A55" s="299"/>
      <c r="B55" s="133" t="s">
        <v>115</v>
      </c>
      <c r="C55" s="276"/>
      <c r="D55" s="276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2980.7226640105719</v>
      </c>
      <c r="N55" s="138">
        <f t="shared" ref="N55:N61" si="13">M55/L55</f>
        <v>993.57422133685725</v>
      </c>
      <c r="O55" s="139">
        <f t="shared" ref="O55:O61" si="14">L55-I55</f>
        <v>0</v>
      </c>
      <c r="P55" s="140">
        <f t="shared" ref="P55:P61" si="15">N55-K55</f>
        <v>-106.42577866314275</v>
      </c>
      <c r="Q55" s="141">
        <f t="shared" ref="Q55:Q61" si="16">N55/K55</f>
        <v>0.90324929212441563</v>
      </c>
      <c r="R55" s="291"/>
      <c r="S55" s="142">
        <v>0.35416666666666669</v>
      </c>
      <c r="T55" s="143">
        <v>0.38535879629629632</v>
      </c>
      <c r="U55" s="144"/>
      <c r="V55" s="166"/>
      <c r="W55" s="99"/>
      <c r="X55" s="69"/>
      <c r="Y55" s="413"/>
      <c r="Z55" s="414"/>
      <c r="AA55" s="168">
        <f t="shared" ref="AA55:AA61" si="17">M55-J55</f>
        <v>-319.27733598942814</v>
      </c>
      <c r="AB55" s="141">
        <f t="shared" ref="AB55:AB61" si="18">M55/J55</f>
        <v>0.90324929212441574</v>
      </c>
      <c r="AC55" s="296"/>
    </row>
    <row r="56" spans="1:29" ht="15.75" customHeight="1">
      <c r="A56" s="283" t="s">
        <v>71</v>
      </c>
      <c r="B56" s="114" t="s">
        <v>118</v>
      </c>
      <c r="C56" s="287" t="s">
        <v>128</v>
      </c>
      <c r="D56" s="288"/>
      <c r="E56" s="147">
        <v>14.03</v>
      </c>
      <c r="F56" s="97">
        <v>3295</v>
      </c>
      <c r="G56" s="148">
        <f t="shared" ref="G56:G61" si="19">E56*F56</f>
        <v>46228.85</v>
      </c>
      <c r="H56" s="149"/>
      <c r="I56" s="150">
        <v>3</v>
      </c>
      <c r="J56" s="151">
        <v>3000</v>
      </c>
      <c r="K56" s="152">
        <f>J56/I56</f>
        <v>1000</v>
      </c>
      <c r="L56" s="153">
        <v>3</v>
      </c>
      <c r="M56" s="151">
        <f t="shared" ref="M56:M61" si="20">F56/V56*60</f>
        <v>2706.6987012986974</v>
      </c>
      <c r="N56" s="152">
        <f t="shared" si="13"/>
        <v>902.2329004328991</v>
      </c>
      <c r="O56" s="154">
        <f t="shared" si="14"/>
        <v>0</v>
      </c>
      <c r="P56" s="155">
        <f t="shared" si="15"/>
        <v>-97.7670995671009</v>
      </c>
      <c r="Q56" s="156">
        <f t="shared" si="16"/>
        <v>0.90223290043289905</v>
      </c>
      <c r="R56" s="289">
        <f>Q72</f>
        <v>0.88863333372360409</v>
      </c>
      <c r="S56" s="157">
        <v>0.25</v>
      </c>
      <c r="T56" s="158">
        <v>0.30071759259259256</v>
      </c>
      <c r="U56" s="159"/>
      <c r="V56" s="160">
        <v>73.041007447612031</v>
      </c>
      <c r="W56" s="161"/>
      <c r="X56" s="162"/>
      <c r="Y56" s="415"/>
      <c r="Z56" s="416"/>
      <c r="AA56" s="115">
        <f t="shared" si="17"/>
        <v>-293.30129870130258</v>
      </c>
      <c r="AB56" s="156">
        <f t="shared" si="18"/>
        <v>0.90223290043289917</v>
      </c>
      <c r="AC56" s="294">
        <f>AB72</f>
        <v>0.88863333372360409</v>
      </c>
    </row>
    <row r="57" spans="1:29" ht="15.75" customHeight="1">
      <c r="A57" s="284"/>
      <c r="B57" s="100" t="s">
        <v>118</v>
      </c>
      <c r="C57" s="279" t="s">
        <v>130</v>
      </c>
      <c r="D57" s="280"/>
      <c r="E57" s="101">
        <v>14.28</v>
      </c>
      <c r="F57" s="102">
        <v>4363</v>
      </c>
      <c r="G57" s="103">
        <f t="shared" si="19"/>
        <v>62303.64</v>
      </c>
      <c r="H57" s="26"/>
      <c r="I57" s="104">
        <v>3</v>
      </c>
      <c r="J57" s="105">
        <v>3600</v>
      </c>
      <c r="K57" s="106">
        <f t="shared" ref="K57:K92" si="21">J57/I57</f>
        <v>1200</v>
      </c>
      <c r="L57" s="107">
        <v>3</v>
      </c>
      <c r="M57" s="105">
        <f t="shared" si="20"/>
        <v>3181.5653333603505</v>
      </c>
      <c r="N57" s="106">
        <f t="shared" si="13"/>
        <v>1060.5217777867836</v>
      </c>
      <c r="O57" s="108">
        <f t="shared" si="14"/>
        <v>0</v>
      </c>
      <c r="P57" s="109">
        <f t="shared" si="15"/>
        <v>-139.47822221321644</v>
      </c>
      <c r="Q57" s="110">
        <f t="shared" si="16"/>
        <v>0.88376814815565297</v>
      </c>
      <c r="R57" s="290"/>
      <c r="S57" s="47">
        <v>0.31111111111111112</v>
      </c>
      <c r="T57" s="48">
        <v>0.36824074074074076</v>
      </c>
      <c r="U57" s="111">
        <v>14.966666666666715</v>
      </c>
      <c r="V57" s="112">
        <v>82.280252822439934</v>
      </c>
      <c r="W57" s="113"/>
      <c r="X57" s="116"/>
      <c r="Y57" s="411"/>
      <c r="Z57" s="412"/>
      <c r="AA57" s="117">
        <f t="shared" si="17"/>
        <v>-418.43466663964955</v>
      </c>
      <c r="AB57" s="110">
        <f t="shared" si="18"/>
        <v>0.88376814815565286</v>
      </c>
      <c r="AC57" s="295"/>
    </row>
    <row r="58" spans="1:29" ht="15.75" customHeight="1">
      <c r="A58" s="284"/>
      <c r="B58" s="100" t="s">
        <v>118</v>
      </c>
      <c r="C58" s="279" t="s">
        <v>125</v>
      </c>
      <c r="D58" s="280"/>
      <c r="E58" s="101">
        <v>17.89</v>
      </c>
      <c r="F58" s="102">
        <v>2312</v>
      </c>
      <c r="G58" s="103">
        <f t="shared" si="19"/>
        <v>41361.68</v>
      </c>
      <c r="H58" s="26"/>
      <c r="I58" s="104">
        <v>4</v>
      </c>
      <c r="J58" s="105">
        <v>3600</v>
      </c>
      <c r="K58" s="106">
        <f t="shared" si="21"/>
        <v>900</v>
      </c>
      <c r="L58" s="107">
        <v>4</v>
      </c>
      <c r="M58" s="105">
        <f t="shared" si="20"/>
        <v>3184.614160871789</v>
      </c>
      <c r="N58" s="106">
        <f t="shared" si="13"/>
        <v>796.15354021794724</v>
      </c>
      <c r="O58" s="108">
        <f t="shared" si="14"/>
        <v>0</v>
      </c>
      <c r="P58" s="109">
        <f t="shared" si="15"/>
        <v>-103.84645978205276</v>
      </c>
      <c r="Q58" s="110">
        <f t="shared" si="16"/>
        <v>0.88461504468660801</v>
      </c>
      <c r="R58" s="290"/>
      <c r="S58" s="47">
        <v>0.37847222222222227</v>
      </c>
      <c r="T58" s="48">
        <v>0.40871527777777783</v>
      </c>
      <c r="U58" s="111">
        <v>14.733333333333372</v>
      </c>
      <c r="V58" s="112">
        <v>43.559437028322876</v>
      </c>
      <c r="W58" s="113"/>
      <c r="X58" s="116"/>
      <c r="Y58" s="411"/>
      <c r="Z58" s="412"/>
      <c r="AA58" s="117">
        <f t="shared" si="17"/>
        <v>-415.38583912821105</v>
      </c>
      <c r="AB58" s="110">
        <f t="shared" si="18"/>
        <v>0.88461504468660801</v>
      </c>
      <c r="AC58" s="295"/>
    </row>
    <row r="59" spans="1:29" ht="15.75" customHeight="1">
      <c r="A59" s="284"/>
      <c r="B59" s="100" t="s">
        <v>118</v>
      </c>
      <c r="C59" s="279" t="s">
        <v>124</v>
      </c>
      <c r="D59" s="280"/>
      <c r="E59" s="101">
        <v>22.28</v>
      </c>
      <c r="F59" s="102">
        <v>812</v>
      </c>
      <c r="G59" s="103">
        <f t="shared" si="19"/>
        <v>18091.36</v>
      </c>
      <c r="H59" s="26"/>
      <c r="I59" s="104">
        <v>5</v>
      </c>
      <c r="J59" s="105">
        <v>3300</v>
      </c>
      <c r="K59" s="106">
        <f t="shared" si="21"/>
        <v>660</v>
      </c>
      <c r="L59" s="107">
        <v>5</v>
      </c>
      <c r="M59" s="105">
        <f t="shared" si="20"/>
        <v>2952.0174727125718</v>
      </c>
      <c r="N59" s="106">
        <f t="shared" si="13"/>
        <v>590.40349454251441</v>
      </c>
      <c r="O59" s="108">
        <f t="shared" si="14"/>
        <v>0</v>
      </c>
      <c r="P59" s="109">
        <f t="shared" si="15"/>
        <v>-69.596505457485591</v>
      </c>
      <c r="Q59" s="110">
        <f t="shared" si="16"/>
        <v>0.89455074930683998</v>
      </c>
      <c r="R59" s="290"/>
      <c r="S59" s="47">
        <v>0.41875000000000007</v>
      </c>
      <c r="T59" s="48">
        <v>0.43020833333333341</v>
      </c>
      <c r="U59" s="111">
        <v>15</v>
      </c>
      <c r="V59" s="112">
        <v>16.503967354648413</v>
      </c>
      <c r="W59" s="113"/>
      <c r="X59" s="116"/>
      <c r="Y59" s="411"/>
      <c r="Z59" s="412"/>
      <c r="AA59" s="117">
        <f t="shared" si="17"/>
        <v>-347.98252728742818</v>
      </c>
      <c r="AB59" s="110">
        <f t="shared" si="18"/>
        <v>0.89455074930683998</v>
      </c>
      <c r="AC59" s="295"/>
    </row>
    <row r="60" spans="1:29" ht="15.75" customHeight="1">
      <c r="A60" s="285"/>
      <c r="B60" s="100" t="s">
        <v>118</v>
      </c>
      <c r="C60" s="279" t="s">
        <v>129</v>
      </c>
      <c r="D60" s="280"/>
      <c r="E60" s="101">
        <v>18.18</v>
      </c>
      <c r="F60" s="102">
        <v>1695</v>
      </c>
      <c r="G60" s="103">
        <f t="shared" si="19"/>
        <v>30815.1</v>
      </c>
      <c r="H60" s="13"/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 t="shared" si="20"/>
        <v>3183.3582864459995</v>
      </c>
      <c r="N60" s="106">
        <f t="shared" si="13"/>
        <v>1061.1194288153331</v>
      </c>
      <c r="O60" s="108">
        <f t="shared" si="14"/>
        <v>0</v>
      </c>
      <c r="P60" s="109">
        <f t="shared" si="15"/>
        <v>-138.88057118466691</v>
      </c>
      <c r="Q60" s="110">
        <f t="shared" si="16"/>
        <v>0.88426619067944423</v>
      </c>
      <c r="R60" s="290"/>
      <c r="S60" s="47">
        <v>0.44027777777777788</v>
      </c>
      <c r="T60" s="48">
        <v>0.46245370370370381</v>
      </c>
      <c r="U60" s="111">
        <v>14.500000000000028</v>
      </c>
      <c r="V60" s="112">
        <v>31.947393553850027</v>
      </c>
      <c r="W60" s="113"/>
      <c r="X60" s="116"/>
      <c r="Y60" s="411"/>
      <c r="Z60" s="412"/>
      <c r="AA60" s="117">
        <f t="shared" si="17"/>
        <v>-416.64171355400049</v>
      </c>
      <c r="AB60" s="110">
        <f t="shared" si="18"/>
        <v>0.88426619067944434</v>
      </c>
      <c r="AC60" s="295"/>
    </row>
    <row r="61" spans="1:29" ht="15.75" customHeight="1">
      <c r="A61" s="285"/>
      <c r="B61" s="100" t="s">
        <v>118</v>
      </c>
      <c r="C61" s="279" t="s">
        <v>210</v>
      </c>
      <c r="D61" s="280"/>
      <c r="E61" s="101">
        <v>27.48</v>
      </c>
      <c r="F61" s="102">
        <v>3463</v>
      </c>
      <c r="G61" s="121">
        <f t="shared" si="19"/>
        <v>95163.24</v>
      </c>
      <c r="H61" s="122"/>
      <c r="I61" s="104">
        <v>5</v>
      </c>
      <c r="J61" s="105">
        <v>3600</v>
      </c>
      <c r="K61" s="106">
        <f t="shared" si="21"/>
        <v>720</v>
      </c>
      <c r="L61" s="107">
        <v>5</v>
      </c>
      <c r="M61" s="105">
        <f t="shared" si="20"/>
        <v>3186.4560533891981</v>
      </c>
      <c r="N61" s="106">
        <f t="shared" si="13"/>
        <v>637.29121067783967</v>
      </c>
      <c r="O61" s="108">
        <f t="shared" si="14"/>
        <v>0</v>
      </c>
      <c r="P61" s="109">
        <f t="shared" si="15"/>
        <v>-82.708789322160328</v>
      </c>
      <c r="Q61" s="110">
        <f t="shared" si="16"/>
        <v>0.88512668149699958</v>
      </c>
      <c r="R61" s="290"/>
      <c r="S61" s="47">
        <v>0.47222222222222232</v>
      </c>
      <c r="T61" s="120">
        <v>0.51750000000000007</v>
      </c>
      <c r="U61" s="111">
        <v>15</v>
      </c>
      <c r="V61" s="112">
        <v>65.207238549233949</v>
      </c>
      <c r="W61" s="113"/>
      <c r="X61" s="116"/>
      <c r="Y61" s="411"/>
      <c r="Z61" s="412"/>
      <c r="AA61" s="117">
        <f t="shared" si="17"/>
        <v>-413.54394661080187</v>
      </c>
      <c r="AB61" s="110">
        <f t="shared" si="18"/>
        <v>0.88512668149699947</v>
      </c>
      <c r="AC61" s="295"/>
    </row>
    <row r="62" spans="1:29" ht="15.75" customHeight="1">
      <c r="A62" s="285"/>
      <c r="B62" s="100"/>
      <c r="C62" s="279"/>
      <c r="D62" s="280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411"/>
      <c r="Z62" s="412"/>
      <c r="AA62" s="117"/>
      <c r="AB62" s="110"/>
      <c r="AC62" s="295"/>
    </row>
    <row r="63" spans="1:29" ht="15.75" customHeight="1">
      <c r="A63" s="285"/>
      <c r="B63" s="100"/>
      <c r="C63" s="279"/>
      <c r="D63" s="280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411"/>
      <c r="Z63" s="412"/>
      <c r="AA63" s="117"/>
      <c r="AB63" s="110"/>
      <c r="AC63" s="295"/>
    </row>
    <row r="64" spans="1:29" ht="15.75" customHeight="1">
      <c r="A64" s="285"/>
      <c r="B64" s="100"/>
      <c r="C64" s="279"/>
      <c r="D64" s="280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411"/>
      <c r="Z64" s="412"/>
      <c r="AA64" s="117"/>
      <c r="AB64" s="110"/>
      <c r="AC64" s="295"/>
    </row>
    <row r="65" spans="1:29" ht="15.75" customHeight="1">
      <c r="A65" s="285"/>
      <c r="B65" s="100"/>
      <c r="C65" s="279"/>
      <c r="D65" s="280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411"/>
      <c r="Z65" s="412"/>
      <c r="AA65" s="117"/>
      <c r="AB65" s="110"/>
      <c r="AC65" s="295"/>
    </row>
    <row r="66" spans="1:29" ht="15.75" customHeight="1">
      <c r="A66" s="285"/>
      <c r="B66" s="100"/>
      <c r="C66" s="279"/>
      <c r="D66" s="280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26"/>
      <c r="X66" s="127"/>
      <c r="Y66" s="411"/>
      <c r="Z66" s="412"/>
      <c r="AA66" s="117"/>
      <c r="AB66" s="110"/>
      <c r="AC66" s="295"/>
    </row>
    <row r="67" spans="1:29" ht="15.75" customHeight="1">
      <c r="A67" s="285"/>
      <c r="B67" s="100"/>
      <c r="C67" s="279"/>
      <c r="D67" s="280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26"/>
      <c r="X67" s="127"/>
      <c r="Y67" s="411"/>
      <c r="Z67" s="412"/>
      <c r="AA67" s="117"/>
      <c r="AB67" s="110"/>
      <c r="AC67" s="295"/>
    </row>
    <row r="68" spans="1:29" ht="15.75" customHeight="1">
      <c r="A68" s="285"/>
      <c r="B68" s="100"/>
      <c r="C68" s="279"/>
      <c r="D68" s="280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26"/>
      <c r="X68" s="127"/>
      <c r="Y68" s="411"/>
      <c r="Z68" s="412"/>
      <c r="AA68" s="117"/>
      <c r="AB68" s="110"/>
      <c r="AC68" s="295"/>
    </row>
    <row r="69" spans="1:29" ht="15.75" customHeight="1">
      <c r="A69" s="285"/>
      <c r="B69" s="100"/>
      <c r="C69" s="279"/>
      <c r="D69" s="280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26"/>
      <c r="X69" s="127"/>
      <c r="Y69" s="411"/>
      <c r="Z69" s="412"/>
      <c r="AA69" s="117"/>
      <c r="AB69" s="110"/>
      <c r="AC69" s="295"/>
    </row>
    <row r="70" spans="1:29" ht="15.75" customHeight="1">
      <c r="A70" s="285"/>
      <c r="B70" s="100"/>
      <c r="C70" s="279"/>
      <c r="D70" s="280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26"/>
      <c r="X70" s="127"/>
      <c r="Y70" s="411"/>
      <c r="Z70" s="412"/>
      <c r="AA70" s="117"/>
      <c r="AB70" s="110"/>
      <c r="AC70" s="295"/>
    </row>
    <row r="71" spans="1:29" ht="15.75" customHeight="1">
      <c r="A71" s="285"/>
      <c r="B71" s="100"/>
      <c r="C71" s="279"/>
      <c r="D71" s="280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411"/>
      <c r="Z71" s="412"/>
      <c r="AA71" s="165"/>
      <c r="AB71" s="125"/>
      <c r="AC71" s="295"/>
    </row>
    <row r="72" spans="1:29" ht="15.75" customHeight="1" thickBot="1">
      <c r="A72" s="286"/>
      <c r="B72" s="133" t="s">
        <v>115</v>
      </c>
      <c r="C72" s="276"/>
      <c r="D72" s="276"/>
      <c r="E72" s="134"/>
      <c r="F72" s="99"/>
      <c r="G72" s="135"/>
      <c r="H72" s="69"/>
      <c r="I72" s="136">
        <f t="shared" ref="I72:J72" si="22">AVERAGE(I56:I71)</f>
        <v>3.8333333333333335</v>
      </c>
      <c r="J72" s="137">
        <f t="shared" si="22"/>
        <v>3450</v>
      </c>
      <c r="K72" s="138">
        <f t="shared" ref="K72" si="23">J72/I72</f>
        <v>900</v>
      </c>
      <c r="L72" s="136">
        <f t="shared" ref="L72:M72" si="24">AVERAGE(L56:L71)</f>
        <v>3.8333333333333335</v>
      </c>
      <c r="M72" s="137">
        <f t="shared" si="24"/>
        <v>3065.785001346434</v>
      </c>
      <c r="N72" s="138">
        <f t="shared" ref="N72:N79" si="25">M72/L72</f>
        <v>799.77000035124365</v>
      </c>
      <c r="O72" s="139">
        <f t="shared" ref="O72:O79" si="26">L72-I72</f>
        <v>0</v>
      </c>
      <c r="P72" s="140">
        <f t="shared" ref="P72:P79" si="27">N72-K72</f>
        <v>-100.22999964875635</v>
      </c>
      <c r="Q72" s="141">
        <f t="shared" ref="Q72:Q79" si="28">N72/K72</f>
        <v>0.88863333372360409</v>
      </c>
      <c r="R72" s="291"/>
      <c r="S72" s="142">
        <v>0.25</v>
      </c>
      <c r="T72" s="143">
        <v>0.51750000000000007</v>
      </c>
      <c r="U72" s="144"/>
      <c r="V72" s="166"/>
      <c r="W72" s="99"/>
      <c r="X72" s="69"/>
      <c r="Y72" s="413"/>
      <c r="Z72" s="414"/>
      <c r="AA72" s="168">
        <f t="shared" ref="AA72:AA79" si="29">M72-J72</f>
        <v>-384.214998653566</v>
      </c>
      <c r="AB72" s="141">
        <f t="shared" ref="AB72:AB79" si="30">M72/J72</f>
        <v>0.88863333372360409</v>
      </c>
      <c r="AC72" s="296"/>
    </row>
    <row r="73" spans="1:29" ht="15.75" customHeight="1">
      <c r="A73" s="297" t="s">
        <v>78</v>
      </c>
      <c r="B73" s="114" t="s">
        <v>118</v>
      </c>
      <c r="C73" s="287" t="s">
        <v>211</v>
      </c>
      <c r="D73" s="288"/>
      <c r="E73" s="147">
        <v>23.72</v>
      </c>
      <c r="F73" s="97">
        <v>2866</v>
      </c>
      <c r="G73" s="148">
        <f t="shared" ref="G73:G79" si="31">E73*F73</f>
        <v>67981.51999999999</v>
      </c>
      <c r="H73" s="149"/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79" si="32">F73/V73*60</f>
        <v>3183.4575423838128</v>
      </c>
      <c r="N73" s="152">
        <f t="shared" si="25"/>
        <v>636.69150847676258</v>
      </c>
      <c r="O73" s="154">
        <f t="shared" si="26"/>
        <v>0</v>
      </c>
      <c r="P73" s="155">
        <f t="shared" si="27"/>
        <v>-83.308491523237421</v>
      </c>
      <c r="Q73" s="156">
        <f t="shared" si="28"/>
        <v>0.88429376177328134</v>
      </c>
      <c r="R73" s="289">
        <f>Q89</f>
        <v>0.8847485432797173</v>
      </c>
      <c r="S73" s="157">
        <v>0.25</v>
      </c>
      <c r="T73" s="158">
        <v>0.28751157407407407</v>
      </c>
      <c r="U73" s="159"/>
      <c r="V73" s="160">
        <v>54.016740512654742</v>
      </c>
      <c r="W73" s="158"/>
      <c r="X73" s="169"/>
      <c r="Y73" s="415"/>
      <c r="Z73" s="416"/>
      <c r="AA73" s="115">
        <f t="shared" si="29"/>
        <v>-416.54245761618722</v>
      </c>
      <c r="AB73" s="156">
        <f t="shared" si="30"/>
        <v>0.88429376177328134</v>
      </c>
      <c r="AC73" s="294">
        <f>AB89</f>
        <v>0.8847485432797173</v>
      </c>
    </row>
    <row r="74" spans="1:29" ht="15.75" customHeight="1">
      <c r="A74" s="298"/>
      <c r="B74" s="100" t="s">
        <v>118</v>
      </c>
      <c r="C74" s="279" t="s">
        <v>126</v>
      </c>
      <c r="D74" s="280"/>
      <c r="E74" s="101">
        <v>16.66</v>
      </c>
      <c r="F74" s="102">
        <v>3666</v>
      </c>
      <c r="G74" s="103">
        <f t="shared" si="31"/>
        <v>61075.56</v>
      </c>
      <c r="H74" s="26"/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3186.1358276693372</v>
      </c>
      <c r="N74" s="106">
        <f t="shared" si="25"/>
        <v>637.22716553386749</v>
      </c>
      <c r="O74" s="108">
        <f t="shared" si="26"/>
        <v>0</v>
      </c>
      <c r="P74" s="109">
        <f t="shared" si="27"/>
        <v>-82.772834466132508</v>
      </c>
      <c r="Q74" s="110">
        <f t="shared" si="28"/>
        <v>0.88503772990814933</v>
      </c>
      <c r="R74" s="290"/>
      <c r="S74" s="47">
        <v>0.29791666666666666</v>
      </c>
      <c r="T74" s="48">
        <v>0.34585648148148146</v>
      </c>
      <c r="U74" s="111">
        <v>14.983333333333331</v>
      </c>
      <c r="V74" s="112">
        <v>69.036604808182659</v>
      </c>
      <c r="W74" s="113"/>
      <c r="X74" s="13"/>
      <c r="Y74" s="411"/>
      <c r="Z74" s="412"/>
      <c r="AA74" s="117">
        <f t="shared" si="29"/>
        <v>-413.86417233066277</v>
      </c>
      <c r="AB74" s="110">
        <f t="shared" si="30"/>
        <v>0.88503772990814922</v>
      </c>
      <c r="AC74" s="295"/>
    </row>
    <row r="75" spans="1:29" ht="15.75" customHeight="1">
      <c r="A75" s="298"/>
      <c r="B75" s="100" t="s">
        <v>118</v>
      </c>
      <c r="C75" s="279" t="s">
        <v>127</v>
      </c>
      <c r="D75" s="280"/>
      <c r="E75" s="101">
        <v>18.18</v>
      </c>
      <c r="F75" s="102">
        <v>835</v>
      </c>
      <c r="G75" s="103">
        <f t="shared" si="31"/>
        <v>15180.3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3182.3059073571767</v>
      </c>
      <c r="N75" s="106">
        <f t="shared" si="25"/>
        <v>1060.7686357857256</v>
      </c>
      <c r="O75" s="108">
        <f t="shared" si="26"/>
        <v>0</v>
      </c>
      <c r="P75" s="109">
        <f t="shared" si="27"/>
        <v>-139.23136421427444</v>
      </c>
      <c r="Q75" s="110">
        <f t="shared" si="28"/>
        <v>0.88397386315477133</v>
      </c>
      <c r="R75" s="290"/>
      <c r="S75" s="47">
        <v>0.35625000000000001</v>
      </c>
      <c r="T75" s="48">
        <v>0.36717592592592596</v>
      </c>
      <c r="U75" s="111">
        <v>14.966666666666715</v>
      </c>
      <c r="V75" s="112">
        <v>15.743301071142705</v>
      </c>
      <c r="W75" s="113"/>
      <c r="X75" s="13"/>
      <c r="Y75" s="411"/>
      <c r="Z75" s="412"/>
      <c r="AA75" s="117">
        <f t="shared" si="29"/>
        <v>-417.69409264282331</v>
      </c>
      <c r="AB75" s="110">
        <f t="shared" si="30"/>
        <v>0.88397386315477133</v>
      </c>
      <c r="AC75" s="295"/>
    </row>
    <row r="76" spans="1:29" ht="15.75" customHeight="1">
      <c r="A76" s="298"/>
      <c r="B76" s="100" t="s">
        <v>118</v>
      </c>
      <c r="C76" s="279" t="s">
        <v>131</v>
      </c>
      <c r="D76" s="280"/>
      <c r="E76" s="101">
        <v>25.03</v>
      </c>
      <c r="F76" s="102">
        <v>1177</v>
      </c>
      <c r="G76" s="103">
        <f t="shared" si="31"/>
        <v>29460.31</v>
      </c>
      <c r="H76" s="26"/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3186.7020141427165</v>
      </c>
      <c r="N76" s="106">
        <f t="shared" si="25"/>
        <v>637.34040282854335</v>
      </c>
      <c r="O76" s="108">
        <f t="shared" si="26"/>
        <v>0</v>
      </c>
      <c r="P76" s="109">
        <f t="shared" si="27"/>
        <v>-82.659597171456653</v>
      </c>
      <c r="Q76" s="110">
        <f t="shared" si="28"/>
        <v>0.88519500392853245</v>
      </c>
      <c r="R76" s="290"/>
      <c r="S76" s="47">
        <v>0.37708333333333338</v>
      </c>
      <c r="T76" s="48">
        <v>0.39246527777777784</v>
      </c>
      <c r="U76" s="111">
        <v>15</v>
      </c>
      <c r="V76" s="112">
        <v>22.16084205130743</v>
      </c>
      <c r="W76" s="113"/>
      <c r="X76" s="116"/>
      <c r="Y76" s="411"/>
      <c r="Z76" s="412"/>
      <c r="AA76" s="117">
        <f t="shared" si="29"/>
        <v>-413.29798585728349</v>
      </c>
      <c r="AB76" s="110">
        <f t="shared" si="30"/>
        <v>0.88519500392853234</v>
      </c>
      <c r="AC76" s="295"/>
    </row>
    <row r="77" spans="1:29" ht="15.75" customHeight="1">
      <c r="A77" s="298"/>
      <c r="B77" s="100" t="s">
        <v>118</v>
      </c>
      <c r="C77" s="279" t="s">
        <v>132</v>
      </c>
      <c r="D77" s="280"/>
      <c r="E77" s="101">
        <v>24.82</v>
      </c>
      <c r="F77" s="102">
        <v>1544</v>
      </c>
      <c r="G77" s="103">
        <f t="shared" si="31"/>
        <v>38322.080000000002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3187.7918373929451</v>
      </c>
      <c r="N77" s="106">
        <f t="shared" si="25"/>
        <v>637.55836747858905</v>
      </c>
      <c r="O77" s="108">
        <f t="shared" si="26"/>
        <v>0</v>
      </c>
      <c r="P77" s="109">
        <f t="shared" si="27"/>
        <v>-82.441632521410952</v>
      </c>
      <c r="Q77" s="110">
        <f t="shared" si="28"/>
        <v>0.88549773260915143</v>
      </c>
      <c r="R77" s="290"/>
      <c r="S77" s="47">
        <v>0.40277777777777785</v>
      </c>
      <c r="T77" s="48">
        <v>0.42295138888888895</v>
      </c>
      <c r="U77" s="111">
        <v>14.850000000000003</v>
      </c>
      <c r="V77" s="112">
        <v>29.060868690774765</v>
      </c>
      <c r="W77" s="113"/>
      <c r="X77" s="116"/>
      <c r="Y77" s="411"/>
      <c r="Z77" s="412"/>
      <c r="AA77" s="117">
        <f t="shared" si="29"/>
        <v>-412.20816260705487</v>
      </c>
      <c r="AB77" s="110">
        <f t="shared" si="30"/>
        <v>0.88549773260915143</v>
      </c>
      <c r="AC77" s="295"/>
    </row>
    <row r="78" spans="1:29" ht="15.75" customHeight="1">
      <c r="A78" s="298"/>
      <c r="B78" s="100" t="s">
        <v>118</v>
      </c>
      <c r="C78" s="279" t="s">
        <v>133</v>
      </c>
      <c r="D78" s="280"/>
      <c r="E78" s="101">
        <v>30</v>
      </c>
      <c r="F78" s="102">
        <v>1983</v>
      </c>
      <c r="G78" s="121">
        <f t="shared" si="31"/>
        <v>59490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3184.200000000003</v>
      </c>
      <c r="N78" s="106">
        <f t="shared" si="25"/>
        <v>796.05000000000075</v>
      </c>
      <c r="O78" s="108">
        <f t="shared" si="26"/>
        <v>0</v>
      </c>
      <c r="P78" s="109">
        <f t="shared" si="27"/>
        <v>-103.94999999999925</v>
      </c>
      <c r="Q78" s="110">
        <f t="shared" si="28"/>
        <v>0.88450000000000084</v>
      </c>
      <c r="R78" s="290"/>
      <c r="S78" s="47">
        <v>0.4333333333333334</v>
      </c>
      <c r="T78" s="120">
        <v>0.45927083333333341</v>
      </c>
      <c r="U78" s="111">
        <v>14.950000000000019</v>
      </c>
      <c r="V78" s="112">
        <v>37.365743357829245</v>
      </c>
      <c r="W78" s="113"/>
      <c r="X78" s="50"/>
      <c r="Y78" s="411"/>
      <c r="Z78" s="412"/>
      <c r="AA78" s="117">
        <f t="shared" si="29"/>
        <v>-415.799999999997</v>
      </c>
      <c r="AB78" s="110">
        <f t="shared" si="30"/>
        <v>0.88450000000000084</v>
      </c>
      <c r="AC78" s="295"/>
    </row>
    <row r="79" spans="1:29" ht="15.75" customHeight="1">
      <c r="A79" s="298"/>
      <c r="B79" s="100" t="s">
        <v>118</v>
      </c>
      <c r="C79" s="279" t="s">
        <v>218</v>
      </c>
      <c r="D79" s="280"/>
      <c r="E79" s="101">
        <v>25.2</v>
      </c>
      <c r="F79" s="102">
        <v>3146</v>
      </c>
      <c r="G79" s="121">
        <f t="shared" si="31"/>
        <v>79279.199999999997</v>
      </c>
      <c r="H79" s="62"/>
      <c r="I79" s="104">
        <v>3</v>
      </c>
      <c r="J79" s="105">
        <v>3600</v>
      </c>
      <c r="K79" s="106">
        <f t="shared" si="21"/>
        <v>1200</v>
      </c>
      <c r="L79" s="107">
        <v>3</v>
      </c>
      <c r="M79" s="105">
        <f t="shared" si="32"/>
        <v>3185.0701617028853</v>
      </c>
      <c r="N79" s="106">
        <f t="shared" si="25"/>
        <v>1061.6900539009619</v>
      </c>
      <c r="O79" s="123">
        <f t="shared" si="26"/>
        <v>0</v>
      </c>
      <c r="P79" s="124">
        <f t="shared" si="27"/>
        <v>-138.30994609903814</v>
      </c>
      <c r="Q79" s="125">
        <f t="shared" si="28"/>
        <v>0.88474171158413484</v>
      </c>
      <c r="R79" s="290"/>
      <c r="S79" s="47">
        <v>0.46944444444444455</v>
      </c>
      <c r="T79" s="120">
        <v>0.51059027777777788</v>
      </c>
      <c r="U79" s="111">
        <v>14.650000000000052</v>
      </c>
      <c r="V79" s="112">
        <v>59.2640006080997</v>
      </c>
      <c r="W79" s="113"/>
      <c r="X79" s="116"/>
      <c r="Y79" s="411"/>
      <c r="Z79" s="412"/>
      <c r="AA79" s="117">
        <f t="shared" si="29"/>
        <v>-414.92983829711466</v>
      </c>
      <c r="AB79" s="110">
        <f t="shared" si="30"/>
        <v>0.88474171158413484</v>
      </c>
      <c r="AC79" s="295"/>
    </row>
    <row r="80" spans="1:29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411"/>
      <c r="Z80" s="412"/>
      <c r="AA80" s="117"/>
      <c r="AB80" s="110"/>
      <c r="AC80" s="295"/>
    </row>
    <row r="81" spans="1:29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26"/>
      <c r="X81" s="127"/>
      <c r="Y81" s="411"/>
      <c r="Z81" s="412"/>
      <c r="AA81" s="117"/>
      <c r="AB81" s="110"/>
      <c r="AC81" s="295"/>
    </row>
    <row r="82" spans="1:29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26"/>
      <c r="X82" s="127"/>
      <c r="Y82" s="411"/>
      <c r="Z82" s="412"/>
      <c r="AA82" s="117"/>
      <c r="AB82" s="110"/>
      <c r="AC82" s="295"/>
    </row>
    <row r="83" spans="1:29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26"/>
      <c r="X83" s="127"/>
      <c r="Y83" s="411"/>
      <c r="Z83" s="412"/>
      <c r="AA83" s="117"/>
      <c r="AB83" s="110"/>
      <c r="AC83" s="295"/>
    </row>
    <row r="84" spans="1:29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26"/>
      <c r="X84" s="127"/>
      <c r="Y84" s="411"/>
      <c r="Z84" s="412"/>
      <c r="AA84" s="117"/>
      <c r="AB84" s="110"/>
      <c r="AC84" s="295"/>
    </row>
    <row r="85" spans="1:29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26"/>
      <c r="X85" s="127"/>
      <c r="Y85" s="411"/>
      <c r="Z85" s="412"/>
      <c r="AA85" s="117"/>
      <c r="AB85" s="110"/>
      <c r="AC85" s="295"/>
    </row>
    <row r="86" spans="1:29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26"/>
      <c r="X86" s="127"/>
      <c r="Y86" s="411"/>
      <c r="Z86" s="412"/>
      <c r="AA86" s="117"/>
      <c r="AB86" s="110"/>
      <c r="AC86" s="295"/>
    </row>
    <row r="87" spans="1:29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26"/>
      <c r="X87" s="127"/>
      <c r="Y87" s="411"/>
      <c r="Z87" s="412"/>
      <c r="AA87" s="117"/>
      <c r="AB87" s="110"/>
      <c r="AC87" s="295"/>
    </row>
    <row r="88" spans="1:29" ht="15.75" customHeight="1">
      <c r="A88" s="298"/>
      <c r="B88" s="100"/>
      <c r="C88" s="279"/>
      <c r="D88" s="280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411"/>
      <c r="Z88" s="412"/>
      <c r="AA88" s="165"/>
      <c r="AB88" s="125"/>
      <c r="AC88" s="295"/>
    </row>
    <row r="89" spans="1:29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3">AVERAGE(I73:I88)</f>
        <v>4.2857142857142856</v>
      </c>
      <c r="J89" s="137">
        <f t="shared" si="33"/>
        <v>3600</v>
      </c>
      <c r="K89" s="138">
        <f t="shared" ref="K89" si="34">J89/I89</f>
        <v>840</v>
      </c>
      <c r="L89" s="136">
        <f t="shared" ref="L89:M89" si="35">AVERAGE(L73:L88)</f>
        <v>4.2857142857142856</v>
      </c>
      <c r="M89" s="137">
        <f t="shared" si="35"/>
        <v>3185.0947558069824</v>
      </c>
      <c r="N89" s="138">
        <f>M89/L89</f>
        <v>743.18877635496256</v>
      </c>
      <c r="O89" s="139">
        <f>L89-I89</f>
        <v>0</v>
      </c>
      <c r="P89" s="140">
        <f>N89-K89</f>
        <v>-96.811223645037444</v>
      </c>
      <c r="Q89" s="141">
        <f>N89/K89</f>
        <v>0.8847485432797173</v>
      </c>
      <c r="R89" s="291"/>
      <c r="S89" s="142">
        <v>0.25</v>
      </c>
      <c r="T89" s="143">
        <v>0.51059027777777788</v>
      </c>
      <c r="U89" s="144"/>
      <c r="V89" s="166"/>
      <c r="W89" s="167"/>
      <c r="X89" s="138"/>
      <c r="Y89" s="413"/>
      <c r="Z89" s="414"/>
      <c r="AA89" s="168">
        <f>M89-J89</f>
        <v>-414.90524419301755</v>
      </c>
      <c r="AB89" s="141">
        <f>M89/J89</f>
        <v>0.8847485432797173</v>
      </c>
      <c r="AC89" s="296"/>
    </row>
    <row r="90" spans="1:29" ht="15.75" customHeight="1">
      <c r="A90" s="283" t="s">
        <v>134</v>
      </c>
      <c r="B90" s="114" t="s">
        <v>118</v>
      </c>
      <c r="C90" s="287" t="s">
        <v>135</v>
      </c>
      <c r="D90" s="288"/>
      <c r="E90" s="147">
        <v>28.57</v>
      </c>
      <c r="F90" s="97">
        <v>1718</v>
      </c>
      <c r="G90" s="148">
        <f t="shared" ref="G90:G92" si="36">E90*F90</f>
        <v>49083.26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3126.4137592842349</v>
      </c>
      <c r="N90" s="152">
        <f>M90/L90</f>
        <v>260.53447994035292</v>
      </c>
      <c r="O90" s="154">
        <f>L90-I90</f>
        <v>0</v>
      </c>
      <c r="P90" s="155">
        <f>N90-K90</f>
        <v>-39.465520059647076</v>
      </c>
      <c r="Q90" s="156">
        <f>N90/K90</f>
        <v>0.86844826646784312</v>
      </c>
      <c r="R90" s="289">
        <f>Q106</f>
        <v>0.8937727255709691</v>
      </c>
      <c r="S90" s="157">
        <v>0.70833333333333337</v>
      </c>
      <c r="T90" s="158">
        <v>0.73122685185185188</v>
      </c>
      <c r="U90" s="159"/>
      <c r="V90" s="160">
        <v>32.97068396461998</v>
      </c>
      <c r="W90" s="158"/>
      <c r="X90" s="169"/>
      <c r="Y90" s="415"/>
      <c r="Z90" s="416"/>
      <c r="AA90" s="115">
        <f>M90-J90</f>
        <v>-473.58624071576514</v>
      </c>
      <c r="AB90" s="156">
        <f>M90/J90</f>
        <v>0.86844826646784301</v>
      </c>
      <c r="AC90" s="294">
        <f>AB106</f>
        <v>0.89377272557096898</v>
      </c>
    </row>
    <row r="91" spans="1:29" ht="15.75" customHeight="1">
      <c r="A91" s="284"/>
      <c r="B91" s="100" t="s">
        <v>118</v>
      </c>
      <c r="C91" s="279" t="s">
        <v>202</v>
      </c>
      <c r="D91" s="280"/>
      <c r="E91" s="101">
        <v>20.170000000000002</v>
      </c>
      <c r="F91" s="102">
        <v>95</v>
      </c>
      <c r="G91" s="103">
        <f t="shared" si="36"/>
        <v>1916.15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3262.9528589773149</v>
      </c>
      <c r="N91" s="106">
        <f>M91/L91</f>
        <v>271.91273824810958</v>
      </c>
      <c r="O91" s="108">
        <f>L91-I91</f>
        <v>0</v>
      </c>
      <c r="P91" s="109">
        <f>N91-K91</f>
        <v>-28.087261751890424</v>
      </c>
      <c r="Q91" s="110">
        <f>N91/K91</f>
        <v>0.90637579416036529</v>
      </c>
      <c r="R91" s="290"/>
      <c r="S91" s="47">
        <v>0.73472222222222228</v>
      </c>
      <c r="T91" s="48">
        <v>0.73592592592592598</v>
      </c>
      <c r="U91" s="111">
        <v>5.0333333333333741</v>
      </c>
      <c r="V91" s="112">
        <v>1.7468839564499601</v>
      </c>
      <c r="W91" s="113"/>
      <c r="X91" s="13"/>
      <c r="Y91" s="411"/>
      <c r="Z91" s="412"/>
      <c r="AA91" s="117">
        <f>M91-J91</f>
        <v>-337.04714102268508</v>
      </c>
      <c r="AB91" s="110">
        <f>M91/J91</f>
        <v>0.90637579416036529</v>
      </c>
      <c r="AC91" s="295"/>
    </row>
    <row r="92" spans="1:29" ht="15.75" customHeight="1">
      <c r="A92" s="284"/>
      <c r="B92" s="100" t="s">
        <v>118</v>
      </c>
      <c r="C92" s="279" t="s">
        <v>203</v>
      </c>
      <c r="D92" s="280"/>
      <c r="E92" s="101">
        <v>20.420000000000002</v>
      </c>
      <c r="F92" s="102">
        <v>1032</v>
      </c>
      <c r="G92" s="103">
        <f t="shared" si="36"/>
        <v>21073.440000000002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3263.3788179049134</v>
      </c>
      <c r="N92" s="106">
        <f>M92/L92</f>
        <v>251.02913983883948</v>
      </c>
      <c r="O92" s="108">
        <f>L92-I92</f>
        <v>0</v>
      </c>
      <c r="P92" s="109">
        <f>N92-K92</f>
        <v>-25.893937084237422</v>
      </c>
      <c r="Q92" s="110">
        <f>N92/K92</f>
        <v>0.90649411608469821</v>
      </c>
      <c r="R92" s="290"/>
      <c r="S92" s="47">
        <v>0.73888888888888893</v>
      </c>
      <c r="T92" s="48">
        <v>0.75206018518518525</v>
      </c>
      <c r="U92" s="111">
        <v>5</v>
      </c>
      <c r="V92" s="112">
        <v>18.974199274772701</v>
      </c>
      <c r="W92" s="113"/>
      <c r="X92" s="13"/>
      <c r="Y92" s="411"/>
      <c r="Z92" s="412"/>
      <c r="AA92" s="117">
        <f>M92-J92</f>
        <v>-336.62118209508662</v>
      </c>
      <c r="AB92" s="110">
        <f>M92/J92</f>
        <v>0.90649411608469821</v>
      </c>
      <c r="AC92" s="295"/>
    </row>
    <row r="93" spans="1:29" ht="15.75" customHeight="1">
      <c r="A93" s="284"/>
      <c r="B93" s="100"/>
      <c r="C93" s="279"/>
      <c r="D93" s="280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411"/>
      <c r="Z93" s="412"/>
      <c r="AA93" s="117"/>
      <c r="AB93" s="110"/>
      <c r="AC93" s="295"/>
    </row>
    <row r="94" spans="1:29" ht="15.75" customHeight="1">
      <c r="A94" s="285"/>
      <c r="B94" s="100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411"/>
      <c r="Z94" s="412"/>
      <c r="AA94" s="117"/>
      <c r="AB94" s="110"/>
      <c r="AC94" s="295"/>
    </row>
    <row r="95" spans="1:29" ht="15.75" customHeight="1">
      <c r="A95" s="285"/>
      <c r="B95" s="100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50"/>
      <c r="Y95" s="411"/>
      <c r="Z95" s="412"/>
      <c r="AA95" s="117"/>
      <c r="AB95" s="110"/>
      <c r="AC95" s="295"/>
    </row>
    <row r="96" spans="1:29" ht="15.75" customHeight="1">
      <c r="A96" s="285"/>
      <c r="B96" s="100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120"/>
      <c r="U96" s="111"/>
      <c r="V96" s="112"/>
      <c r="W96" s="113"/>
      <c r="X96" s="116"/>
      <c r="Y96" s="411"/>
      <c r="Z96" s="412"/>
      <c r="AA96" s="117"/>
      <c r="AB96" s="110"/>
      <c r="AC96" s="295"/>
    </row>
    <row r="97" spans="1:29" ht="15.75" customHeight="1">
      <c r="A97" s="285"/>
      <c r="B97" s="100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120"/>
      <c r="U97" s="111"/>
      <c r="V97" s="112"/>
      <c r="W97" s="113"/>
      <c r="X97" s="116"/>
      <c r="Y97" s="411"/>
      <c r="Z97" s="412"/>
      <c r="AA97" s="117"/>
      <c r="AB97" s="110"/>
      <c r="AC97" s="295"/>
    </row>
    <row r="98" spans="1:29" ht="15.75" customHeight="1">
      <c r="A98" s="285"/>
      <c r="B98" s="100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120"/>
      <c r="U98" s="111"/>
      <c r="V98" s="112"/>
      <c r="W98" s="126"/>
      <c r="X98" s="127"/>
      <c r="Y98" s="411"/>
      <c r="Z98" s="412"/>
      <c r="AA98" s="117"/>
      <c r="AB98" s="110"/>
      <c r="AC98" s="295"/>
    </row>
    <row r="99" spans="1:29" ht="15.75" customHeight="1">
      <c r="A99" s="285"/>
      <c r="B99" s="100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120"/>
      <c r="U99" s="111"/>
      <c r="V99" s="112"/>
      <c r="W99" s="126"/>
      <c r="X99" s="127"/>
      <c r="Y99" s="411"/>
      <c r="Z99" s="412"/>
      <c r="AA99" s="117"/>
      <c r="AB99" s="110"/>
      <c r="AC99" s="295"/>
    </row>
    <row r="100" spans="1:29" ht="15.75" customHeight="1">
      <c r="A100" s="285"/>
      <c r="B100" s="100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120"/>
      <c r="U100" s="111"/>
      <c r="V100" s="112"/>
      <c r="W100" s="126"/>
      <c r="X100" s="127"/>
      <c r="Y100" s="411"/>
      <c r="Z100" s="412"/>
      <c r="AA100" s="117"/>
      <c r="AB100" s="110"/>
      <c r="AC100" s="295"/>
    </row>
    <row r="101" spans="1:29" ht="15.75" customHeight="1">
      <c r="A101" s="285"/>
      <c r="B101" s="100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120"/>
      <c r="U101" s="111"/>
      <c r="V101" s="112"/>
      <c r="W101" s="126"/>
      <c r="X101" s="127"/>
      <c r="Y101" s="411"/>
      <c r="Z101" s="412"/>
      <c r="AA101" s="117"/>
      <c r="AB101" s="110"/>
      <c r="AC101" s="295"/>
    </row>
    <row r="102" spans="1:29" ht="15.75" customHeight="1">
      <c r="A102" s="285"/>
      <c r="B102" s="100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120"/>
      <c r="U102" s="111"/>
      <c r="V102" s="112"/>
      <c r="W102" s="126"/>
      <c r="X102" s="127"/>
      <c r="Y102" s="411"/>
      <c r="Z102" s="412"/>
      <c r="AA102" s="117"/>
      <c r="AB102" s="110"/>
      <c r="AC102" s="295"/>
    </row>
    <row r="103" spans="1:29" ht="15.75" customHeight="1">
      <c r="A103" s="285"/>
      <c r="B103" s="100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120"/>
      <c r="U103" s="111"/>
      <c r="V103" s="112"/>
      <c r="W103" s="126"/>
      <c r="X103" s="127"/>
      <c r="Y103" s="411"/>
      <c r="Z103" s="412"/>
      <c r="AA103" s="117"/>
      <c r="AB103" s="110"/>
      <c r="AC103" s="295"/>
    </row>
    <row r="104" spans="1:29" ht="15.75" customHeight="1">
      <c r="A104" s="285"/>
      <c r="B104" s="100"/>
      <c r="C104" s="279"/>
      <c r="D104" s="280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120"/>
      <c r="U104" s="111"/>
      <c r="V104" s="112"/>
      <c r="W104" s="126"/>
      <c r="X104" s="127"/>
      <c r="Y104" s="411"/>
      <c r="Z104" s="412"/>
      <c r="AA104" s="117"/>
      <c r="AB104" s="110"/>
      <c r="AC104" s="295"/>
    </row>
    <row r="105" spans="1:29" ht="15.75" customHeight="1">
      <c r="A105" s="285"/>
      <c r="B105" s="100"/>
      <c r="C105" s="279"/>
      <c r="D105" s="280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411"/>
      <c r="Z105" s="412"/>
      <c r="AA105" s="165"/>
      <c r="AB105" s="125"/>
      <c r="AC105" s="295"/>
    </row>
    <row r="106" spans="1:29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3217.5818120554882</v>
      </c>
      <c r="N106" s="138">
        <f>M106/L106</f>
        <v>260.88501178828284</v>
      </c>
      <c r="O106" s="139">
        <f>L106-I106</f>
        <v>0</v>
      </c>
      <c r="P106" s="140">
        <f>N106-K106</f>
        <v>-31.006880103609035</v>
      </c>
      <c r="Q106" s="141">
        <f>N106/K106</f>
        <v>0.8937727255709691</v>
      </c>
      <c r="R106" s="291"/>
      <c r="S106" s="142">
        <v>0.70833333333333337</v>
      </c>
      <c r="T106" s="143">
        <v>0.75206018518518525</v>
      </c>
      <c r="U106" s="144"/>
      <c r="V106" s="166"/>
      <c r="W106" s="167"/>
      <c r="X106" s="138"/>
      <c r="Y106" s="413"/>
      <c r="Z106" s="414"/>
      <c r="AA106" s="168">
        <f>M106-J106</f>
        <v>-382.41818794451183</v>
      </c>
      <c r="AB106" s="141">
        <f>M106/J106</f>
        <v>0.89377272557096898</v>
      </c>
      <c r="AC106" s="296"/>
    </row>
    <row r="107" spans="1:29" ht="15.75" customHeight="1">
      <c r="A107" s="297" t="s">
        <v>139</v>
      </c>
      <c r="B107" s="114" t="s">
        <v>118</v>
      </c>
      <c r="C107" s="287" t="s">
        <v>208</v>
      </c>
      <c r="D107" s="288"/>
      <c r="E107" s="147">
        <v>17.22</v>
      </c>
      <c r="F107" s="97">
        <v>1627</v>
      </c>
      <c r="G107" s="148">
        <f t="shared" ref="G107:G109" si="40">E107*F107</f>
        <v>28016.94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2979.8655790602538</v>
      </c>
      <c r="N107" s="152">
        <f>M107/L107</f>
        <v>993.28852635341798</v>
      </c>
      <c r="O107" s="154">
        <f>L107-I107</f>
        <v>0</v>
      </c>
      <c r="P107" s="155">
        <f>N107-K107</f>
        <v>-106.71147364658202</v>
      </c>
      <c r="Q107" s="156">
        <f>N107/K107</f>
        <v>0.90298956941219821</v>
      </c>
      <c r="R107" s="289">
        <f>Q123</f>
        <v>0.89842024570814727</v>
      </c>
      <c r="S107" s="157">
        <v>0.70833333333333337</v>
      </c>
      <c r="T107" s="158">
        <v>0.73107638888888893</v>
      </c>
      <c r="U107" s="159"/>
      <c r="V107" s="160">
        <v>32.75986698392817</v>
      </c>
      <c r="W107" s="161"/>
      <c r="X107" s="162"/>
      <c r="Y107" s="415"/>
      <c r="Z107" s="416"/>
      <c r="AA107" s="115">
        <f>M107-J107</f>
        <v>-320.13442093974618</v>
      </c>
      <c r="AB107" s="156">
        <f>M107/J107</f>
        <v>0.9029895694121981</v>
      </c>
      <c r="AC107" s="294">
        <f>AB123</f>
        <v>0.89842024570814727</v>
      </c>
    </row>
    <row r="108" spans="1:29" ht="15.75" customHeight="1">
      <c r="A108" s="298"/>
      <c r="B108" s="100" t="s">
        <v>118</v>
      </c>
      <c r="C108" s="279" t="s">
        <v>138</v>
      </c>
      <c r="D108" s="280"/>
      <c r="E108" s="101">
        <v>24.54</v>
      </c>
      <c r="F108" s="102">
        <v>1479</v>
      </c>
      <c r="G108" s="103">
        <f t="shared" si="40"/>
        <v>36294.659999999996</v>
      </c>
      <c r="H108" s="26"/>
      <c r="I108" s="104">
        <v>4</v>
      </c>
      <c r="J108" s="105">
        <v>3000</v>
      </c>
      <c r="K108" s="106">
        <f t="shared" ref="K108:K151" si="41">J108/I108</f>
        <v>750</v>
      </c>
      <c r="L108" s="107">
        <v>4</v>
      </c>
      <c r="M108" s="105">
        <f>F108/V108*60</f>
        <v>2686.6476913985784</v>
      </c>
      <c r="N108" s="106">
        <f>M108/L108</f>
        <v>671.66192284964461</v>
      </c>
      <c r="O108" s="108">
        <f>L108-I108</f>
        <v>0</v>
      </c>
      <c r="P108" s="109">
        <f>N108-K108</f>
        <v>-78.338077150355389</v>
      </c>
      <c r="Q108" s="110">
        <f>N108/K108</f>
        <v>0.89554923046619284</v>
      </c>
      <c r="R108" s="290"/>
      <c r="S108" s="47">
        <v>0.73402777777777783</v>
      </c>
      <c r="T108" s="48">
        <v>0.75695601851851857</v>
      </c>
      <c r="U108" s="111">
        <v>5</v>
      </c>
      <c r="V108" s="112">
        <v>33.030009957801703</v>
      </c>
      <c r="W108" s="113"/>
      <c r="X108" s="116"/>
      <c r="Y108" s="411"/>
      <c r="Z108" s="412"/>
      <c r="AA108" s="117">
        <f>M108-J108</f>
        <v>-313.35230860142156</v>
      </c>
      <c r="AB108" s="110">
        <f>M108/J108</f>
        <v>0.89554923046619284</v>
      </c>
      <c r="AC108" s="295"/>
    </row>
    <row r="109" spans="1:29" ht="15.75" customHeight="1">
      <c r="A109" s="298"/>
      <c r="B109" s="100" t="s">
        <v>118</v>
      </c>
      <c r="C109" s="279" t="s">
        <v>205</v>
      </c>
      <c r="D109" s="280"/>
      <c r="E109" s="101">
        <v>23.27</v>
      </c>
      <c r="F109" s="102">
        <v>1735</v>
      </c>
      <c r="G109" s="103">
        <f t="shared" si="40"/>
        <v>40373.449999999997</v>
      </c>
      <c r="H109" s="26"/>
      <c r="I109" s="104">
        <v>5</v>
      </c>
      <c r="J109" s="105">
        <v>3000</v>
      </c>
      <c r="K109" s="106">
        <f t="shared" si="41"/>
        <v>600</v>
      </c>
      <c r="L109" s="107">
        <v>5</v>
      </c>
      <c r="M109" s="105">
        <f>F109/V109*60</f>
        <v>2688.7950146269382</v>
      </c>
      <c r="N109" s="106">
        <f>M109/L109</f>
        <v>537.75900292538768</v>
      </c>
      <c r="O109" s="108">
        <f>L109-I109</f>
        <v>0</v>
      </c>
      <c r="P109" s="109">
        <f>N109-K109</f>
        <v>-62.240997074612324</v>
      </c>
      <c r="Q109" s="110">
        <f>N109/K109</f>
        <v>0.89626500487564609</v>
      </c>
      <c r="R109" s="290"/>
      <c r="S109" s="47">
        <v>0.76111111111111118</v>
      </c>
      <c r="T109" s="48">
        <v>0.78798611111111116</v>
      </c>
      <c r="U109" s="111">
        <v>5.9833333333333627</v>
      </c>
      <c r="V109" s="112">
        <v>38.716227690731401</v>
      </c>
      <c r="W109" s="113"/>
      <c r="X109" s="116"/>
      <c r="Y109" s="411"/>
      <c r="Z109" s="412"/>
      <c r="AA109" s="117">
        <f>M109-J109</f>
        <v>-311.20498537306185</v>
      </c>
      <c r="AB109" s="110">
        <f>M109/J109</f>
        <v>0.89626500487564609</v>
      </c>
      <c r="AC109" s="295"/>
    </row>
    <row r="110" spans="1:29" ht="15.75" customHeight="1">
      <c r="A110" s="298"/>
      <c r="B110" s="100"/>
      <c r="C110" s="279"/>
      <c r="D110" s="280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411"/>
      <c r="Z110" s="412"/>
      <c r="AA110" s="117"/>
      <c r="AB110" s="110"/>
      <c r="AC110" s="295"/>
    </row>
    <row r="111" spans="1:29" ht="15.75" customHeight="1">
      <c r="A111" s="298"/>
      <c r="B111" s="100"/>
      <c r="C111" s="279"/>
      <c r="D111" s="280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411"/>
      <c r="Z111" s="412"/>
      <c r="AA111" s="117"/>
      <c r="AB111" s="110"/>
      <c r="AC111" s="295"/>
    </row>
    <row r="112" spans="1:29" ht="15.75" customHeight="1">
      <c r="A112" s="298"/>
      <c r="B112" s="100"/>
      <c r="C112" s="279"/>
      <c r="D112" s="280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411"/>
      <c r="Z112" s="412"/>
      <c r="AA112" s="117"/>
      <c r="AB112" s="110"/>
      <c r="AC112" s="295"/>
    </row>
    <row r="113" spans="1:29" ht="15.75" customHeight="1">
      <c r="A113" s="298"/>
      <c r="B113" s="100"/>
      <c r="C113" s="279"/>
      <c r="D113" s="280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120"/>
      <c r="U113" s="111"/>
      <c r="V113" s="112"/>
      <c r="W113" s="113"/>
      <c r="X113" s="116"/>
      <c r="Y113" s="411"/>
      <c r="Z113" s="412"/>
      <c r="AA113" s="117"/>
      <c r="AB113" s="110"/>
      <c r="AC113" s="295"/>
    </row>
    <row r="114" spans="1:29" ht="15.75" customHeight="1">
      <c r="A114" s="298"/>
      <c r="B114" s="100"/>
      <c r="C114" s="279"/>
      <c r="D114" s="280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120"/>
      <c r="U114" s="111"/>
      <c r="V114" s="112"/>
      <c r="W114" s="113"/>
      <c r="X114" s="116"/>
      <c r="Y114" s="411"/>
      <c r="Z114" s="412"/>
      <c r="AA114" s="117"/>
      <c r="AB114" s="110"/>
      <c r="AC114" s="295"/>
    </row>
    <row r="115" spans="1:29" ht="15.75" customHeight="1">
      <c r="A115" s="298"/>
      <c r="B115" s="100"/>
      <c r="C115" s="279"/>
      <c r="D115" s="280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120"/>
      <c r="U115" s="111"/>
      <c r="V115" s="112"/>
      <c r="W115" s="113"/>
      <c r="X115" s="116"/>
      <c r="Y115" s="411"/>
      <c r="Z115" s="412"/>
      <c r="AA115" s="117"/>
      <c r="AB115" s="110"/>
      <c r="AC115" s="295"/>
    </row>
    <row r="116" spans="1:29" ht="15.75" customHeight="1">
      <c r="A116" s="298"/>
      <c r="B116" s="100"/>
      <c r="C116" s="279"/>
      <c r="D116" s="280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120"/>
      <c r="U116" s="111"/>
      <c r="V116" s="112"/>
      <c r="W116" s="113"/>
      <c r="X116" s="116"/>
      <c r="Y116" s="411"/>
      <c r="Z116" s="412"/>
      <c r="AA116" s="117"/>
      <c r="AB116" s="110"/>
      <c r="AC116" s="295"/>
    </row>
    <row r="117" spans="1:29" ht="15.75" customHeight="1">
      <c r="A117" s="298"/>
      <c r="B117" s="100"/>
      <c r="C117" s="279"/>
      <c r="D117" s="280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120"/>
      <c r="U117" s="111"/>
      <c r="V117" s="112"/>
      <c r="W117" s="126"/>
      <c r="X117" s="127"/>
      <c r="Y117" s="411"/>
      <c r="Z117" s="412"/>
      <c r="AA117" s="117"/>
      <c r="AB117" s="110"/>
      <c r="AC117" s="295"/>
    </row>
    <row r="118" spans="1:29" ht="15.75" customHeight="1">
      <c r="A118" s="298"/>
      <c r="B118" s="100"/>
      <c r="C118" s="279"/>
      <c r="D118" s="280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120"/>
      <c r="U118" s="111"/>
      <c r="V118" s="112"/>
      <c r="W118" s="126"/>
      <c r="X118" s="127"/>
      <c r="Y118" s="411"/>
      <c r="Z118" s="412"/>
      <c r="AA118" s="117"/>
      <c r="AB118" s="110"/>
      <c r="AC118" s="295"/>
    </row>
    <row r="119" spans="1:29" ht="15.75" customHeight="1">
      <c r="A119" s="298"/>
      <c r="B119" s="100"/>
      <c r="C119" s="279"/>
      <c r="D119" s="280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26"/>
      <c r="X119" s="127"/>
      <c r="Y119" s="411"/>
      <c r="Z119" s="412"/>
      <c r="AA119" s="117"/>
      <c r="AB119" s="110"/>
      <c r="AC119" s="295"/>
    </row>
    <row r="120" spans="1:29" ht="15.75" customHeight="1">
      <c r="A120" s="298"/>
      <c r="B120" s="100"/>
      <c r="C120" s="279"/>
      <c r="D120" s="280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26"/>
      <c r="X120" s="127"/>
      <c r="Y120" s="411"/>
      <c r="Z120" s="412"/>
      <c r="AA120" s="117"/>
      <c r="AB120" s="110"/>
      <c r="AC120" s="295"/>
    </row>
    <row r="121" spans="1:29" ht="15.75" customHeight="1">
      <c r="A121" s="298"/>
      <c r="B121" s="100"/>
      <c r="C121" s="279"/>
      <c r="D121" s="280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26"/>
      <c r="X121" s="127"/>
      <c r="Y121" s="411"/>
      <c r="Z121" s="412"/>
      <c r="AA121" s="117"/>
      <c r="AB121" s="110"/>
      <c r="AC121" s="295"/>
    </row>
    <row r="122" spans="1:29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411"/>
      <c r="Z122" s="412"/>
      <c r="AA122" s="165"/>
      <c r="AB122" s="125"/>
      <c r="AC122" s="295"/>
    </row>
    <row r="123" spans="1:29" ht="15.75" customHeight="1" thickBot="1">
      <c r="A123" s="299"/>
      <c r="B123" s="133" t="s">
        <v>115</v>
      </c>
      <c r="C123" s="276"/>
      <c r="D123" s="276"/>
      <c r="E123" s="134"/>
      <c r="F123" s="99"/>
      <c r="G123" s="135"/>
      <c r="H123" s="69"/>
      <c r="I123" s="136">
        <f t="shared" ref="I123:J123" si="42">AVERAGE(I107:I122)</f>
        <v>4</v>
      </c>
      <c r="J123" s="137">
        <f t="shared" si="42"/>
        <v>3100</v>
      </c>
      <c r="K123" s="138">
        <f t="shared" ref="K123" si="43">J123/I123</f>
        <v>775</v>
      </c>
      <c r="L123" s="136">
        <f t="shared" ref="L123:M123" si="44">AVERAGE(L107:L122)</f>
        <v>4</v>
      </c>
      <c r="M123" s="137">
        <f t="shared" si="44"/>
        <v>2785.1027616952565</v>
      </c>
      <c r="N123" s="138">
        <f t="shared" ref="N123:N133" si="45">M123/L123</f>
        <v>696.27569042381413</v>
      </c>
      <c r="O123" s="139">
        <f t="shared" ref="O123:O133" si="46">L123-I123</f>
        <v>0</v>
      </c>
      <c r="P123" s="140">
        <f t="shared" ref="P123:P133" si="47">N123-K123</f>
        <v>-78.724309576185874</v>
      </c>
      <c r="Q123" s="141">
        <f t="shared" ref="Q123:Q133" si="48">N123/K123</f>
        <v>0.89842024570814727</v>
      </c>
      <c r="R123" s="291"/>
      <c r="S123" s="142">
        <v>0.70833333333333337</v>
      </c>
      <c r="T123" s="143">
        <v>0.78798611111111116</v>
      </c>
      <c r="U123" s="144"/>
      <c r="V123" s="166"/>
      <c r="W123" s="99"/>
      <c r="X123" s="69"/>
      <c r="Y123" s="413"/>
      <c r="Z123" s="414"/>
      <c r="AA123" s="168">
        <f t="shared" ref="AA123:AA133" si="49">M123-J123</f>
        <v>-314.8972383047435</v>
      </c>
      <c r="AB123" s="141">
        <f t="shared" ref="AB123:AB133" si="50">M123/J123</f>
        <v>0.89842024570814727</v>
      </c>
      <c r="AC123" s="296"/>
    </row>
    <row r="124" spans="1:29" ht="15.75" customHeight="1">
      <c r="A124" s="283" t="s">
        <v>142</v>
      </c>
      <c r="B124" s="114" t="s">
        <v>118</v>
      </c>
      <c r="C124" s="287" t="s">
        <v>137</v>
      </c>
      <c r="D124" s="288"/>
      <c r="E124" s="147">
        <v>22.28</v>
      </c>
      <c r="F124" s="97">
        <v>375</v>
      </c>
      <c r="G124" s="148">
        <f t="shared" ref="G124:G133" si="51">E124*F124</f>
        <v>8355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3" si="52">F124/V124*60</f>
        <v>2949.8805155953128</v>
      </c>
      <c r="N124" s="152">
        <f t="shared" si="45"/>
        <v>589.9761031190626</v>
      </c>
      <c r="O124" s="154">
        <f t="shared" si="46"/>
        <v>0</v>
      </c>
      <c r="P124" s="155">
        <f t="shared" si="47"/>
        <v>-70.0238968809374</v>
      </c>
      <c r="Q124" s="156">
        <f t="shared" si="48"/>
        <v>0.89390318654403422</v>
      </c>
      <c r="R124" s="289">
        <f>Q140</f>
        <v>0.88996281514650999</v>
      </c>
      <c r="S124" s="157">
        <v>0.70833333333333337</v>
      </c>
      <c r="T124" s="158">
        <v>0.71362268518518523</v>
      </c>
      <c r="U124" s="159"/>
      <c r="V124" s="160">
        <v>7.6274275792012194</v>
      </c>
      <c r="W124" s="161"/>
      <c r="X124" s="162"/>
      <c r="Y124" s="415"/>
      <c r="Z124" s="416"/>
      <c r="AA124" s="115">
        <f t="shared" si="49"/>
        <v>-350.11948440468723</v>
      </c>
      <c r="AB124" s="156">
        <f t="shared" si="50"/>
        <v>0.89390318654403422</v>
      </c>
      <c r="AC124" s="294">
        <f>AB140</f>
        <v>0.88996281514650999</v>
      </c>
    </row>
    <row r="125" spans="1:29" ht="15.75" customHeight="1">
      <c r="A125" s="284"/>
      <c r="B125" s="100" t="s">
        <v>118</v>
      </c>
      <c r="C125" s="279" t="s">
        <v>143</v>
      </c>
      <c r="D125" s="280"/>
      <c r="E125" s="101">
        <v>14.03</v>
      </c>
      <c r="F125" s="102">
        <v>1711</v>
      </c>
      <c r="G125" s="103">
        <f t="shared" si="51"/>
        <v>24005.329999999998</v>
      </c>
      <c r="H125" s="26">
        <v>2</v>
      </c>
      <c r="I125" s="104">
        <v>3</v>
      </c>
      <c r="J125" s="105">
        <v>3000</v>
      </c>
      <c r="K125" s="106">
        <f t="shared" si="41"/>
        <v>1000</v>
      </c>
      <c r="L125" s="107">
        <v>3</v>
      </c>
      <c r="M125" s="105">
        <f t="shared" si="52"/>
        <v>2705.4151742993863</v>
      </c>
      <c r="N125" s="106">
        <f t="shared" si="45"/>
        <v>901.80505809979547</v>
      </c>
      <c r="O125" s="108">
        <f t="shared" si="46"/>
        <v>0</v>
      </c>
      <c r="P125" s="109">
        <f t="shared" si="47"/>
        <v>-98.194941900204526</v>
      </c>
      <c r="Q125" s="110">
        <f t="shared" si="48"/>
        <v>0.9018050580997955</v>
      </c>
      <c r="R125" s="290"/>
      <c r="S125" s="47">
        <v>0.72361111111111109</v>
      </c>
      <c r="T125" s="48">
        <v>0.74995370370370373</v>
      </c>
      <c r="U125" s="111">
        <v>15</v>
      </c>
      <c r="V125" s="112">
        <v>37.946116727383831</v>
      </c>
      <c r="W125" s="113"/>
      <c r="X125" s="116"/>
      <c r="Y125" s="411"/>
      <c r="Z125" s="412"/>
      <c r="AA125" s="117">
        <f t="shared" si="49"/>
        <v>-294.58482570061369</v>
      </c>
      <c r="AB125" s="110">
        <f t="shared" si="50"/>
        <v>0.90180505809979539</v>
      </c>
      <c r="AC125" s="295"/>
    </row>
    <row r="126" spans="1:29" ht="15.75" customHeight="1">
      <c r="A126" s="284"/>
      <c r="B126" s="100" t="s">
        <v>118</v>
      </c>
      <c r="C126" s="279" t="s">
        <v>136</v>
      </c>
      <c r="D126" s="280"/>
      <c r="E126" s="101">
        <v>16.7</v>
      </c>
      <c r="F126" s="102">
        <v>1059</v>
      </c>
      <c r="G126" s="103">
        <f t="shared" si="51"/>
        <v>17685.3</v>
      </c>
      <c r="H126" s="26"/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3198.2847556532406</v>
      </c>
      <c r="N126" s="106">
        <f t="shared" si="45"/>
        <v>1066.0949185510801</v>
      </c>
      <c r="O126" s="108">
        <f t="shared" si="46"/>
        <v>0</v>
      </c>
      <c r="P126" s="109">
        <f t="shared" si="47"/>
        <v>-133.90508144891987</v>
      </c>
      <c r="Q126" s="110">
        <f t="shared" si="48"/>
        <v>0.88841243212590015</v>
      </c>
      <c r="R126" s="290"/>
      <c r="S126" s="47">
        <v>0.75972222222222219</v>
      </c>
      <c r="T126" s="48">
        <v>0.77351851851851849</v>
      </c>
      <c r="U126" s="111">
        <v>15</v>
      </c>
      <c r="V126" s="112">
        <v>19.866898933150853</v>
      </c>
      <c r="W126" s="113"/>
      <c r="X126" s="116"/>
      <c r="Y126" s="411"/>
      <c r="Z126" s="412"/>
      <c r="AA126" s="117">
        <f t="shared" si="49"/>
        <v>-401.71524434675939</v>
      </c>
      <c r="AB126" s="110">
        <f t="shared" si="50"/>
        <v>0.88841243212590015</v>
      </c>
      <c r="AC126" s="295"/>
    </row>
    <row r="127" spans="1:29" ht="15.75" customHeight="1">
      <c r="A127" s="284"/>
      <c r="B127" s="100" t="s">
        <v>118</v>
      </c>
      <c r="C127" s="279" t="s">
        <v>148</v>
      </c>
      <c r="D127" s="280"/>
      <c r="E127" s="101">
        <v>18.18</v>
      </c>
      <c r="F127" s="102">
        <v>959</v>
      </c>
      <c r="G127" s="103">
        <f t="shared" si="51"/>
        <v>17434.62</v>
      </c>
      <c r="H127" s="26"/>
      <c r="I127" s="104">
        <v>3</v>
      </c>
      <c r="J127" s="105">
        <v>3600</v>
      </c>
      <c r="K127" s="106">
        <f t="shared" si="41"/>
        <v>1200</v>
      </c>
      <c r="L127" s="107">
        <v>3</v>
      </c>
      <c r="M127" s="105">
        <f t="shared" si="52"/>
        <v>3178.4031732776739</v>
      </c>
      <c r="N127" s="106">
        <f t="shared" si="45"/>
        <v>1059.4677244258912</v>
      </c>
      <c r="O127" s="108">
        <f t="shared" si="46"/>
        <v>0</v>
      </c>
      <c r="P127" s="109">
        <f t="shared" si="47"/>
        <v>-140.53227557410878</v>
      </c>
      <c r="Q127" s="110">
        <f t="shared" si="48"/>
        <v>0.88288977035490934</v>
      </c>
      <c r="R127" s="290"/>
      <c r="S127" s="47">
        <v>0.78333333333333321</v>
      </c>
      <c r="T127" s="48">
        <v>0.79590277777777763</v>
      </c>
      <c r="U127" s="111">
        <v>15</v>
      </c>
      <c r="V127" s="112">
        <v>18.103430201607452</v>
      </c>
      <c r="W127" s="113"/>
      <c r="X127" s="116"/>
      <c r="Y127" s="411"/>
      <c r="Z127" s="412"/>
      <c r="AA127" s="117">
        <f t="shared" si="49"/>
        <v>-421.59682672232611</v>
      </c>
      <c r="AB127" s="110">
        <f t="shared" si="50"/>
        <v>0.88288977035490945</v>
      </c>
      <c r="AC127" s="295"/>
    </row>
    <row r="128" spans="1:29" ht="15.75" customHeight="1">
      <c r="A128" s="285"/>
      <c r="B128" s="100" t="s">
        <v>118</v>
      </c>
      <c r="C128" s="279" t="s">
        <v>209</v>
      </c>
      <c r="D128" s="280"/>
      <c r="E128" s="101">
        <v>30</v>
      </c>
      <c r="F128" s="102">
        <v>726</v>
      </c>
      <c r="G128" s="103">
        <f t="shared" si="51"/>
        <v>21780</v>
      </c>
      <c r="H128" s="13">
        <v>2</v>
      </c>
      <c r="I128" s="104">
        <v>4</v>
      </c>
      <c r="J128" s="105">
        <v>3600</v>
      </c>
      <c r="K128" s="106">
        <f t="shared" si="41"/>
        <v>900</v>
      </c>
      <c r="L128" s="107">
        <v>4</v>
      </c>
      <c r="M128" s="105">
        <f t="shared" si="52"/>
        <v>3187.7999999999993</v>
      </c>
      <c r="N128" s="106">
        <f t="shared" si="45"/>
        <v>796.94999999999982</v>
      </c>
      <c r="O128" s="108">
        <f t="shared" si="46"/>
        <v>0</v>
      </c>
      <c r="P128" s="109">
        <f t="shared" si="47"/>
        <v>-103.05000000000018</v>
      </c>
      <c r="Q128" s="110">
        <f t="shared" si="48"/>
        <v>0.88549999999999984</v>
      </c>
      <c r="R128" s="290"/>
      <c r="S128" s="47">
        <v>0.8062499999999998</v>
      </c>
      <c r="T128" s="48">
        <v>0.81572916666666651</v>
      </c>
      <c r="U128" s="111">
        <v>14.899999999999931</v>
      </c>
      <c r="V128" s="112">
        <v>13.664596273291929</v>
      </c>
      <c r="W128" s="113"/>
      <c r="X128" s="116"/>
      <c r="Y128" s="411"/>
      <c r="Z128" s="412"/>
      <c r="AA128" s="117">
        <f t="shared" si="49"/>
        <v>-412.20000000000073</v>
      </c>
      <c r="AB128" s="110">
        <f t="shared" si="50"/>
        <v>0.88549999999999984</v>
      </c>
      <c r="AC128" s="295"/>
    </row>
    <row r="129" spans="1:29" ht="15.75" customHeight="1">
      <c r="A129" s="285"/>
      <c r="B129" s="100" t="s">
        <v>118</v>
      </c>
      <c r="C129" s="279" t="s">
        <v>145</v>
      </c>
      <c r="D129" s="280"/>
      <c r="E129" s="101">
        <v>14.28</v>
      </c>
      <c r="F129" s="102">
        <v>2063</v>
      </c>
      <c r="G129" s="121">
        <f t="shared" si="51"/>
        <v>29459.64</v>
      </c>
      <c r="H129" s="122">
        <v>2</v>
      </c>
      <c r="I129" s="104">
        <v>3</v>
      </c>
      <c r="J129" s="105">
        <v>3600</v>
      </c>
      <c r="K129" s="106">
        <f t="shared" si="41"/>
        <v>1200</v>
      </c>
      <c r="L129" s="107">
        <v>3</v>
      </c>
      <c r="M129" s="105">
        <f t="shared" si="52"/>
        <v>3186.924484645167</v>
      </c>
      <c r="N129" s="106">
        <f t="shared" si="45"/>
        <v>1062.3081615483891</v>
      </c>
      <c r="O129" s="108">
        <f t="shared" si="46"/>
        <v>0</v>
      </c>
      <c r="P129" s="109">
        <f t="shared" si="47"/>
        <v>-137.69183845161092</v>
      </c>
      <c r="Q129" s="110">
        <f t="shared" si="48"/>
        <v>0.88525680129032425</v>
      </c>
      <c r="R129" s="290"/>
      <c r="S129" s="47">
        <v>0.82569444444444418</v>
      </c>
      <c r="T129" s="120">
        <v>0.8526620370370368</v>
      </c>
      <c r="U129" s="111">
        <v>15</v>
      </c>
      <c r="V129" s="112">
        <v>38.839953879165009</v>
      </c>
      <c r="W129" s="113"/>
      <c r="X129" s="116"/>
      <c r="Y129" s="411"/>
      <c r="Z129" s="412"/>
      <c r="AA129" s="117">
        <f t="shared" si="49"/>
        <v>-413.07551535483299</v>
      </c>
      <c r="AB129" s="110">
        <f t="shared" si="50"/>
        <v>0.88525680129032414</v>
      </c>
      <c r="AC129" s="295"/>
    </row>
    <row r="130" spans="1:29" ht="15.75" customHeight="1">
      <c r="A130" s="285"/>
      <c r="B130" s="100" t="s">
        <v>118</v>
      </c>
      <c r="C130" s="279" t="s">
        <v>137</v>
      </c>
      <c r="D130" s="280"/>
      <c r="E130" s="101">
        <v>22.28</v>
      </c>
      <c r="F130" s="102">
        <v>1109</v>
      </c>
      <c r="G130" s="121">
        <f t="shared" si="51"/>
        <v>24708.52</v>
      </c>
      <c r="H130" s="62"/>
      <c r="I130" s="104">
        <v>5</v>
      </c>
      <c r="J130" s="105">
        <v>3300</v>
      </c>
      <c r="K130" s="106">
        <f t="shared" si="41"/>
        <v>660</v>
      </c>
      <c r="L130" s="107">
        <v>5</v>
      </c>
      <c r="M130" s="105">
        <f t="shared" si="52"/>
        <v>2949.8805155953128</v>
      </c>
      <c r="N130" s="106">
        <f t="shared" si="45"/>
        <v>589.9761031190626</v>
      </c>
      <c r="O130" s="123">
        <f t="shared" si="46"/>
        <v>0</v>
      </c>
      <c r="P130" s="124">
        <f t="shared" si="47"/>
        <v>-70.0238968809374</v>
      </c>
      <c r="Q130" s="125">
        <f t="shared" si="48"/>
        <v>0.89390318654403422</v>
      </c>
      <c r="R130" s="290"/>
      <c r="S130" s="47">
        <v>0.86249999999999971</v>
      </c>
      <c r="T130" s="120">
        <v>0.87815972222222194</v>
      </c>
      <c r="U130" s="111">
        <v>15</v>
      </c>
      <c r="V130" s="112">
        <v>22.556845827557737</v>
      </c>
      <c r="W130" s="113"/>
      <c r="X130" s="116"/>
      <c r="Y130" s="411"/>
      <c r="Z130" s="412"/>
      <c r="AA130" s="117">
        <f t="shared" si="49"/>
        <v>-350.11948440468723</v>
      </c>
      <c r="AB130" s="110">
        <f t="shared" si="50"/>
        <v>0.89390318654403422</v>
      </c>
      <c r="AC130" s="295"/>
    </row>
    <row r="131" spans="1:29" ht="15.75" customHeight="1">
      <c r="A131" s="285"/>
      <c r="B131" s="100" t="s">
        <v>118</v>
      </c>
      <c r="C131" s="279" t="s">
        <v>143</v>
      </c>
      <c r="D131" s="280"/>
      <c r="E131" s="101">
        <v>14.03</v>
      </c>
      <c r="F131" s="102">
        <v>4653</v>
      </c>
      <c r="G131" s="121">
        <f t="shared" si="51"/>
        <v>65281.59</v>
      </c>
      <c r="H131" s="62"/>
      <c r="I131" s="104">
        <v>3</v>
      </c>
      <c r="J131" s="105">
        <v>3000</v>
      </c>
      <c r="K131" s="106">
        <f t="shared" si="41"/>
        <v>1000</v>
      </c>
      <c r="L131" s="118">
        <v>3</v>
      </c>
      <c r="M131" s="105">
        <f t="shared" si="52"/>
        <v>2705.4151742993863</v>
      </c>
      <c r="N131" s="106">
        <f t="shared" si="45"/>
        <v>901.80505809979547</v>
      </c>
      <c r="O131" s="123">
        <f t="shared" si="46"/>
        <v>0</v>
      </c>
      <c r="P131" s="124">
        <f t="shared" si="47"/>
        <v>-98.194941900204526</v>
      </c>
      <c r="Q131" s="125">
        <f t="shared" si="48"/>
        <v>0.9018050580997955</v>
      </c>
      <c r="R131" s="290"/>
      <c r="S131" s="47">
        <v>0.88819444444444406</v>
      </c>
      <c r="T131" s="120">
        <v>0.95984953703703668</v>
      </c>
      <c r="U131" s="111">
        <v>15</v>
      </c>
      <c r="V131" s="112">
        <v>103.1930339757551</v>
      </c>
      <c r="W131" s="113"/>
      <c r="X131" s="116"/>
      <c r="Y131" s="411"/>
      <c r="Z131" s="412"/>
      <c r="AA131" s="117">
        <f t="shared" si="49"/>
        <v>-294.58482570061369</v>
      </c>
      <c r="AB131" s="110">
        <f t="shared" si="50"/>
        <v>0.90180505809979539</v>
      </c>
      <c r="AC131" s="295"/>
    </row>
    <row r="132" spans="1:29" ht="15.75" customHeight="1">
      <c r="A132" s="285"/>
      <c r="B132" s="100" t="s">
        <v>118</v>
      </c>
      <c r="C132" s="279" t="s">
        <v>209</v>
      </c>
      <c r="D132" s="280"/>
      <c r="E132" s="101">
        <v>30</v>
      </c>
      <c r="F132" s="102">
        <v>1889</v>
      </c>
      <c r="G132" s="121">
        <f t="shared" si="51"/>
        <v>56670</v>
      </c>
      <c r="H132" s="62"/>
      <c r="I132" s="104">
        <v>4</v>
      </c>
      <c r="J132" s="105">
        <v>3600</v>
      </c>
      <c r="K132" s="106">
        <f t="shared" si="41"/>
        <v>900</v>
      </c>
      <c r="L132" s="118">
        <v>4</v>
      </c>
      <c r="M132" s="105">
        <f t="shared" si="52"/>
        <v>3187.7999999999993</v>
      </c>
      <c r="N132" s="106">
        <f t="shared" si="45"/>
        <v>796.94999999999982</v>
      </c>
      <c r="O132" s="123">
        <f t="shared" si="46"/>
        <v>0</v>
      </c>
      <c r="P132" s="124">
        <f t="shared" si="47"/>
        <v>-103.05000000000018</v>
      </c>
      <c r="Q132" s="125">
        <f t="shared" si="48"/>
        <v>0.88549999999999984</v>
      </c>
      <c r="R132" s="290"/>
      <c r="S132" s="47">
        <v>0.97013888888888844</v>
      </c>
      <c r="T132" s="120">
        <v>0.99482638888888841</v>
      </c>
      <c r="U132" s="111">
        <v>14.816666666666531</v>
      </c>
      <c r="V132" s="112">
        <v>35.554300771692084</v>
      </c>
      <c r="W132" s="113"/>
      <c r="X132" s="116"/>
      <c r="Y132" s="411"/>
      <c r="Z132" s="412"/>
      <c r="AA132" s="117">
        <f t="shared" si="49"/>
        <v>-412.20000000000073</v>
      </c>
      <c r="AB132" s="110">
        <f t="shared" si="50"/>
        <v>0.88549999999999984</v>
      </c>
      <c r="AC132" s="295"/>
    </row>
    <row r="133" spans="1:29" ht="15.75" customHeight="1">
      <c r="A133" s="285"/>
      <c r="B133" s="100" t="s">
        <v>118</v>
      </c>
      <c r="C133" s="279" t="s">
        <v>145</v>
      </c>
      <c r="D133" s="280"/>
      <c r="E133" s="101">
        <v>14.28</v>
      </c>
      <c r="F133" s="102">
        <v>5846</v>
      </c>
      <c r="G133" s="121">
        <f t="shared" si="51"/>
        <v>83480.87999999999</v>
      </c>
      <c r="H133" s="62"/>
      <c r="I133" s="104">
        <v>3</v>
      </c>
      <c r="J133" s="105">
        <v>3600</v>
      </c>
      <c r="K133" s="106">
        <f t="shared" si="41"/>
        <v>1200</v>
      </c>
      <c r="L133" s="118">
        <v>3</v>
      </c>
      <c r="M133" s="105">
        <f t="shared" si="52"/>
        <v>3186.9244846451666</v>
      </c>
      <c r="N133" s="106">
        <f t="shared" si="45"/>
        <v>1062.3081615483889</v>
      </c>
      <c r="O133" s="123">
        <f t="shared" si="46"/>
        <v>0</v>
      </c>
      <c r="P133" s="124">
        <f t="shared" si="47"/>
        <v>-137.69183845161115</v>
      </c>
      <c r="Q133" s="125">
        <f t="shared" si="48"/>
        <v>0.88525680129032402</v>
      </c>
      <c r="R133" s="290"/>
      <c r="S133" s="47">
        <v>1.0048611111111108</v>
      </c>
      <c r="T133" s="120">
        <v>1.0812847222222219</v>
      </c>
      <c r="U133" s="111">
        <v>15</v>
      </c>
      <c r="V133" s="112">
        <v>110.06222509820584</v>
      </c>
      <c r="W133" s="113"/>
      <c r="X133" s="116"/>
      <c r="Y133" s="411"/>
      <c r="Z133" s="412"/>
      <c r="AA133" s="117">
        <f t="shared" si="49"/>
        <v>-413.07551535483344</v>
      </c>
      <c r="AB133" s="110">
        <f t="shared" si="50"/>
        <v>0.88525680129032402</v>
      </c>
      <c r="AC133" s="295"/>
    </row>
    <row r="134" spans="1:29" ht="15.75" customHeight="1">
      <c r="A134" s="285"/>
      <c r="B134" s="100"/>
      <c r="C134" s="279"/>
      <c r="D134" s="280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120"/>
      <c r="U134" s="111"/>
      <c r="V134" s="112"/>
      <c r="W134" s="126"/>
      <c r="X134" s="127"/>
      <c r="Y134" s="411"/>
      <c r="Z134" s="412"/>
      <c r="AA134" s="117"/>
      <c r="AB134" s="110"/>
      <c r="AC134" s="295"/>
    </row>
    <row r="135" spans="1:29" ht="15.75" customHeight="1">
      <c r="A135" s="285"/>
      <c r="B135" s="100"/>
      <c r="C135" s="279"/>
      <c r="D135" s="280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120"/>
      <c r="U135" s="111"/>
      <c r="V135" s="112"/>
      <c r="W135" s="126"/>
      <c r="X135" s="127"/>
      <c r="Y135" s="411"/>
      <c r="Z135" s="412"/>
      <c r="AA135" s="117"/>
      <c r="AB135" s="110"/>
      <c r="AC135" s="295"/>
    </row>
    <row r="136" spans="1:29" ht="15.75" customHeight="1">
      <c r="A136" s="285"/>
      <c r="B136" s="100"/>
      <c r="C136" s="279"/>
      <c r="D136" s="280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120"/>
      <c r="U136" s="111"/>
      <c r="V136" s="112"/>
      <c r="W136" s="126"/>
      <c r="X136" s="127"/>
      <c r="Y136" s="411"/>
      <c r="Z136" s="412"/>
      <c r="AA136" s="117"/>
      <c r="AB136" s="110"/>
      <c r="AC136" s="295"/>
    </row>
    <row r="137" spans="1:29" ht="15.75" customHeight="1">
      <c r="A137" s="285"/>
      <c r="B137" s="100"/>
      <c r="C137" s="279"/>
      <c r="D137" s="280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120"/>
      <c r="U137" s="111"/>
      <c r="V137" s="112"/>
      <c r="W137" s="126"/>
      <c r="X137" s="127"/>
      <c r="Y137" s="411"/>
      <c r="Z137" s="412"/>
      <c r="AA137" s="117"/>
      <c r="AB137" s="110"/>
      <c r="AC137" s="295"/>
    </row>
    <row r="138" spans="1:29" ht="15.75" customHeight="1">
      <c r="A138" s="285"/>
      <c r="B138" s="100"/>
      <c r="C138" s="279"/>
      <c r="D138" s="280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120"/>
      <c r="U138" s="111"/>
      <c r="V138" s="112"/>
      <c r="W138" s="126"/>
      <c r="X138" s="127"/>
      <c r="Y138" s="411"/>
      <c r="Z138" s="412"/>
      <c r="AA138" s="117"/>
      <c r="AB138" s="110"/>
      <c r="AC138" s="295"/>
    </row>
    <row r="139" spans="1:29" ht="15.75" customHeight="1">
      <c r="A139" s="285"/>
      <c r="B139" s="100"/>
      <c r="C139" s="279"/>
      <c r="D139" s="280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411"/>
      <c r="Z139" s="412"/>
      <c r="AA139" s="165"/>
      <c r="AB139" s="125"/>
      <c r="AC139" s="295"/>
    </row>
    <row r="140" spans="1:29" ht="15.75" customHeight="1" thickBot="1">
      <c r="A140" s="286"/>
      <c r="B140" s="133" t="s">
        <v>115</v>
      </c>
      <c r="C140" s="276"/>
      <c r="D140" s="276"/>
      <c r="E140" s="134"/>
      <c r="F140" s="99"/>
      <c r="G140" s="135"/>
      <c r="H140" s="69"/>
      <c r="I140" s="136">
        <f t="shared" ref="I140:J140" si="53">AVERAGE(I124:I139)</f>
        <v>3.6</v>
      </c>
      <c r="J140" s="137">
        <f t="shared" si="53"/>
        <v>3420</v>
      </c>
      <c r="K140" s="138">
        <f t="shared" ref="K140" si="54">J140/I140</f>
        <v>950</v>
      </c>
      <c r="L140" s="136">
        <f t="shared" ref="L140:M140" si="55">AVERAGE(L124:L139)</f>
        <v>3.6</v>
      </c>
      <c r="M140" s="137">
        <f t="shared" si="55"/>
        <v>3043.6728278010642</v>
      </c>
      <c r="N140" s="138">
        <f t="shared" ref="N140:N151" si="56">M140/L140</f>
        <v>845.46467438918444</v>
      </c>
      <c r="O140" s="139">
        <f t="shared" ref="O140:O151" si="57">L140-I140</f>
        <v>0</v>
      </c>
      <c r="P140" s="140">
        <f t="shared" ref="P140:P151" si="58">N140-K140</f>
        <v>-104.53532561081556</v>
      </c>
      <c r="Q140" s="141">
        <f t="shared" ref="Q140:Q151" si="59">N140/K140</f>
        <v>0.88996281514650999</v>
      </c>
      <c r="R140" s="291"/>
      <c r="S140" s="142">
        <v>0.70833333333333337</v>
      </c>
      <c r="T140" s="143">
        <v>1.0812847222222219</v>
      </c>
      <c r="U140" s="144"/>
      <c r="V140" s="166"/>
      <c r="W140" s="99"/>
      <c r="X140" s="69"/>
      <c r="Y140" s="413"/>
      <c r="Z140" s="414"/>
      <c r="AA140" s="168">
        <f t="shared" ref="AA140:AA151" si="60">M140-J140</f>
        <v>-376.32717219893584</v>
      </c>
      <c r="AB140" s="141">
        <f t="shared" ref="AB140:AB151" si="61">M140/J140</f>
        <v>0.88996281514650999</v>
      </c>
      <c r="AC140" s="296"/>
    </row>
    <row r="141" spans="1:29" ht="15.75" customHeight="1">
      <c r="A141" s="297" t="s">
        <v>146</v>
      </c>
      <c r="B141" s="114" t="s">
        <v>118</v>
      </c>
      <c r="C141" s="287" t="s">
        <v>144</v>
      </c>
      <c r="D141" s="288"/>
      <c r="E141" s="147">
        <v>18.18</v>
      </c>
      <c r="F141" s="97">
        <v>1524</v>
      </c>
      <c r="G141" s="148">
        <f t="shared" ref="G141:G151" si="62">E141*F141</f>
        <v>27706.32</v>
      </c>
      <c r="H141" s="149"/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 t="shared" ref="M141:M151" si="63">F141/V141*60</f>
        <v>2705.6387160066502</v>
      </c>
      <c r="N141" s="152">
        <f t="shared" si="56"/>
        <v>901.87957200221672</v>
      </c>
      <c r="O141" s="154">
        <f t="shared" si="57"/>
        <v>0</v>
      </c>
      <c r="P141" s="155">
        <f t="shared" si="58"/>
        <v>-98.120427997783281</v>
      </c>
      <c r="Q141" s="156">
        <f t="shared" si="59"/>
        <v>0.90187957200221669</v>
      </c>
      <c r="R141" s="289">
        <f>Q157</f>
        <v>0.8861683969069436</v>
      </c>
      <c r="S141" s="157">
        <v>0.70833333333333337</v>
      </c>
      <c r="T141" s="158">
        <v>0.73179398148148156</v>
      </c>
      <c r="U141" s="159"/>
      <c r="V141" s="160">
        <v>33.796086468987106</v>
      </c>
      <c r="W141" s="158"/>
      <c r="X141" s="169"/>
      <c r="Y141" s="415"/>
      <c r="Z141" s="416"/>
      <c r="AA141" s="171">
        <f t="shared" si="60"/>
        <v>-294.36128399334984</v>
      </c>
      <c r="AB141" s="156">
        <f t="shared" si="61"/>
        <v>0.90187957200221669</v>
      </c>
      <c r="AC141" s="294">
        <f>AB157</f>
        <v>0.88616839690694371</v>
      </c>
    </row>
    <row r="142" spans="1:29" ht="15.75" customHeight="1">
      <c r="A142" s="298"/>
      <c r="B142" s="100" t="s">
        <v>118</v>
      </c>
      <c r="C142" s="279" t="s">
        <v>147</v>
      </c>
      <c r="D142" s="280"/>
      <c r="E142" s="101">
        <v>18.18</v>
      </c>
      <c r="F142" s="102">
        <v>809</v>
      </c>
      <c r="G142" s="103">
        <f t="shared" si="62"/>
        <v>14707.619999999999</v>
      </c>
      <c r="H142" s="26">
        <v>2</v>
      </c>
      <c r="I142" s="104">
        <v>3</v>
      </c>
      <c r="J142" s="105">
        <v>3600</v>
      </c>
      <c r="K142" s="106">
        <f t="shared" si="41"/>
        <v>1200</v>
      </c>
      <c r="L142" s="107">
        <v>3</v>
      </c>
      <c r="M142" s="105">
        <f t="shared" si="63"/>
        <v>3177.8907185122584</v>
      </c>
      <c r="N142" s="106">
        <f t="shared" si="56"/>
        <v>1059.2969061707529</v>
      </c>
      <c r="O142" s="108">
        <f t="shared" si="57"/>
        <v>0</v>
      </c>
      <c r="P142" s="109">
        <f t="shared" si="58"/>
        <v>-140.70309382924711</v>
      </c>
      <c r="Q142" s="110">
        <f t="shared" si="59"/>
        <v>0.88274742180896071</v>
      </c>
      <c r="R142" s="290"/>
      <c r="S142" s="47">
        <v>0.7416666666666667</v>
      </c>
      <c r="T142" s="48">
        <v>0.7522685185185185</v>
      </c>
      <c r="U142" s="111">
        <v>15</v>
      </c>
      <c r="V142" s="112">
        <v>15.274282314756306</v>
      </c>
      <c r="W142" s="113"/>
      <c r="X142" s="13"/>
      <c r="Y142" s="411"/>
      <c r="Z142" s="412"/>
      <c r="AA142" s="172">
        <f t="shared" si="60"/>
        <v>-422.10928148774155</v>
      </c>
      <c r="AB142" s="110">
        <f t="shared" si="61"/>
        <v>0.88274742180896071</v>
      </c>
      <c r="AC142" s="295"/>
    </row>
    <row r="143" spans="1:29" ht="15.75" customHeight="1">
      <c r="A143" s="298"/>
      <c r="B143" s="100" t="s">
        <v>118</v>
      </c>
      <c r="C143" s="279" t="s">
        <v>150</v>
      </c>
      <c r="D143" s="280"/>
      <c r="E143" s="101">
        <v>25.03</v>
      </c>
      <c r="F143" s="102">
        <v>534</v>
      </c>
      <c r="G143" s="103">
        <f t="shared" si="62"/>
        <v>13366.02</v>
      </c>
      <c r="H143" s="26">
        <v>2</v>
      </c>
      <c r="I143" s="104">
        <v>5</v>
      </c>
      <c r="J143" s="105">
        <v>3600</v>
      </c>
      <c r="K143" s="106">
        <f t="shared" si="41"/>
        <v>720</v>
      </c>
      <c r="L143" s="107">
        <v>5</v>
      </c>
      <c r="M143" s="105">
        <f t="shared" si="63"/>
        <v>3189.0574918322209</v>
      </c>
      <c r="N143" s="106">
        <f t="shared" si="56"/>
        <v>637.8114983664442</v>
      </c>
      <c r="O143" s="108">
        <f t="shared" si="57"/>
        <v>0</v>
      </c>
      <c r="P143" s="109">
        <f t="shared" si="58"/>
        <v>-82.188501633555802</v>
      </c>
      <c r="Q143" s="110">
        <f t="shared" si="59"/>
        <v>0.88584930328672806</v>
      </c>
      <c r="R143" s="290"/>
      <c r="S143" s="47">
        <v>0.76249999999999996</v>
      </c>
      <c r="T143" s="48">
        <v>0.76946759259259256</v>
      </c>
      <c r="U143" s="111">
        <v>14.733333333333292</v>
      </c>
      <c r="V143" s="112">
        <v>10.046855562203096</v>
      </c>
      <c r="W143" s="113"/>
      <c r="X143" s="13"/>
      <c r="Y143" s="411"/>
      <c r="Z143" s="412"/>
      <c r="AA143" s="172">
        <f t="shared" si="60"/>
        <v>-410.94250816777912</v>
      </c>
      <c r="AB143" s="110">
        <f t="shared" si="61"/>
        <v>0.88584930328672806</v>
      </c>
      <c r="AC143" s="295"/>
    </row>
    <row r="144" spans="1:29" ht="15.75" customHeight="1">
      <c r="A144" s="298"/>
      <c r="B144" s="100" t="s">
        <v>118</v>
      </c>
      <c r="C144" s="279" t="s">
        <v>149</v>
      </c>
      <c r="D144" s="280"/>
      <c r="E144" s="101">
        <v>24.82</v>
      </c>
      <c r="F144" s="102">
        <v>711</v>
      </c>
      <c r="G144" s="103">
        <f t="shared" si="62"/>
        <v>17647.02</v>
      </c>
      <c r="H144" s="26">
        <v>2</v>
      </c>
      <c r="I144" s="104">
        <v>5</v>
      </c>
      <c r="J144" s="105">
        <v>3600</v>
      </c>
      <c r="K144" s="106">
        <f t="shared" si="41"/>
        <v>720</v>
      </c>
      <c r="L144" s="107">
        <v>5</v>
      </c>
      <c r="M144" s="105">
        <f t="shared" si="63"/>
        <v>3181.4717796373839</v>
      </c>
      <c r="N144" s="106">
        <f t="shared" si="56"/>
        <v>636.29435592747677</v>
      </c>
      <c r="O144" s="108">
        <f t="shared" si="57"/>
        <v>0</v>
      </c>
      <c r="P144" s="109">
        <f t="shared" si="58"/>
        <v>-83.705644072523228</v>
      </c>
      <c r="Q144" s="110">
        <f t="shared" si="59"/>
        <v>0.88374216101038439</v>
      </c>
      <c r="R144" s="290"/>
      <c r="S144" s="47">
        <v>0.77986111111111101</v>
      </c>
      <c r="T144" s="48">
        <v>0.78916666666666657</v>
      </c>
      <c r="U144" s="111">
        <v>14.966666666666555</v>
      </c>
      <c r="V144" s="112">
        <v>13.408888387142092</v>
      </c>
      <c r="W144" s="113"/>
      <c r="X144" s="13"/>
      <c r="Y144" s="411"/>
      <c r="Z144" s="412"/>
      <c r="AA144" s="172">
        <f t="shared" si="60"/>
        <v>-418.52822036261614</v>
      </c>
      <c r="AB144" s="110">
        <f t="shared" si="61"/>
        <v>0.88374216101038439</v>
      </c>
      <c r="AC144" s="295"/>
    </row>
    <row r="145" spans="1:29" ht="15.75" customHeight="1">
      <c r="A145" s="298"/>
      <c r="B145" s="100" t="s">
        <v>118</v>
      </c>
      <c r="C145" s="279" t="s">
        <v>140</v>
      </c>
      <c r="D145" s="280"/>
      <c r="E145" s="101">
        <v>17.89</v>
      </c>
      <c r="F145" s="102">
        <v>1183</v>
      </c>
      <c r="G145" s="103">
        <f t="shared" si="62"/>
        <v>21163.87</v>
      </c>
      <c r="H145" s="13">
        <v>2</v>
      </c>
      <c r="I145" s="104">
        <v>4</v>
      </c>
      <c r="J145" s="105">
        <v>3600</v>
      </c>
      <c r="K145" s="106">
        <f t="shared" si="41"/>
        <v>900</v>
      </c>
      <c r="L145" s="107">
        <v>4</v>
      </c>
      <c r="M145" s="105">
        <f t="shared" si="63"/>
        <v>3186.2564943287571</v>
      </c>
      <c r="N145" s="106">
        <f t="shared" si="56"/>
        <v>796.56412358218927</v>
      </c>
      <c r="O145" s="108">
        <f t="shared" si="57"/>
        <v>0</v>
      </c>
      <c r="P145" s="109">
        <f t="shared" si="58"/>
        <v>-103.43587641781073</v>
      </c>
      <c r="Q145" s="110">
        <f t="shared" si="59"/>
        <v>0.88507124842465479</v>
      </c>
      <c r="R145" s="290"/>
      <c r="S145" s="47">
        <v>0.79930555555555538</v>
      </c>
      <c r="T145" s="48">
        <v>0.81476851851851839</v>
      </c>
      <c r="U145" s="111">
        <v>14.599999999999884</v>
      </c>
      <c r="V145" s="112">
        <v>22.27692595569059</v>
      </c>
      <c r="W145" s="113"/>
      <c r="X145" s="116"/>
      <c r="Y145" s="411"/>
      <c r="Z145" s="412"/>
      <c r="AA145" s="172">
        <f t="shared" si="60"/>
        <v>-413.74350567124293</v>
      </c>
      <c r="AB145" s="110">
        <f t="shared" si="61"/>
        <v>0.88507124842465479</v>
      </c>
      <c r="AC145" s="295"/>
    </row>
    <row r="146" spans="1:29" ht="15.75" customHeight="1">
      <c r="A146" s="298"/>
      <c r="B146" s="100" t="s">
        <v>118</v>
      </c>
      <c r="C146" s="279" t="s">
        <v>141</v>
      </c>
      <c r="D146" s="280"/>
      <c r="E146" s="101">
        <v>16.66</v>
      </c>
      <c r="F146" s="102">
        <v>1824</v>
      </c>
      <c r="G146" s="121">
        <f t="shared" si="62"/>
        <v>30387.84</v>
      </c>
      <c r="H146" s="122">
        <v>2</v>
      </c>
      <c r="I146" s="104">
        <v>5</v>
      </c>
      <c r="J146" s="105">
        <v>3600</v>
      </c>
      <c r="K146" s="106">
        <f t="shared" si="41"/>
        <v>720</v>
      </c>
      <c r="L146" s="107">
        <v>5</v>
      </c>
      <c r="M146" s="105">
        <f t="shared" si="63"/>
        <v>3192.7878973714542</v>
      </c>
      <c r="N146" s="106">
        <f t="shared" si="56"/>
        <v>638.55757947429083</v>
      </c>
      <c r="O146" s="108">
        <f t="shared" si="57"/>
        <v>0</v>
      </c>
      <c r="P146" s="109">
        <f t="shared" si="58"/>
        <v>-81.442420525709167</v>
      </c>
      <c r="Q146" s="110">
        <f t="shared" si="59"/>
        <v>0.88688552704762613</v>
      </c>
      <c r="R146" s="290"/>
      <c r="S146" s="47">
        <v>0.82499999999999973</v>
      </c>
      <c r="T146" s="120">
        <v>0.84879629629629605</v>
      </c>
      <c r="U146" s="111">
        <v>14.733333333333132</v>
      </c>
      <c r="V146" s="112">
        <v>34.27725345930412</v>
      </c>
      <c r="W146" s="113"/>
      <c r="X146" s="50"/>
      <c r="Y146" s="411"/>
      <c r="Z146" s="412"/>
      <c r="AA146" s="172">
        <f t="shared" si="60"/>
        <v>-407.21210262854584</v>
      </c>
      <c r="AB146" s="110">
        <f t="shared" si="61"/>
        <v>0.88688552704762613</v>
      </c>
      <c r="AC146" s="295"/>
    </row>
    <row r="147" spans="1:29" ht="15.75" customHeight="1">
      <c r="A147" s="298"/>
      <c r="B147" s="100" t="s">
        <v>118</v>
      </c>
      <c r="C147" s="279" t="s">
        <v>147</v>
      </c>
      <c r="D147" s="280"/>
      <c r="E147" s="101">
        <v>18.18</v>
      </c>
      <c r="F147" s="102">
        <v>2214</v>
      </c>
      <c r="G147" s="121">
        <f t="shared" si="62"/>
        <v>40250.519999999997</v>
      </c>
      <c r="H147" s="62"/>
      <c r="I147" s="104">
        <v>3</v>
      </c>
      <c r="J147" s="105">
        <v>3600</v>
      </c>
      <c r="K147" s="106">
        <f t="shared" si="41"/>
        <v>1200</v>
      </c>
      <c r="L147" s="107">
        <v>3</v>
      </c>
      <c r="M147" s="105">
        <f t="shared" si="63"/>
        <v>3177.8907185122589</v>
      </c>
      <c r="N147" s="106">
        <f t="shared" si="56"/>
        <v>1059.2969061707529</v>
      </c>
      <c r="O147" s="123">
        <f t="shared" si="57"/>
        <v>0</v>
      </c>
      <c r="P147" s="124">
        <f t="shared" si="58"/>
        <v>-140.70309382924711</v>
      </c>
      <c r="Q147" s="125">
        <f t="shared" si="59"/>
        <v>0.88274742180896071</v>
      </c>
      <c r="R147" s="290"/>
      <c r="S147" s="47">
        <v>0.8590277777777775</v>
      </c>
      <c r="T147" s="120">
        <v>0.88805555555555526</v>
      </c>
      <c r="U147" s="111">
        <v>14.733333333333292</v>
      </c>
      <c r="V147" s="112">
        <v>41.801311551137772</v>
      </c>
      <c r="W147" s="113"/>
      <c r="X147" s="116"/>
      <c r="Y147" s="411"/>
      <c r="Z147" s="412"/>
      <c r="AA147" s="172">
        <f t="shared" si="60"/>
        <v>-422.1092814877411</v>
      </c>
      <c r="AB147" s="110">
        <f t="shared" si="61"/>
        <v>0.88274742180896082</v>
      </c>
      <c r="AC147" s="295"/>
    </row>
    <row r="148" spans="1:29" ht="15.75" customHeight="1">
      <c r="A148" s="298"/>
      <c r="B148" s="100" t="s">
        <v>118</v>
      </c>
      <c r="C148" s="279" t="s">
        <v>150</v>
      </c>
      <c r="D148" s="280"/>
      <c r="E148" s="101">
        <v>25.03</v>
      </c>
      <c r="F148" s="102">
        <v>1236</v>
      </c>
      <c r="G148" s="121">
        <f t="shared" si="62"/>
        <v>30937.08</v>
      </c>
      <c r="H148" s="62"/>
      <c r="I148" s="104">
        <v>5</v>
      </c>
      <c r="J148" s="105">
        <v>3600</v>
      </c>
      <c r="K148" s="106">
        <f t="shared" si="41"/>
        <v>720</v>
      </c>
      <c r="L148" s="118">
        <v>5</v>
      </c>
      <c r="M148" s="105">
        <f t="shared" si="63"/>
        <v>3189.0574918322204</v>
      </c>
      <c r="N148" s="106">
        <f t="shared" si="56"/>
        <v>637.81149836644408</v>
      </c>
      <c r="O148" s="123">
        <f t="shared" si="57"/>
        <v>0</v>
      </c>
      <c r="P148" s="124">
        <f t="shared" si="58"/>
        <v>-82.188501633555916</v>
      </c>
      <c r="Q148" s="125">
        <f t="shared" si="59"/>
        <v>0.88584930328672784</v>
      </c>
      <c r="R148" s="290"/>
      <c r="S148" s="47">
        <v>0.89791666666666636</v>
      </c>
      <c r="T148" s="120">
        <v>0.91406249999999967</v>
      </c>
      <c r="U148" s="111">
        <v>15</v>
      </c>
      <c r="V148" s="112">
        <v>23.254519615885819</v>
      </c>
      <c r="W148" s="113"/>
      <c r="X148" s="116"/>
      <c r="Y148" s="411"/>
      <c r="Z148" s="412"/>
      <c r="AA148" s="172">
        <f t="shared" si="60"/>
        <v>-410.94250816777958</v>
      </c>
      <c r="AB148" s="110">
        <f t="shared" si="61"/>
        <v>0.88584930328672784</v>
      </c>
      <c r="AC148" s="295"/>
    </row>
    <row r="149" spans="1:29" ht="15.75" customHeight="1">
      <c r="A149" s="298"/>
      <c r="B149" s="100" t="s">
        <v>118</v>
      </c>
      <c r="C149" s="279" t="s">
        <v>149</v>
      </c>
      <c r="D149" s="280"/>
      <c r="E149" s="101">
        <v>24.82</v>
      </c>
      <c r="F149" s="102">
        <v>1722</v>
      </c>
      <c r="G149" s="121">
        <f t="shared" si="62"/>
        <v>42740.04</v>
      </c>
      <c r="H149" s="62"/>
      <c r="I149" s="104">
        <v>5</v>
      </c>
      <c r="J149" s="105">
        <v>3600</v>
      </c>
      <c r="K149" s="106">
        <f t="shared" si="41"/>
        <v>720</v>
      </c>
      <c r="L149" s="118">
        <v>5</v>
      </c>
      <c r="M149" s="105">
        <f t="shared" si="63"/>
        <v>3181.4717796373834</v>
      </c>
      <c r="N149" s="106">
        <f t="shared" si="56"/>
        <v>636.29435592747666</v>
      </c>
      <c r="O149" s="123">
        <f t="shared" si="57"/>
        <v>0</v>
      </c>
      <c r="P149" s="124">
        <f t="shared" si="58"/>
        <v>-83.705644072523341</v>
      </c>
      <c r="Q149" s="125">
        <f t="shared" si="59"/>
        <v>0.88374216101038428</v>
      </c>
      <c r="R149" s="290"/>
      <c r="S149" s="47">
        <v>0.92430555555555516</v>
      </c>
      <c r="T149" s="120">
        <v>0.9468518518518515</v>
      </c>
      <c r="U149" s="111">
        <v>14.749999999999908</v>
      </c>
      <c r="V149" s="112">
        <v>32.475535587424311</v>
      </c>
      <c r="W149" s="126"/>
      <c r="X149" s="127"/>
      <c r="Y149" s="411"/>
      <c r="Z149" s="412"/>
      <c r="AA149" s="172">
        <f t="shared" si="60"/>
        <v>-418.52822036261659</v>
      </c>
      <c r="AB149" s="110">
        <f t="shared" si="61"/>
        <v>0.88374216101038428</v>
      </c>
      <c r="AC149" s="295"/>
    </row>
    <row r="150" spans="1:29" ht="15.75" customHeight="1">
      <c r="A150" s="298"/>
      <c r="B150" s="100" t="s">
        <v>118</v>
      </c>
      <c r="C150" s="279" t="s">
        <v>140</v>
      </c>
      <c r="D150" s="280"/>
      <c r="E150" s="101">
        <v>17.89</v>
      </c>
      <c r="F150" s="102">
        <v>3236</v>
      </c>
      <c r="G150" s="121">
        <f t="shared" si="62"/>
        <v>57892.04</v>
      </c>
      <c r="H150" s="62"/>
      <c r="I150" s="104">
        <v>4</v>
      </c>
      <c r="J150" s="105">
        <v>3600</v>
      </c>
      <c r="K150" s="106">
        <f t="shared" si="41"/>
        <v>900</v>
      </c>
      <c r="L150" s="118">
        <v>4</v>
      </c>
      <c r="M150" s="105">
        <f t="shared" si="63"/>
        <v>3186.2564943287571</v>
      </c>
      <c r="N150" s="106">
        <f t="shared" si="56"/>
        <v>796.56412358218927</v>
      </c>
      <c r="O150" s="123">
        <f t="shared" si="57"/>
        <v>0</v>
      </c>
      <c r="P150" s="124">
        <f t="shared" si="58"/>
        <v>-103.43587641781073</v>
      </c>
      <c r="Q150" s="125">
        <f t="shared" si="59"/>
        <v>0.88507124842465479</v>
      </c>
      <c r="R150" s="290"/>
      <c r="S150" s="47">
        <v>0.95694444444444404</v>
      </c>
      <c r="T150" s="120">
        <v>0.99925925925925885</v>
      </c>
      <c r="U150" s="111">
        <v>14.53333333333326</v>
      </c>
      <c r="V150" s="112">
        <v>60.936713772286346</v>
      </c>
      <c r="W150" s="126"/>
      <c r="X150" s="127"/>
      <c r="Y150" s="411"/>
      <c r="Z150" s="412"/>
      <c r="AA150" s="172">
        <f t="shared" si="60"/>
        <v>-413.74350567124293</v>
      </c>
      <c r="AB150" s="110">
        <f t="shared" si="61"/>
        <v>0.88507124842465479</v>
      </c>
      <c r="AC150" s="295"/>
    </row>
    <row r="151" spans="1:29" ht="15.75" customHeight="1">
      <c r="A151" s="298"/>
      <c r="B151" s="100" t="s">
        <v>118</v>
      </c>
      <c r="C151" s="279" t="s">
        <v>141</v>
      </c>
      <c r="D151" s="280"/>
      <c r="E151" s="101">
        <v>16.66</v>
      </c>
      <c r="F151" s="102">
        <v>4915</v>
      </c>
      <c r="G151" s="121">
        <f t="shared" si="62"/>
        <v>81883.899999999994</v>
      </c>
      <c r="H151" s="62"/>
      <c r="I151" s="104">
        <v>5</v>
      </c>
      <c r="J151" s="105">
        <v>3600</v>
      </c>
      <c r="K151" s="106">
        <f t="shared" si="41"/>
        <v>720</v>
      </c>
      <c r="L151" s="118">
        <v>5</v>
      </c>
      <c r="M151" s="105">
        <f t="shared" si="63"/>
        <v>3192.7878973714546</v>
      </c>
      <c r="N151" s="106">
        <f t="shared" si="56"/>
        <v>638.55757947429095</v>
      </c>
      <c r="O151" s="123">
        <f t="shared" si="57"/>
        <v>0</v>
      </c>
      <c r="P151" s="124">
        <f t="shared" si="58"/>
        <v>-81.442420525709053</v>
      </c>
      <c r="Q151" s="125">
        <f t="shared" si="59"/>
        <v>0.88688552704762635</v>
      </c>
      <c r="R151" s="290"/>
      <c r="S151" s="47">
        <v>1.0090277777777774</v>
      </c>
      <c r="T151" s="120">
        <v>1.0731597222222218</v>
      </c>
      <c r="U151" s="111">
        <v>15</v>
      </c>
      <c r="V151" s="112">
        <v>92.364419272192833</v>
      </c>
      <c r="W151" s="126"/>
      <c r="X151" s="127"/>
      <c r="Y151" s="411"/>
      <c r="Z151" s="412"/>
      <c r="AA151" s="172">
        <f t="shared" si="60"/>
        <v>-407.21210262854538</v>
      </c>
      <c r="AB151" s="110">
        <f t="shared" si="61"/>
        <v>0.88688552704762624</v>
      </c>
      <c r="AC151" s="295"/>
    </row>
    <row r="152" spans="1:29" ht="15.75" customHeight="1">
      <c r="A152" s="298"/>
      <c r="B152" s="100"/>
      <c r="C152" s="279"/>
      <c r="D152" s="280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120"/>
      <c r="U152" s="111"/>
      <c r="V152" s="112"/>
      <c r="W152" s="126"/>
      <c r="X152" s="127"/>
      <c r="Y152" s="411"/>
      <c r="Z152" s="412"/>
      <c r="AA152" s="172"/>
      <c r="AB152" s="110"/>
      <c r="AC152" s="295"/>
    </row>
    <row r="153" spans="1:29" ht="15.75" customHeight="1">
      <c r="A153" s="298"/>
      <c r="B153" s="100"/>
      <c r="C153" s="279"/>
      <c r="D153" s="280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120"/>
      <c r="U153" s="111"/>
      <c r="V153" s="112"/>
      <c r="W153" s="126"/>
      <c r="X153" s="127"/>
      <c r="Y153" s="411"/>
      <c r="Z153" s="412"/>
      <c r="AA153" s="172"/>
      <c r="AB153" s="110"/>
      <c r="AC153" s="295"/>
    </row>
    <row r="154" spans="1:29" ht="15.75" customHeight="1">
      <c r="A154" s="298"/>
      <c r="B154" s="100"/>
      <c r="C154" s="279"/>
      <c r="D154" s="280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120"/>
      <c r="U154" s="111"/>
      <c r="V154" s="112"/>
      <c r="W154" s="113"/>
      <c r="X154" s="116"/>
      <c r="Y154" s="411"/>
      <c r="Z154" s="412"/>
      <c r="AA154" s="172"/>
      <c r="AB154" s="110"/>
      <c r="AC154" s="295"/>
    </row>
    <row r="155" spans="1:29" ht="15.75" customHeight="1">
      <c r="A155" s="298"/>
      <c r="B155" s="100"/>
      <c r="C155" s="279"/>
      <c r="D155" s="280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120"/>
      <c r="U155" s="111"/>
      <c r="V155" s="112"/>
      <c r="W155" s="126"/>
      <c r="X155" s="127"/>
      <c r="Y155" s="411"/>
      <c r="Z155" s="412"/>
      <c r="AA155" s="172"/>
      <c r="AB155" s="110"/>
      <c r="AC155" s="295"/>
    </row>
    <row r="156" spans="1:29" ht="15.75" customHeight="1">
      <c r="A156" s="298"/>
      <c r="B156" s="100"/>
      <c r="C156" s="279"/>
      <c r="D156" s="280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411"/>
      <c r="Z156" s="412"/>
      <c r="AA156" s="173"/>
      <c r="AB156" s="125"/>
      <c r="AC156" s="295"/>
    </row>
    <row r="157" spans="1:29" ht="15.75" customHeight="1" thickBot="1">
      <c r="A157" s="299"/>
      <c r="B157" s="133" t="s">
        <v>115</v>
      </c>
      <c r="C157" s="276"/>
      <c r="D157" s="276"/>
      <c r="E157" s="134"/>
      <c r="F157" s="167"/>
      <c r="G157" s="135"/>
      <c r="H157" s="69"/>
      <c r="I157" s="136">
        <f t="shared" ref="I157:J157" si="64">AVERAGE(I141:I156)</f>
        <v>4.2727272727272725</v>
      </c>
      <c r="J157" s="137">
        <f t="shared" si="64"/>
        <v>3545.4545454545455</v>
      </c>
      <c r="K157" s="138">
        <f t="shared" ref="K157" si="65">J157/I157</f>
        <v>829.78723404255322</v>
      </c>
      <c r="L157" s="136">
        <f t="shared" ref="L157:M157" si="66">AVERAGE(L141:L156)</f>
        <v>4.2727272727272725</v>
      </c>
      <c r="M157" s="137">
        <f t="shared" si="66"/>
        <v>3141.8697708518912</v>
      </c>
      <c r="N157" s="138">
        <f>M157/L157</f>
        <v>735.33122296533622</v>
      </c>
      <c r="O157" s="139">
        <f>L157-I157</f>
        <v>0</v>
      </c>
      <c r="P157" s="140">
        <f>N157-K157</f>
        <v>-94.456011077216999</v>
      </c>
      <c r="Q157" s="141">
        <f>N157/K157</f>
        <v>0.8861683969069436</v>
      </c>
      <c r="R157" s="291"/>
      <c r="S157" s="142">
        <v>0.70833333333333337</v>
      </c>
      <c r="T157" s="143">
        <v>1.0731597222222218</v>
      </c>
      <c r="U157" s="144"/>
      <c r="V157" s="166"/>
      <c r="W157" s="167"/>
      <c r="X157" s="138"/>
      <c r="Y157" s="413"/>
      <c r="Z157" s="414"/>
      <c r="AA157" s="174">
        <f>M157-J157</f>
        <v>-403.58477460265431</v>
      </c>
      <c r="AB157" s="141">
        <f>M157/J157</f>
        <v>0.88616839690694371</v>
      </c>
      <c r="AC157" s="296"/>
    </row>
    <row r="159" spans="1:29">
      <c r="Y159" s="275" t="s">
        <v>151</v>
      </c>
      <c r="Z159" s="275"/>
    </row>
    <row r="160" spans="1:29">
      <c r="Y160" s="275" t="s">
        <v>152</v>
      </c>
      <c r="Z160" s="275"/>
    </row>
    <row r="161" spans="25:26">
      <c r="Y161" s="275" t="s">
        <v>153</v>
      </c>
      <c r="Z161" s="275"/>
    </row>
    <row r="162" spans="25:26">
      <c r="Y162" s="275" t="s">
        <v>154</v>
      </c>
      <c r="Z162" s="275"/>
    </row>
    <row r="163" spans="25:26">
      <c r="Y163" s="275" t="s">
        <v>155</v>
      </c>
      <c r="Z163" s="275"/>
    </row>
    <row r="164" spans="25:26">
      <c r="Y164" s="275" t="s">
        <v>156</v>
      </c>
      <c r="Z164" s="275"/>
    </row>
    <row r="165" spans="25:26">
      <c r="Y165" s="275" t="s">
        <v>157</v>
      </c>
      <c r="Z165" s="275"/>
    </row>
    <row r="166" spans="25:26">
      <c r="Y166" s="275" t="s">
        <v>158</v>
      </c>
      <c r="Z166" s="275"/>
    </row>
    <row r="167" spans="25:26">
      <c r="Y167" s="275" t="s">
        <v>159</v>
      </c>
      <c r="Z167" s="275"/>
    </row>
    <row r="168" spans="25:26">
      <c r="Y168" s="275" t="s">
        <v>160</v>
      </c>
      <c r="Z168" s="275"/>
    </row>
    <row r="169" spans="25:26">
      <c r="Y169" s="275" t="s">
        <v>161</v>
      </c>
      <c r="Z169" s="275"/>
    </row>
    <row r="170" spans="25:26">
      <c r="Y170" s="275" t="s">
        <v>162</v>
      </c>
      <c r="Z170" s="275"/>
    </row>
    <row r="171" spans="25:26">
      <c r="Y171" s="275" t="s">
        <v>163</v>
      </c>
      <c r="Z171" s="275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22" priority="1" operator="greaterThan">
      <formula>0</formula>
    </cfRule>
  </conditionalFormatting>
  <conditionalFormatting sqref="P5:P157 AA5:AA157">
    <cfRule type="cellIs" dxfId="21" priority="4" operator="lessThan">
      <formula>0</formula>
    </cfRule>
  </conditionalFormatting>
  <conditionalFormatting sqref="Q5:Q157 AB5:AB157">
    <cfRule type="cellIs" dxfId="20" priority="2" operator="greaterThan">
      <formula>1</formula>
    </cfRule>
    <cfRule type="cellIs" dxfId="19" priority="3" operator="lessThan">
      <formula>0.8</formula>
    </cfRule>
  </conditionalFormatting>
  <conditionalFormatting sqref="AC5:AC6 R5:R157 AC90:AC95">
    <cfRule type="cellIs" dxfId="18" priority="5" operator="lessThan">
      <formula>0.8</formula>
    </cfRule>
  </conditionalFormatting>
  <conditionalFormatting sqref="AC12:AC20">
    <cfRule type="cellIs" dxfId="17" priority="13" operator="lessThan">
      <formula>0.8</formula>
    </cfRule>
  </conditionalFormatting>
  <conditionalFormatting sqref="AC22:AC27">
    <cfRule type="cellIs" dxfId="16" priority="12" operator="lessThan">
      <formula>0.8</formula>
    </cfRule>
  </conditionalFormatting>
  <conditionalFormatting sqref="AC39">
    <cfRule type="cellIs" dxfId="15" priority="11" operator="lessThan">
      <formula>0.8</formula>
    </cfRule>
  </conditionalFormatting>
  <conditionalFormatting sqref="AC56">
    <cfRule type="cellIs" dxfId="14" priority="7" operator="lessThan">
      <formula>0.8</formula>
    </cfRule>
  </conditionalFormatting>
  <conditionalFormatting sqref="AC73:AC78">
    <cfRule type="cellIs" dxfId="13" priority="6" operator="lessThan">
      <formula>0.8</formula>
    </cfRule>
  </conditionalFormatting>
  <conditionalFormatting sqref="AC107">
    <cfRule type="cellIs" dxfId="12" priority="10" operator="lessThan">
      <formula>0.8</formula>
    </cfRule>
  </conditionalFormatting>
  <conditionalFormatting sqref="AC124">
    <cfRule type="cellIs" dxfId="11" priority="9" operator="lessThan">
      <formula>0.8</formula>
    </cfRule>
  </conditionalFormatting>
  <conditionalFormatting sqref="AC141:AC146">
    <cfRule type="cellIs" dxfId="10" priority="8" operator="lessThan">
      <formula>0.8</formula>
    </cfRule>
  </conditionalFormatting>
  <dataValidations count="1">
    <dataValidation type="list" allowBlank="1" showInputMessage="1" showErrorMessage="1" sqref="Y5:Z157" xr:uid="{F7669224-48E2-4CCA-B26C-CACB30BEF17D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DEF45-31A1-4618-9A6A-ECEEA6FBF9A7}">
  <sheetPr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S27" sqref="S27"/>
      <selection pane="bottomLeft" activeCell="S27" sqref="S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50466</v>
      </c>
      <c r="E1" s="88" t="s">
        <v>3</v>
      </c>
      <c r="F1" s="89">
        <f>SUM(G5:G123)</f>
        <v>2299266.59</v>
      </c>
      <c r="G1" s="90" t="s">
        <v>84</v>
      </c>
      <c r="H1" s="91">
        <f>L21+L38+L55+L72+L89+L106+L123</f>
        <v>132.78333333333333</v>
      </c>
      <c r="I1" s="341" t="s">
        <v>85</v>
      </c>
      <c r="J1" s="342"/>
      <c r="K1" s="343"/>
      <c r="L1" s="347" t="s">
        <v>86</v>
      </c>
      <c r="M1" s="348"/>
      <c r="N1" s="349"/>
      <c r="O1" s="342" t="s">
        <v>87</v>
      </c>
      <c r="P1" s="342"/>
      <c r="Q1" s="342"/>
      <c r="R1" s="353"/>
      <c r="S1" s="341" t="s">
        <v>88</v>
      </c>
      <c r="T1" s="342"/>
      <c r="U1" s="342"/>
      <c r="V1" s="342"/>
      <c r="W1" s="342"/>
      <c r="X1" s="353"/>
      <c r="Y1" s="192" t="s">
        <v>192</v>
      </c>
      <c r="Z1" s="192" t="s">
        <v>193</v>
      </c>
      <c r="AA1" s="373" t="s">
        <v>165</v>
      </c>
      <c r="AB1" s="374"/>
      <c r="AC1" s="176" t="s">
        <v>19</v>
      </c>
      <c r="AD1" s="177" t="s">
        <v>164</v>
      </c>
      <c r="AE1" s="341" t="s">
        <v>90</v>
      </c>
      <c r="AF1" s="356"/>
      <c r="AG1" s="357"/>
    </row>
    <row r="2" spans="1:33" ht="26.25" customHeight="1" thickBot="1">
      <c r="A2" s="334">
        <v>46143</v>
      </c>
      <c r="B2" s="335"/>
      <c r="C2" s="92" t="s">
        <v>40</v>
      </c>
      <c r="D2" s="93">
        <f>AVERAGE(N21,N38,N55,N72,N89,N106,N123)</f>
        <v>144.48490467789028</v>
      </c>
      <c r="E2" s="93" t="s">
        <v>91</v>
      </c>
      <c r="F2" s="94">
        <f>F1/D1</f>
        <v>45.560706019894582</v>
      </c>
      <c r="G2" s="95" t="s">
        <v>92</v>
      </c>
      <c r="H2" s="96">
        <f>COUNT(H5:H123)</f>
        <v>0</v>
      </c>
      <c r="I2" s="344"/>
      <c r="J2" s="345"/>
      <c r="K2" s="346"/>
      <c r="L2" s="350"/>
      <c r="M2" s="351"/>
      <c r="N2" s="352"/>
      <c r="O2" s="351"/>
      <c r="P2" s="351"/>
      <c r="Q2" s="351"/>
      <c r="R2" s="354"/>
      <c r="S2" s="355"/>
      <c r="T2" s="351"/>
      <c r="U2" s="351"/>
      <c r="V2" s="351"/>
      <c r="W2" s="351"/>
      <c r="X2" s="354"/>
      <c r="Y2" s="193">
        <f>SUM(Y21,Y38,Y55,Y72,Y89,Y106,Y123)</f>
        <v>0</v>
      </c>
      <c r="Z2" s="193">
        <f>SUM(Z21,Z38,Z55,Z72,Z89,Z106,Z123)</f>
        <v>0</v>
      </c>
      <c r="AA2" s="375"/>
      <c r="AB2" s="376"/>
      <c r="AC2" s="201">
        <f>SUM(AC21,AC38,AC55,AC72,AC89,AC106,AC123)</f>
        <v>39</v>
      </c>
      <c r="AD2" s="202">
        <f>SUM(AD21,AD38,AD55,AD72,AD89,AD106,AD123)</f>
        <v>0</v>
      </c>
      <c r="AE2" s="358"/>
      <c r="AF2" s="359"/>
      <c r="AG2" s="360"/>
    </row>
    <row r="3" spans="1:33" ht="23.25" customHeight="1">
      <c r="A3" s="336" t="s">
        <v>93</v>
      </c>
      <c r="B3" s="338" t="s">
        <v>94</v>
      </c>
      <c r="C3" s="308" t="s">
        <v>95</v>
      </c>
      <c r="D3" s="308"/>
      <c r="E3" s="328" t="s">
        <v>96</v>
      </c>
      <c r="F3" s="308" t="s">
        <v>97</v>
      </c>
      <c r="G3" s="328" t="s">
        <v>98</v>
      </c>
      <c r="H3" s="330" t="s">
        <v>99</v>
      </c>
      <c r="I3" s="320" t="s">
        <v>100</v>
      </c>
      <c r="J3" s="316" t="s">
        <v>101</v>
      </c>
      <c r="K3" s="318" t="s">
        <v>40</v>
      </c>
      <c r="L3" s="332" t="s">
        <v>100</v>
      </c>
      <c r="M3" s="316" t="s">
        <v>101</v>
      </c>
      <c r="N3" s="318" t="s">
        <v>40</v>
      </c>
      <c r="O3" s="320" t="s">
        <v>100</v>
      </c>
      <c r="P3" s="322" t="s">
        <v>40</v>
      </c>
      <c r="Q3" s="324" t="s">
        <v>102</v>
      </c>
      <c r="R3" s="326" t="s">
        <v>103</v>
      </c>
      <c r="S3" s="304" t="s">
        <v>104</v>
      </c>
      <c r="T3" s="305"/>
      <c r="U3" s="306" t="s">
        <v>105</v>
      </c>
      <c r="V3" s="306" t="s">
        <v>106</v>
      </c>
      <c r="W3" s="308" t="s">
        <v>107</v>
      </c>
      <c r="X3" s="309"/>
      <c r="Y3" s="366" t="s">
        <v>194</v>
      </c>
      <c r="Z3" s="367"/>
      <c r="AA3" s="369" t="s">
        <v>108</v>
      </c>
      <c r="AB3" s="370"/>
      <c r="AC3" s="366" t="s">
        <v>195</v>
      </c>
      <c r="AD3" s="367"/>
      <c r="AE3" s="314" t="s">
        <v>101</v>
      </c>
      <c r="AF3" s="300" t="s">
        <v>102</v>
      </c>
      <c r="AG3" s="302" t="s">
        <v>109</v>
      </c>
    </row>
    <row r="4" spans="1:33" ht="17.25" customHeight="1" thickBot="1">
      <c r="A4" s="337"/>
      <c r="B4" s="339"/>
      <c r="C4" s="340"/>
      <c r="D4" s="340"/>
      <c r="E4" s="329"/>
      <c r="F4" s="340"/>
      <c r="G4" s="329"/>
      <c r="H4" s="331"/>
      <c r="I4" s="321"/>
      <c r="J4" s="317"/>
      <c r="K4" s="319"/>
      <c r="L4" s="333"/>
      <c r="M4" s="317"/>
      <c r="N4" s="319"/>
      <c r="O4" s="321"/>
      <c r="P4" s="323"/>
      <c r="Q4" s="325"/>
      <c r="R4" s="327"/>
      <c r="S4" s="203" t="s">
        <v>110</v>
      </c>
      <c r="T4" s="204" t="s">
        <v>111</v>
      </c>
      <c r="U4" s="307"/>
      <c r="V4" s="307"/>
      <c r="W4" s="99" t="s">
        <v>112</v>
      </c>
      <c r="X4" s="69" t="s">
        <v>113</v>
      </c>
      <c r="Y4" s="194" t="s">
        <v>49</v>
      </c>
      <c r="Z4" s="195" t="s">
        <v>50</v>
      </c>
      <c r="AA4" s="371"/>
      <c r="AB4" s="372"/>
      <c r="AC4" s="194" t="s">
        <v>166</v>
      </c>
      <c r="AD4" s="195" t="s">
        <v>167</v>
      </c>
      <c r="AE4" s="315"/>
      <c r="AF4" s="301"/>
      <c r="AG4" s="303"/>
    </row>
    <row r="5" spans="1:33" ht="15.75" customHeight="1">
      <c r="A5" s="297" t="s">
        <v>172</v>
      </c>
      <c r="B5" s="114" t="s">
        <v>173</v>
      </c>
      <c r="C5" s="365" t="s">
        <v>174</v>
      </c>
      <c r="D5" s="365"/>
      <c r="E5" s="147">
        <v>56.77</v>
      </c>
      <c r="F5" s="151">
        <v>2704</v>
      </c>
      <c r="G5" s="148">
        <f t="shared" ref="G5:G7" si="0">E5*F5</f>
        <v>153506.08000000002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1788.0185531321163</v>
      </c>
      <c r="N5" s="152">
        <f>M5/L5</f>
        <v>74.500773047171506</v>
      </c>
      <c r="O5" s="154">
        <f>L5-I5</f>
        <v>0</v>
      </c>
      <c r="P5" s="155">
        <f>N5-K5</f>
        <v>-8.8325602861618222</v>
      </c>
      <c r="Q5" s="156">
        <f>N5/K5</f>
        <v>0.89400927656605811</v>
      </c>
      <c r="R5" s="289">
        <f>Q21</f>
        <v>0.89464708145886651</v>
      </c>
      <c r="S5" s="157">
        <v>0.29166666666666669</v>
      </c>
      <c r="T5" s="158">
        <v>0.35467592592592595</v>
      </c>
      <c r="U5" s="159"/>
      <c r="V5" s="160">
        <v>90.737313500355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-211.98144686788373</v>
      </c>
      <c r="AF5" s="132">
        <f>M5/J5</f>
        <v>0.89400927656605811</v>
      </c>
      <c r="AG5" s="368">
        <f>AF21</f>
        <v>0.89464708145886651</v>
      </c>
    </row>
    <row r="6" spans="1:33" ht="15.75" customHeight="1">
      <c r="A6" s="298"/>
      <c r="B6" s="100" t="s">
        <v>175</v>
      </c>
      <c r="C6" s="364" t="s">
        <v>178</v>
      </c>
      <c r="D6" s="364"/>
      <c r="E6" s="101">
        <v>59.52</v>
      </c>
      <c r="F6" s="102">
        <v>2890</v>
      </c>
      <c r="G6" s="103">
        <f t="shared" si="0"/>
        <v>172012.80000000002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1790.7997644980876</v>
      </c>
      <c r="N6" s="106">
        <f>M6/L6</f>
        <v>74.616656854086983</v>
      </c>
      <c r="O6" s="108">
        <f>L6-I6</f>
        <v>0</v>
      </c>
      <c r="P6" s="109">
        <f>N6-K6</f>
        <v>-8.7166764792463454</v>
      </c>
      <c r="Q6" s="110">
        <f>N6/K6</f>
        <v>0.89539988224904388</v>
      </c>
      <c r="R6" s="290"/>
      <c r="S6" s="47">
        <v>0.35833333333333334</v>
      </c>
      <c r="T6" s="48">
        <v>0.42556712962962961</v>
      </c>
      <c r="U6" s="111">
        <v>5.2666666666666373</v>
      </c>
      <c r="V6" s="112">
        <v>96.828245925417178</v>
      </c>
      <c r="W6" s="113">
        <v>0.42556712962962961</v>
      </c>
      <c r="X6" s="116">
        <v>0.46458333333333329</v>
      </c>
      <c r="Y6" s="12"/>
      <c r="Z6" s="198"/>
      <c r="AA6" s="281"/>
      <c r="AB6" s="282"/>
      <c r="AC6" s="12">
        <v>2</v>
      </c>
      <c r="AD6" s="198"/>
      <c r="AE6" s="117">
        <f>M6-J6</f>
        <v>-209.2002355019124</v>
      </c>
      <c r="AF6" s="110">
        <f>M6/J6</f>
        <v>0.89539988224904377</v>
      </c>
      <c r="AG6" s="362"/>
    </row>
    <row r="7" spans="1:33" ht="15.75" customHeight="1">
      <c r="A7" s="298"/>
      <c r="B7" s="100" t="s">
        <v>175</v>
      </c>
      <c r="C7" s="364" t="s">
        <v>176</v>
      </c>
      <c r="D7" s="364"/>
      <c r="E7" s="101">
        <v>77.34</v>
      </c>
      <c r="F7" s="102">
        <v>1444</v>
      </c>
      <c r="G7" s="103">
        <f t="shared" si="0"/>
        <v>111678.96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1789.0641711229953</v>
      </c>
      <c r="N7" s="106">
        <f>M7/L7</f>
        <v>77.785398744478059</v>
      </c>
      <c r="O7" s="108">
        <f>L7-I7</f>
        <v>0</v>
      </c>
      <c r="P7" s="109">
        <f>N7-K7</f>
        <v>-9.1711229946523787</v>
      </c>
      <c r="Q7" s="110">
        <f>N7/K7</f>
        <v>0.89453208556149766</v>
      </c>
      <c r="R7" s="290"/>
      <c r="S7" s="47">
        <v>0.46458333333333329</v>
      </c>
      <c r="T7" s="48">
        <v>0.49820601851851848</v>
      </c>
      <c r="U7" s="111">
        <v>56.183333333333294</v>
      </c>
      <c r="V7" s="112">
        <v>48.427553018188327</v>
      </c>
      <c r="W7" s="113"/>
      <c r="X7" s="116"/>
      <c r="Y7" s="12"/>
      <c r="Z7" s="198"/>
      <c r="AA7" s="281"/>
      <c r="AB7" s="282"/>
      <c r="AC7" s="12">
        <v>1</v>
      </c>
      <c r="AD7" s="198"/>
      <c r="AE7" s="117">
        <f>M7-J7</f>
        <v>-210.93582887700472</v>
      </c>
      <c r="AF7" s="110">
        <f>M7/J7</f>
        <v>0.89453208556149766</v>
      </c>
      <c r="AG7" s="362"/>
    </row>
    <row r="8" spans="1:33" ht="15.75" customHeight="1">
      <c r="A8" s="298"/>
      <c r="B8" s="100"/>
      <c r="C8" s="364"/>
      <c r="D8" s="364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81"/>
      <c r="AB8" s="282"/>
      <c r="AC8" s="12"/>
      <c r="AD8" s="198"/>
      <c r="AE8" s="117"/>
      <c r="AF8" s="110"/>
      <c r="AG8" s="362"/>
    </row>
    <row r="9" spans="1:33" ht="15.75" customHeight="1">
      <c r="A9" s="298"/>
      <c r="B9" s="100"/>
      <c r="C9" s="364"/>
      <c r="D9" s="364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81"/>
      <c r="AB9" s="282"/>
      <c r="AC9" s="12"/>
      <c r="AD9" s="198"/>
      <c r="AE9" s="117"/>
      <c r="AF9" s="110"/>
      <c r="AG9" s="362"/>
    </row>
    <row r="10" spans="1:33" ht="15.75" customHeight="1">
      <c r="A10" s="298"/>
      <c r="B10" s="100"/>
      <c r="C10" s="364"/>
      <c r="D10" s="36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120"/>
      <c r="U10" s="111"/>
      <c r="V10" s="112"/>
      <c r="W10" s="113"/>
      <c r="X10" s="116"/>
      <c r="Y10" s="12"/>
      <c r="Z10" s="198"/>
      <c r="AA10" s="281"/>
      <c r="AB10" s="282"/>
      <c r="AC10" s="12"/>
      <c r="AD10" s="198"/>
      <c r="AE10" s="117"/>
      <c r="AF10" s="110"/>
      <c r="AG10" s="362"/>
    </row>
    <row r="11" spans="1:33" ht="15.75" customHeight="1">
      <c r="A11" s="298"/>
      <c r="B11" s="100"/>
      <c r="C11" s="364"/>
      <c r="D11" s="364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120"/>
      <c r="U11" s="111"/>
      <c r="V11" s="112"/>
      <c r="W11" s="113"/>
      <c r="X11" s="116"/>
      <c r="Y11" s="12"/>
      <c r="Z11" s="198"/>
      <c r="AA11" s="281"/>
      <c r="AB11" s="282"/>
      <c r="AC11" s="12"/>
      <c r="AD11" s="198"/>
      <c r="AE11" s="117"/>
      <c r="AF11" s="110"/>
      <c r="AG11" s="362"/>
    </row>
    <row r="12" spans="1:33" ht="15.75" customHeight="1">
      <c r="A12" s="298"/>
      <c r="B12" s="100"/>
      <c r="C12" s="364"/>
      <c r="D12" s="36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120"/>
      <c r="U12" s="111"/>
      <c r="V12" s="112"/>
      <c r="W12" s="113"/>
      <c r="X12" s="116"/>
      <c r="Y12" s="12"/>
      <c r="Z12" s="198"/>
      <c r="AA12" s="281"/>
      <c r="AB12" s="282"/>
      <c r="AC12" s="12"/>
      <c r="AD12" s="198"/>
      <c r="AE12" s="117"/>
      <c r="AF12" s="110"/>
      <c r="AG12" s="362"/>
    </row>
    <row r="13" spans="1:33" ht="15.75" customHeight="1">
      <c r="A13" s="298"/>
      <c r="B13" s="100"/>
      <c r="C13" s="364"/>
      <c r="D13" s="36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120"/>
      <c r="U13" s="111"/>
      <c r="V13" s="112"/>
      <c r="W13" s="113"/>
      <c r="X13" s="116"/>
      <c r="Y13" s="12"/>
      <c r="Z13" s="198"/>
      <c r="AA13" s="281"/>
      <c r="AB13" s="282"/>
      <c r="AC13" s="12"/>
      <c r="AD13" s="198"/>
      <c r="AE13" s="117"/>
      <c r="AF13" s="110"/>
      <c r="AG13" s="362"/>
    </row>
    <row r="14" spans="1:33" ht="15.75" customHeight="1">
      <c r="A14" s="298"/>
      <c r="B14" s="100"/>
      <c r="C14" s="364"/>
      <c r="D14" s="36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120"/>
      <c r="U14" s="111"/>
      <c r="V14" s="112"/>
      <c r="W14" s="113"/>
      <c r="X14" s="116"/>
      <c r="Y14" s="12"/>
      <c r="Z14" s="198"/>
      <c r="AA14" s="281"/>
      <c r="AB14" s="282"/>
      <c r="AC14" s="12"/>
      <c r="AD14" s="198"/>
      <c r="AE14" s="117"/>
      <c r="AF14" s="110"/>
      <c r="AG14" s="362"/>
    </row>
    <row r="15" spans="1:33" ht="15.75" customHeight="1">
      <c r="A15" s="298"/>
      <c r="B15" s="100"/>
      <c r="C15" s="364"/>
      <c r="D15" s="36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120"/>
      <c r="U15" s="111"/>
      <c r="V15" s="112"/>
      <c r="W15" s="113"/>
      <c r="X15" s="116"/>
      <c r="Y15" s="12"/>
      <c r="Z15" s="198"/>
      <c r="AA15" s="281"/>
      <c r="AB15" s="282"/>
      <c r="AC15" s="12"/>
      <c r="AD15" s="198"/>
      <c r="AE15" s="117"/>
      <c r="AF15" s="110"/>
      <c r="AG15" s="362"/>
    </row>
    <row r="16" spans="1:33" ht="15.75" customHeight="1">
      <c r="A16" s="298"/>
      <c r="B16" s="100"/>
      <c r="C16" s="364"/>
      <c r="D16" s="36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120"/>
      <c r="U16" s="111"/>
      <c r="V16" s="112"/>
      <c r="W16" s="113"/>
      <c r="X16" s="116"/>
      <c r="Y16" s="12"/>
      <c r="Z16" s="198"/>
      <c r="AA16" s="281"/>
      <c r="AB16" s="282"/>
      <c r="AC16" s="12"/>
      <c r="AD16" s="198"/>
      <c r="AE16" s="117"/>
      <c r="AF16" s="110"/>
      <c r="AG16" s="362"/>
    </row>
    <row r="17" spans="1:33" ht="15.75" customHeight="1">
      <c r="A17" s="298"/>
      <c r="B17" s="100"/>
      <c r="C17" s="364"/>
      <c r="D17" s="36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120"/>
      <c r="U17" s="111"/>
      <c r="V17" s="112"/>
      <c r="W17" s="113"/>
      <c r="X17" s="116"/>
      <c r="Y17" s="12"/>
      <c r="Z17" s="198"/>
      <c r="AA17" s="281"/>
      <c r="AB17" s="282"/>
      <c r="AC17" s="12"/>
      <c r="AD17" s="198"/>
      <c r="AE17" s="117"/>
      <c r="AF17" s="110"/>
      <c r="AG17" s="362"/>
    </row>
    <row r="18" spans="1:33" ht="15.75" customHeight="1">
      <c r="A18" s="298"/>
      <c r="B18" s="100"/>
      <c r="C18" s="364"/>
      <c r="D18" s="36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120"/>
      <c r="U18" s="111"/>
      <c r="V18" s="112"/>
      <c r="W18" s="113"/>
      <c r="X18" s="116"/>
      <c r="Y18" s="12"/>
      <c r="Z18" s="198"/>
      <c r="AA18" s="281"/>
      <c r="AB18" s="282"/>
      <c r="AC18" s="12"/>
      <c r="AD18" s="198"/>
      <c r="AE18" s="117"/>
      <c r="AF18" s="110"/>
      <c r="AG18" s="362"/>
    </row>
    <row r="19" spans="1:33" ht="15.75" customHeight="1">
      <c r="A19" s="298"/>
      <c r="B19" s="100"/>
      <c r="C19" s="364"/>
      <c r="D19" s="36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120"/>
      <c r="U19" s="111"/>
      <c r="V19" s="112"/>
      <c r="W19" s="113"/>
      <c r="X19" s="116"/>
      <c r="Y19" s="12"/>
      <c r="Z19" s="198"/>
      <c r="AA19" s="281"/>
      <c r="AB19" s="282"/>
      <c r="AC19" s="12"/>
      <c r="AD19" s="198"/>
      <c r="AE19" s="117"/>
      <c r="AF19" s="110"/>
      <c r="AG19" s="362"/>
    </row>
    <row r="20" spans="1:33" ht="15.75" customHeight="1">
      <c r="A20" s="298"/>
      <c r="B20" s="100"/>
      <c r="C20" s="364"/>
      <c r="D20" s="364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120"/>
      <c r="U20" s="130"/>
      <c r="V20" s="112"/>
      <c r="W20" s="113"/>
      <c r="X20" s="116"/>
      <c r="Y20" s="12"/>
      <c r="Z20" s="198"/>
      <c r="AA20" s="281"/>
      <c r="AB20" s="282"/>
      <c r="AC20" s="12"/>
      <c r="AD20" s="198"/>
      <c r="AE20" s="117"/>
      <c r="AF20" s="110"/>
      <c r="AG20" s="362"/>
    </row>
    <row r="21" spans="1:33" ht="15.75" customHeight="1" thickBot="1">
      <c r="A21" s="299"/>
      <c r="B21" s="133" t="s">
        <v>115</v>
      </c>
      <c r="C21" s="276"/>
      <c r="D21" s="276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1789.294162917733</v>
      </c>
      <c r="N21" s="138">
        <f t="shared" ref="N21:N26" si="5">M21/L21</f>
        <v>75.603978714833787</v>
      </c>
      <c r="O21" s="139">
        <f t="shared" ref="O21:O26" si="6">L21-I21</f>
        <v>0</v>
      </c>
      <c r="P21" s="140">
        <f t="shared" ref="P21:P26" si="7">N21-K21</f>
        <v>-8.9030635386873342</v>
      </c>
      <c r="Q21" s="141">
        <f t="shared" ref="Q21:Q26" si="8">N21/K21</f>
        <v>0.89464708145886651</v>
      </c>
      <c r="R21" s="291"/>
      <c r="S21" s="142">
        <v>0.29166666666666669</v>
      </c>
      <c r="T21" s="143">
        <v>0.49820601851851848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7"/>
      <c r="AB21" s="278"/>
      <c r="AC21" s="179">
        <f>SUM(AC5:AC20)</f>
        <v>6</v>
      </c>
      <c r="AD21" s="180">
        <f>SUM(AD5:AD20)</f>
        <v>0</v>
      </c>
      <c r="AE21" s="168">
        <f t="shared" ref="AE21:AE26" si="9">M21-J21</f>
        <v>-210.70583708226695</v>
      </c>
      <c r="AF21" s="141">
        <f t="shared" ref="AF21:AF26" si="10">M21/J21</f>
        <v>0.89464708145886651</v>
      </c>
      <c r="AG21" s="363"/>
    </row>
    <row r="22" spans="1:33" ht="15.75" customHeight="1">
      <c r="A22" s="283" t="s">
        <v>179</v>
      </c>
      <c r="B22" s="146" t="s">
        <v>175</v>
      </c>
      <c r="C22" s="287" t="s">
        <v>184</v>
      </c>
      <c r="D22" s="288"/>
      <c r="E22" s="147">
        <v>53.76</v>
      </c>
      <c r="F22" s="159">
        <v>2192</v>
      </c>
      <c r="G22" s="148">
        <f t="shared" ref="G22:G26" si="11">E22*F22</f>
        <v>117841.92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1787.6065513744436</v>
      </c>
      <c r="N22" s="152">
        <f t="shared" si="5"/>
        <v>89.38032756872218</v>
      </c>
      <c r="O22" s="154">
        <f t="shared" si="6"/>
        <v>0</v>
      </c>
      <c r="P22" s="155">
        <f t="shared" si="7"/>
        <v>-10.61967243127782</v>
      </c>
      <c r="Q22" s="156">
        <f t="shared" si="8"/>
        <v>0.89380327568722184</v>
      </c>
      <c r="R22" s="289">
        <f>Q38</f>
        <v>0.89781158320441945</v>
      </c>
      <c r="S22" s="157">
        <v>0.29166666666666669</v>
      </c>
      <c r="T22" s="158">
        <v>0.34275462962962966</v>
      </c>
      <c r="U22" s="159"/>
      <c r="V22" s="160">
        <v>73.573236738743063</v>
      </c>
      <c r="W22" s="97"/>
      <c r="X22" s="98"/>
      <c r="Y22" s="12"/>
      <c r="Z22" s="198"/>
      <c r="AA22" s="292"/>
      <c r="AB22" s="293"/>
      <c r="AC22" s="12">
        <v>3</v>
      </c>
      <c r="AD22" s="198"/>
      <c r="AE22" s="115">
        <f t="shared" si="9"/>
        <v>-212.3934486255564</v>
      </c>
      <c r="AF22" s="156">
        <f t="shared" si="10"/>
        <v>0.89380327568722184</v>
      </c>
      <c r="AG22" s="361">
        <f>AF38</f>
        <v>0.90620234566427404</v>
      </c>
    </row>
    <row r="23" spans="1:33" ht="15.75" customHeight="1">
      <c r="A23" s="284"/>
      <c r="B23" s="163" t="s">
        <v>175</v>
      </c>
      <c r="C23" s="279" t="s">
        <v>182</v>
      </c>
      <c r="D23" s="280"/>
      <c r="E23" s="101">
        <v>47.37</v>
      </c>
      <c r="F23" s="111">
        <v>1215</v>
      </c>
      <c r="G23" s="103">
        <f t="shared" si="11"/>
        <v>57554.549999999996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1787.5999999999995</v>
      </c>
      <c r="N23" s="106">
        <f t="shared" si="5"/>
        <v>85.123809523809499</v>
      </c>
      <c r="O23" s="108">
        <f t="shared" si="6"/>
        <v>0</v>
      </c>
      <c r="P23" s="109">
        <f t="shared" si="7"/>
        <v>-10.114285714285742</v>
      </c>
      <c r="Q23" s="110">
        <f t="shared" si="8"/>
        <v>0.89379999999999971</v>
      </c>
      <c r="R23" s="290"/>
      <c r="S23" s="47">
        <v>0.34652777777777777</v>
      </c>
      <c r="T23" s="48">
        <v>0.37483796296296296</v>
      </c>
      <c r="U23" s="111">
        <v>5.4333333333332767</v>
      </c>
      <c r="V23" s="112">
        <v>40.780935332289118</v>
      </c>
      <c r="W23" s="113"/>
      <c r="X23" s="116"/>
      <c r="Y23" s="12"/>
      <c r="Z23" s="198"/>
      <c r="AA23" s="281"/>
      <c r="AB23" s="282"/>
      <c r="AC23" s="12">
        <v>1</v>
      </c>
      <c r="AD23" s="198"/>
      <c r="AE23" s="117">
        <f t="shared" si="9"/>
        <v>-212.40000000000055</v>
      </c>
      <c r="AF23" s="110">
        <f t="shared" si="10"/>
        <v>0.89379999999999971</v>
      </c>
      <c r="AG23" s="362"/>
    </row>
    <row r="24" spans="1:33" ht="15.75" customHeight="1">
      <c r="A24" s="284"/>
      <c r="B24" s="163" t="s">
        <v>175</v>
      </c>
      <c r="C24" s="279" t="s">
        <v>183</v>
      </c>
      <c r="D24" s="280"/>
      <c r="E24" s="101">
        <v>59.54</v>
      </c>
      <c r="F24" s="111">
        <v>1835</v>
      </c>
      <c r="G24" s="103">
        <f t="shared" si="11"/>
        <v>109255.9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1789.8494679135727</v>
      </c>
      <c r="N24" s="106">
        <f t="shared" si="5"/>
        <v>77.819542083198812</v>
      </c>
      <c r="O24" s="108">
        <f t="shared" si="6"/>
        <v>0</v>
      </c>
      <c r="P24" s="109">
        <f t="shared" si="7"/>
        <v>-9.1369796559316256</v>
      </c>
      <c r="Q24" s="110">
        <f t="shared" si="8"/>
        <v>0.89492473395678629</v>
      </c>
      <c r="R24" s="290"/>
      <c r="S24" s="47">
        <v>0.37847222222222221</v>
      </c>
      <c r="T24" s="48">
        <v>0.42118055555555556</v>
      </c>
      <c r="U24" s="111">
        <v>5.2333333333333254</v>
      </c>
      <c r="V24" s="112">
        <v>61.513552940484743</v>
      </c>
      <c r="W24" s="113"/>
      <c r="X24" s="116"/>
      <c r="Y24" s="12"/>
      <c r="Z24" s="198"/>
      <c r="AA24" s="281"/>
      <c r="AB24" s="282"/>
      <c r="AC24" s="12">
        <v>1</v>
      </c>
      <c r="AD24" s="198"/>
      <c r="AE24" s="117">
        <f t="shared" si="9"/>
        <v>-210.15053208642735</v>
      </c>
      <c r="AF24" s="110">
        <f t="shared" si="10"/>
        <v>0.89492473395678629</v>
      </c>
      <c r="AG24" s="362"/>
    </row>
    <row r="25" spans="1:33" ht="15.75" customHeight="1">
      <c r="A25" s="284"/>
      <c r="B25" s="163" t="s">
        <v>175</v>
      </c>
      <c r="C25" s="279" t="s">
        <v>185</v>
      </c>
      <c r="D25" s="280"/>
      <c r="E25" s="101">
        <v>71.55</v>
      </c>
      <c r="F25" s="111">
        <v>1519</v>
      </c>
      <c r="G25" s="103">
        <f t="shared" si="11"/>
        <v>108684.45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1786.2326750448844</v>
      </c>
      <c r="N25" s="106">
        <f t="shared" si="5"/>
        <v>81.192394320222022</v>
      </c>
      <c r="O25" s="108">
        <f t="shared" si="6"/>
        <v>0</v>
      </c>
      <c r="P25" s="109">
        <f t="shared" si="7"/>
        <v>-9.716696588868885</v>
      </c>
      <c r="Q25" s="110">
        <f t="shared" si="8"/>
        <v>0.89311633752244224</v>
      </c>
      <c r="R25" s="290"/>
      <c r="S25" s="47">
        <v>0.42499999999999999</v>
      </c>
      <c r="T25" s="48">
        <v>0.46042824074074074</v>
      </c>
      <c r="U25" s="111">
        <v>5.4999999999999805</v>
      </c>
      <c r="V25" s="112">
        <v>51.023587953181874</v>
      </c>
      <c r="W25" s="113">
        <v>0.46042824074074074</v>
      </c>
      <c r="X25" s="116">
        <v>0.4993055555555555</v>
      </c>
      <c r="Y25" s="12"/>
      <c r="Z25" s="198"/>
      <c r="AA25" s="281"/>
      <c r="AB25" s="282"/>
      <c r="AC25" s="12">
        <v>1</v>
      </c>
      <c r="AD25" s="198"/>
      <c r="AE25" s="117">
        <f t="shared" si="9"/>
        <v>-213.76732495511555</v>
      </c>
      <c r="AF25" s="110">
        <f t="shared" si="10"/>
        <v>0.89311633752244224</v>
      </c>
      <c r="AG25" s="362"/>
    </row>
    <row r="26" spans="1:33" ht="15.75" customHeight="1">
      <c r="A26" s="285"/>
      <c r="B26" s="163" t="s">
        <v>170</v>
      </c>
      <c r="C26" s="279" t="s">
        <v>171</v>
      </c>
      <c r="D26" s="280"/>
      <c r="E26" s="101">
        <v>29.97</v>
      </c>
      <c r="F26" s="111">
        <v>2065</v>
      </c>
      <c r="G26" s="103">
        <f t="shared" si="11"/>
        <v>61888.049999999996</v>
      </c>
      <c r="H26" s="13"/>
      <c r="I26" s="118">
        <v>21</v>
      </c>
      <c r="J26" s="105">
        <v>2790</v>
      </c>
      <c r="K26" s="106">
        <f t="shared" si="1"/>
        <v>132.85714285714286</v>
      </c>
      <c r="L26" s="107">
        <v>22</v>
      </c>
      <c r="M26" s="105">
        <f>F26/V26*60</f>
        <v>2626.6346153846152</v>
      </c>
      <c r="N26" s="106">
        <f t="shared" si="5"/>
        <v>119.39248251748251</v>
      </c>
      <c r="O26" s="108">
        <f t="shared" si="6"/>
        <v>1</v>
      </c>
      <c r="P26" s="109">
        <f t="shared" si="7"/>
        <v>-13.464660339660355</v>
      </c>
      <c r="Q26" s="110">
        <f t="shared" si="8"/>
        <v>0.89865309421761019</v>
      </c>
      <c r="R26" s="290"/>
      <c r="S26" s="47">
        <v>0.4993055555555555</v>
      </c>
      <c r="T26" s="48">
        <v>0.53206018518518516</v>
      </c>
      <c r="U26" s="111">
        <v>55.983333333333263</v>
      </c>
      <c r="V26" s="112">
        <v>47.170626349892011</v>
      </c>
      <c r="W26" s="113"/>
      <c r="X26" s="116"/>
      <c r="Y26" s="12"/>
      <c r="Z26" s="198"/>
      <c r="AA26" s="281"/>
      <c r="AB26" s="282"/>
      <c r="AC26" s="12">
        <v>1</v>
      </c>
      <c r="AD26" s="198"/>
      <c r="AE26" s="117">
        <f t="shared" si="9"/>
        <v>-163.36538461538476</v>
      </c>
      <c r="AF26" s="110">
        <f t="shared" si="10"/>
        <v>0.94144609870416318</v>
      </c>
      <c r="AG26" s="362"/>
    </row>
    <row r="27" spans="1:33" ht="15.75" customHeight="1">
      <c r="A27" s="285"/>
      <c r="B27" s="163"/>
      <c r="C27" s="279"/>
      <c r="D27" s="280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120"/>
      <c r="U27" s="111"/>
      <c r="V27" s="112"/>
      <c r="W27" s="113"/>
      <c r="X27" s="116"/>
      <c r="Y27" s="12"/>
      <c r="Z27" s="198"/>
      <c r="AA27" s="281"/>
      <c r="AB27" s="282"/>
      <c r="AC27" s="12"/>
      <c r="AD27" s="198"/>
      <c r="AE27" s="117"/>
      <c r="AF27" s="110"/>
      <c r="AG27" s="362"/>
    </row>
    <row r="28" spans="1:33" ht="15.75" customHeight="1">
      <c r="A28" s="285"/>
      <c r="B28" s="163"/>
      <c r="C28" s="279"/>
      <c r="D28" s="280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120"/>
      <c r="U28" s="111"/>
      <c r="V28" s="112"/>
      <c r="W28" s="113"/>
      <c r="X28" s="116"/>
      <c r="Y28" s="12"/>
      <c r="Z28" s="198"/>
      <c r="AA28" s="281"/>
      <c r="AB28" s="282"/>
      <c r="AC28" s="12"/>
      <c r="AD28" s="198"/>
      <c r="AE28" s="117"/>
      <c r="AF28" s="110"/>
      <c r="AG28" s="362"/>
    </row>
    <row r="29" spans="1:33" ht="15.75" customHeight="1">
      <c r="A29" s="285"/>
      <c r="B29" s="163"/>
      <c r="C29" s="279"/>
      <c r="D29" s="280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120"/>
      <c r="U29" s="111"/>
      <c r="V29" s="112"/>
      <c r="W29" s="113"/>
      <c r="X29" s="116"/>
      <c r="Y29" s="12"/>
      <c r="Z29" s="198"/>
      <c r="AA29" s="281"/>
      <c r="AB29" s="282"/>
      <c r="AC29" s="12"/>
      <c r="AD29" s="198"/>
      <c r="AE29" s="117"/>
      <c r="AF29" s="110"/>
      <c r="AG29" s="362"/>
    </row>
    <row r="30" spans="1:33" ht="15.75" customHeight="1">
      <c r="A30" s="285"/>
      <c r="B30" s="163"/>
      <c r="C30" s="279"/>
      <c r="D30" s="280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120"/>
      <c r="U30" s="111"/>
      <c r="V30" s="112"/>
      <c r="W30" s="113"/>
      <c r="X30" s="116"/>
      <c r="Y30" s="12"/>
      <c r="Z30" s="198"/>
      <c r="AA30" s="281"/>
      <c r="AB30" s="282"/>
      <c r="AC30" s="12"/>
      <c r="AD30" s="198"/>
      <c r="AE30" s="117"/>
      <c r="AF30" s="110"/>
      <c r="AG30" s="362"/>
    </row>
    <row r="31" spans="1:33" ht="15.75" customHeight="1">
      <c r="A31" s="285"/>
      <c r="B31" s="163"/>
      <c r="C31" s="279"/>
      <c r="D31" s="280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120"/>
      <c r="U31" s="111"/>
      <c r="V31" s="112"/>
      <c r="W31" s="113"/>
      <c r="X31" s="116"/>
      <c r="Y31" s="12"/>
      <c r="Z31" s="198"/>
      <c r="AA31" s="281"/>
      <c r="AB31" s="282"/>
      <c r="AC31" s="12"/>
      <c r="AD31" s="198"/>
      <c r="AE31" s="117"/>
      <c r="AF31" s="110"/>
      <c r="AG31" s="362"/>
    </row>
    <row r="32" spans="1:33" ht="15.75" customHeight="1">
      <c r="A32" s="285"/>
      <c r="B32" s="163"/>
      <c r="C32" s="279"/>
      <c r="D32" s="280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120"/>
      <c r="U32" s="111"/>
      <c r="V32" s="112"/>
      <c r="W32" s="113"/>
      <c r="X32" s="116"/>
      <c r="Y32" s="12"/>
      <c r="Z32" s="198"/>
      <c r="AA32" s="281"/>
      <c r="AB32" s="282"/>
      <c r="AC32" s="12"/>
      <c r="AD32" s="198"/>
      <c r="AE32" s="117"/>
      <c r="AF32" s="110"/>
      <c r="AG32" s="362"/>
    </row>
    <row r="33" spans="1:33" ht="15.75" customHeight="1">
      <c r="A33" s="285"/>
      <c r="B33" s="163"/>
      <c r="C33" s="279"/>
      <c r="D33" s="280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120"/>
      <c r="U33" s="111"/>
      <c r="V33" s="112"/>
      <c r="W33" s="113"/>
      <c r="X33" s="116"/>
      <c r="Y33" s="12"/>
      <c r="Z33" s="198"/>
      <c r="AA33" s="281"/>
      <c r="AB33" s="282"/>
      <c r="AC33" s="12"/>
      <c r="AD33" s="198"/>
      <c r="AE33" s="117"/>
      <c r="AF33" s="110"/>
      <c r="AG33" s="362"/>
    </row>
    <row r="34" spans="1:33" ht="15.75" customHeight="1">
      <c r="A34" s="285"/>
      <c r="B34" s="163"/>
      <c r="C34" s="279"/>
      <c r="D34" s="280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120"/>
      <c r="U34" s="111"/>
      <c r="V34" s="112"/>
      <c r="W34" s="113"/>
      <c r="X34" s="116"/>
      <c r="Y34" s="12"/>
      <c r="Z34" s="198"/>
      <c r="AA34" s="281"/>
      <c r="AB34" s="282"/>
      <c r="AC34" s="12"/>
      <c r="AD34" s="198"/>
      <c r="AE34" s="117"/>
      <c r="AF34" s="110"/>
      <c r="AG34" s="362"/>
    </row>
    <row r="35" spans="1:33" ht="15.75" customHeight="1">
      <c r="A35" s="285"/>
      <c r="B35" s="163"/>
      <c r="C35" s="279"/>
      <c r="D35" s="280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120"/>
      <c r="U35" s="111"/>
      <c r="V35" s="112"/>
      <c r="W35" s="183"/>
      <c r="X35" s="184"/>
      <c r="Y35" s="12"/>
      <c r="Z35" s="198"/>
      <c r="AA35" s="281"/>
      <c r="AB35" s="282"/>
      <c r="AC35" s="12"/>
      <c r="AD35" s="198"/>
      <c r="AE35" s="117"/>
      <c r="AF35" s="110"/>
      <c r="AG35" s="362"/>
    </row>
    <row r="36" spans="1:33" ht="15.75" customHeight="1">
      <c r="A36" s="285"/>
      <c r="B36" s="163"/>
      <c r="C36" s="279"/>
      <c r="D36" s="280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120"/>
      <c r="U36" s="111"/>
      <c r="V36" s="112"/>
      <c r="W36" s="185"/>
      <c r="X36" s="186"/>
      <c r="Y36" s="12"/>
      <c r="Z36" s="198"/>
      <c r="AA36" s="281"/>
      <c r="AB36" s="282"/>
      <c r="AC36" s="12"/>
      <c r="AD36" s="198"/>
      <c r="AE36" s="117"/>
      <c r="AF36" s="110"/>
      <c r="AG36" s="362"/>
    </row>
    <row r="37" spans="1:33" ht="15.75" customHeight="1">
      <c r="A37" s="285"/>
      <c r="B37" s="100"/>
      <c r="C37" s="279"/>
      <c r="D37" s="280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120"/>
      <c r="U37" s="130"/>
      <c r="V37" s="112"/>
      <c r="W37" s="185"/>
      <c r="X37" s="186"/>
      <c r="Y37" s="12"/>
      <c r="Z37" s="198"/>
      <c r="AA37" s="281"/>
      <c r="AB37" s="282"/>
      <c r="AC37" s="12"/>
      <c r="AD37" s="198"/>
      <c r="AE37" s="117"/>
      <c r="AF37" s="110"/>
      <c r="AG37" s="362"/>
    </row>
    <row r="38" spans="1:33" ht="15.75" customHeight="1" thickBot="1">
      <c r="A38" s="286"/>
      <c r="B38" s="133" t="s">
        <v>115</v>
      </c>
      <c r="C38" s="276"/>
      <c r="D38" s="276"/>
      <c r="E38" s="134"/>
      <c r="F38" s="167"/>
      <c r="G38" s="135"/>
      <c r="H38" s="69"/>
      <c r="I38" s="136">
        <f t="shared" ref="I38:J38" si="12">AVERAGE(I22:I37)</f>
        <v>21.4</v>
      </c>
      <c r="J38" s="137">
        <f t="shared" si="12"/>
        <v>2158</v>
      </c>
      <c r="K38" s="138">
        <f t="shared" ref="K38" si="13">J38/I38</f>
        <v>100.84112149532712</v>
      </c>
      <c r="L38" s="136">
        <f t="shared" ref="L38:M38" si="14">AVERAGE(L22:L37)</f>
        <v>21.6</v>
      </c>
      <c r="M38" s="137">
        <f t="shared" si="14"/>
        <v>1955.5846619435033</v>
      </c>
      <c r="N38" s="138">
        <f>M38/L38</f>
        <v>90.536326941828847</v>
      </c>
      <c r="O38" s="139">
        <f>L38-I38</f>
        <v>0.20000000000000284</v>
      </c>
      <c r="P38" s="140">
        <f>N38-K38</f>
        <v>-10.304794553498269</v>
      </c>
      <c r="Q38" s="141">
        <f>N38/K38</f>
        <v>0.89781158320441945</v>
      </c>
      <c r="R38" s="291"/>
      <c r="S38" s="142">
        <v>0.29166666666666669</v>
      </c>
      <c r="T38" s="143">
        <v>0.53206018518518516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7"/>
      <c r="AB38" s="278"/>
      <c r="AC38" s="179">
        <f>SUM(AC22:AC37)</f>
        <v>7</v>
      </c>
      <c r="AD38" s="180">
        <f>SUM(AD22:AD37)</f>
        <v>0</v>
      </c>
      <c r="AE38" s="168">
        <f>M38-J38</f>
        <v>-202.41533805649669</v>
      </c>
      <c r="AF38" s="141">
        <f>M38/J38</f>
        <v>0.90620234566427404</v>
      </c>
      <c r="AG38" s="363"/>
    </row>
    <row r="39" spans="1:33" ht="15.75" customHeight="1">
      <c r="A39" s="297" t="s">
        <v>181</v>
      </c>
      <c r="B39" s="146" t="s">
        <v>168</v>
      </c>
      <c r="C39" s="287" t="s">
        <v>169</v>
      </c>
      <c r="D39" s="288"/>
      <c r="E39" s="147">
        <v>19.7</v>
      </c>
      <c r="F39" s="97">
        <v>3327</v>
      </c>
      <c r="G39" s="148">
        <f t="shared" ref="G39:G42" si="15">E39*F39</f>
        <v>65541.899999999994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1080.3619098143236</v>
      </c>
      <c r="N39" s="152">
        <f>M39/L39</f>
        <v>83.104762293409507</v>
      </c>
      <c r="O39" s="154">
        <f>L39-I39</f>
        <v>0</v>
      </c>
      <c r="P39" s="155">
        <f>N39-K39</f>
        <v>-9.2029300142827992</v>
      </c>
      <c r="Q39" s="156">
        <f>N39/K39</f>
        <v>0.90030159151193634</v>
      </c>
      <c r="R39" s="289">
        <f>Q55</f>
        <v>0.89529829023700147</v>
      </c>
      <c r="S39" s="157">
        <v>0.25</v>
      </c>
      <c r="T39" s="158">
        <v>0.37831018518518522</v>
      </c>
      <c r="U39" s="159"/>
      <c r="V39" s="160">
        <v>184.77141612138814</v>
      </c>
      <c r="W39" s="158"/>
      <c r="X39" s="169"/>
      <c r="Y39" s="12"/>
      <c r="Z39" s="198"/>
      <c r="AA39" s="292"/>
      <c r="AB39" s="293"/>
      <c r="AC39" s="12">
        <v>5</v>
      </c>
      <c r="AD39" s="198"/>
      <c r="AE39" s="115">
        <f>M39-J39</f>
        <v>-119.63809018567645</v>
      </c>
      <c r="AF39" s="156">
        <f>M39/J39</f>
        <v>0.90030159151193634</v>
      </c>
      <c r="AG39" s="294">
        <f>AF55</f>
        <v>0.89529829023700158</v>
      </c>
    </row>
    <row r="40" spans="1:33" ht="15.75" customHeight="1">
      <c r="A40" s="298"/>
      <c r="B40" s="163" t="s">
        <v>175</v>
      </c>
      <c r="C40" s="279" t="s">
        <v>204</v>
      </c>
      <c r="D40" s="280"/>
      <c r="E40" s="101">
        <v>77.349999999999994</v>
      </c>
      <c r="F40" s="102">
        <v>1086</v>
      </c>
      <c r="G40" s="103">
        <f t="shared" si="15"/>
        <v>84002.099999999991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1790.366202592415</v>
      </c>
      <c r="N40" s="106">
        <f>M40/L40</f>
        <v>68.860238561246732</v>
      </c>
      <c r="O40" s="108">
        <f>L40-I40</f>
        <v>0</v>
      </c>
      <c r="P40" s="109">
        <f>N40-K40</f>
        <v>-8.0628383618301882</v>
      </c>
      <c r="Q40" s="110">
        <f>N40/K40</f>
        <v>0.8951831012962076</v>
      </c>
      <c r="R40" s="290"/>
      <c r="S40" s="47">
        <v>0.38194444444444442</v>
      </c>
      <c r="T40" s="48">
        <v>0.40721064814814811</v>
      </c>
      <c r="U40" s="111">
        <v>5.2333333333332455</v>
      </c>
      <c r="V40" s="112">
        <v>36.39478890165018</v>
      </c>
      <c r="W40" s="113"/>
      <c r="X40" s="116"/>
      <c r="Y40" s="12"/>
      <c r="Z40" s="198"/>
      <c r="AA40" s="281"/>
      <c r="AB40" s="282"/>
      <c r="AC40" s="12">
        <v>1</v>
      </c>
      <c r="AD40" s="198"/>
      <c r="AE40" s="117">
        <f>M40-J40</f>
        <v>-209.63379740758501</v>
      </c>
      <c r="AF40" s="110">
        <f>M40/J40</f>
        <v>0.89518310129620748</v>
      </c>
      <c r="AG40" s="295"/>
    </row>
    <row r="41" spans="1:33" ht="15.75" customHeight="1">
      <c r="A41" s="298"/>
      <c r="B41" s="163" t="s">
        <v>175</v>
      </c>
      <c r="C41" s="279" t="s">
        <v>180</v>
      </c>
      <c r="D41" s="280"/>
      <c r="E41" s="101">
        <v>59.34</v>
      </c>
      <c r="F41" s="102">
        <v>956</v>
      </c>
      <c r="G41" s="103">
        <f t="shared" si="15"/>
        <v>56729.04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1788.2164953622503</v>
      </c>
      <c r="N41" s="106">
        <f>M41/L41</f>
        <v>74.509020640093766</v>
      </c>
      <c r="O41" s="108">
        <f>L41-I41</f>
        <v>0</v>
      </c>
      <c r="P41" s="109">
        <f>N41-K41</f>
        <v>-8.8243126932395626</v>
      </c>
      <c r="Q41" s="110">
        <f>N41/K41</f>
        <v>0.89410824768112529</v>
      </c>
      <c r="R41" s="290"/>
      <c r="S41" s="47">
        <v>0.41041666666666665</v>
      </c>
      <c r="T41" s="48">
        <v>0.43268518518518517</v>
      </c>
      <c r="U41" s="111">
        <v>4.6166666666666956</v>
      </c>
      <c r="V41" s="112">
        <v>32.076652994066151</v>
      </c>
      <c r="W41" s="113">
        <v>0.43268518518518517</v>
      </c>
      <c r="X41" s="116">
        <v>0.47152777777777771</v>
      </c>
      <c r="Y41" s="12"/>
      <c r="Z41" s="198"/>
      <c r="AA41" s="281"/>
      <c r="AB41" s="282"/>
      <c r="AC41" s="12">
        <v>1</v>
      </c>
      <c r="AD41" s="198"/>
      <c r="AE41" s="117">
        <f>M41-J41</f>
        <v>-211.78350463774973</v>
      </c>
      <c r="AF41" s="110">
        <f>M41/J41</f>
        <v>0.89410824768112518</v>
      </c>
      <c r="AG41" s="295"/>
    </row>
    <row r="42" spans="1:33" ht="15.75" customHeight="1">
      <c r="A42" s="298"/>
      <c r="B42" s="163" t="s">
        <v>175</v>
      </c>
      <c r="C42" s="279" t="s">
        <v>177</v>
      </c>
      <c r="D42" s="280"/>
      <c r="E42" s="101">
        <v>58.67</v>
      </c>
      <c r="F42" s="102">
        <v>2285</v>
      </c>
      <c r="G42" s="103">
        <f t="shared" si="15"/>
        <v>134060.95000000001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1787.203081937422</v>
      </c>
      <c r="N42" s="106">
        <f>M42/L42</f>
        <v>77.70448182336618</v>
      </c>
      <c r="O42" s="108">
        <f>L42-I42</f>
        <v>0</v>
      </c>
      <c r="P42" s="109">
        <f>N42-K42</f>
        <v>-9.2520399157642572</v>
      </c>
      <c r="Q42" s="110">
        <f>N42/K42</f>
        <v>0.89360154096871103</v>
      </c>
      <c r="R42" s="290"/>
      <c r="S42" s="47">
        <v>0.47152777777777771</v>
      </c>
      <c r="T42" s="48">
        <v>0.52479166666666655</v>
      </c>
      <c r="U42" s="111">
        <v>55.933333333333259</v>
      </c>
      <c r="V42" s="112">
        <v>76.712043183909685</v>
      </c>
      <c r="W42" s="113"/>
      <c r="X42" s="116"/>
      <c r="Y42" s="12"/>
      <c r="Z42" s="198"/>
      <c r="AA42" s="281"/>
      <c r="AB42" s="282"/>
      <c r="AC42" s="12">
        <v>2</v>
      </c>
      <c r="AD42" s="198"/>
      <c r="AE42" s="117">
        <f>M42-J42</f>
        <v>-212.79691806257802</v>
      </c>
      <c r="AF42" s="110">
        <f>M42/J42</f>
        <v>0.89360154096871103</v>
      </c>
      <c r="AG42" s="295"/>
    </row>
    <row r="43" spans="1:33" ht="15.75" customHeight="1">
      <c r="A43" s="298"/>
      <c r="B43" s="163"/>
      <c r="C43" s="279"/>
      <c r="D43" s="280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81"/>
      <c r="AB43" s="282"/>
      <c r="AC43" s="12"/>
      <c r="AD43" s="198"/>
      <c r="AE43" s="117"/>
      <c r="AF43" s="110"/>
      <c r="AG43" s="295"/>
    </row>
    <row r="44" spans="1:33" ht="15.75" customHeight="1">
      <c r="A44" s="298"/>
      <c r="B44" s="163"/>
      <c r="C44" s="279"/>
      <c r="D44" s="280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120"/>
      <c r="U44" s="111"/>
      <c r="V44" s="112"/>
      <c r="W44" s="113"/>
      <c r="X44" s="116"/>
      <c r="Y44" s="12"/>
      <c r="Z44" s="198"/>
      <c r="AA44" s="281"/>
      <c r="AB44" s="282"/>
      <c r="AC44" s="12"/>
      <c r="AD44" s="198"/>
      <c r="AE44" s="117"/>
      <c r="AF44" s="110"/>
      <c r="AG44" s="295"/>
    </row>
    <row r="45" spans="1:33" ht="15.75" customHeight="1">
      <c r="A45" s="298"/>
      <c r="B45" s="163"/>
      <c r="C45" s="279"/>
      <c r="D45" s="280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81"/>
      <c r="AB45" s="282"/>
      <c r="AC45" s="12"/>
      <c r="AD45" s="198"/>
      <c r="AE45" s="117"/>
      <c r="AF45" s="110"/>
      <c r="AG45" s="295"/>
    </row>
    <row r="46" spans="1:33" ht="15.75" customHeight="1">
      <c r="A46" s="298"/>
      <c r="B46" s="163"/>
      <c r="C46" s="279"/>
      <c r="D46" s="280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81"/>
      <c r="AB46" s="282"/>
      <c r="AC46" s="12"/>
      <c r="AD46" s="198"/>
      <c r="AE46" s="117"/>
      <c r="AF46" s="110"/>
      <c r="AG46" s="295"/>
    </row>
    <row r="47" spans="1:33" ht="15.75" customHeight="1">
      <c r="A47" s="298"/>
      <c r="B47" s="163"/>
      <c r="C47" s="279"/>
      <c r="D47" s="280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81"/>
      <c r="AB47" s="282"/>
      <c r="AC47" s="12"/>
      <c r="AD47" s="198"/>
      <c r="AE47" s="117"/>
      <c r="AF47" s="110"/>
      <c r="AG47" s="295"/>
    </row>
    <row r="48" spans="1:33" ht="15.75" customHeight="1">
      <c r="A48" s="298"/>
      <c r="B48" s="163"/>
      <c r="C48" s="279"/>
      <c r="D48" s="280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81"/>
      <c r="AB48" s="282"/>
      <c r="AC48" s="12"/>
      <c r="AD48" s="198"/>
      <c r="AE48" s="117"/>
      <c r="AF48" s="110"/>
      <c r="AG48" s="295"/>
    </row>
    <row r="49" spans="1:33" ht="15.75" customHeight="1">
      <c r="A49" s="298"/>
      <c r="B49" s="163"/>
      <c r="C49" s="279"/>
      <c r="D49" s="280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81"/>
      <c r="AB49" s="282"/>
      <c r="AC49" s="12"/>
      <c r="AD49" s="198"/>
      <c r="AE49" s="117"/>
      <c r="AF49" s="110"/>
      <c r="AG49" s="295"/>
    </row>
    <row r="50" spans="1:33" ht="15.75" customHeight="1">
      <c r="A50" s="298"/>
      <c r="B50" s="163"/>
      <c r="C50" s="279"/>
      <c r="D50" s="280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81"/>
      <c r="AB50" s="282"/>
      <c r="AC50" s="12"/>
      <c r="AD50" s="198"/>
      <c r="AE50" s="117"/>
      <c r="AF50" s="110"/>
      <c r="AG50" s="295"/>
    </row>
    <row r="51" spans="1:33" ht="15.75" customHeight="1">
      <c r="A51" s="298"/>
      <c r="B51" s="163"/>
      <c r="C51" s="279"/>
      <c r="D51" s="280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81"/>
      <c r="AB51" s="282"/>
      <c r="AC51" s="12"/>
      <c r="AD51" s="198"/>
      <c r="AE51" s="117"/>
      <c r="AF51" s="110"/>
      <c r="AG51" s="295"/>
    </row>
    <row r="52" spans="1:33" ht="15.75" customHeight="1">
      <c r="A52" s="298"/>
      <c r="B52" s="163"/>
      <c r="C52" s="279"/>
      <c r="D52" s="280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81"/>
      <c r="AB52" s="282"/>
      <c r="AC52" s="12"/>
      <c r="AD52" s="198"/>
      <c r="AE52" s="117"/>
      <c r="AF52" s="110"/>
      <c r="AG52" s="295"/>
    </row>
    <row r="53" spans="1:33" ht="15.75" customHeight="1">
      <c r="A53" s="298"/>
      <c r="B53" s="163"/>
      <c r="C53" s="279"/>
      <c r="D53" s="280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81"/>
      <c r="AB53" s="282"/>
      <c r="AC53" s="12"/>
      <c r="AD53" s="198"/>
      <c r="AE53" s="117"/>
      <c r="AF53" s="110"/>
      <c r="AG53" s="295"/>
    </row>
    <row r="54" spans="1:33" ht="15.75" customHeight="1">
      <c r="A54" s="298"/>
      <c r="B54" s="163"/>
      <c r="C54" s="279"/>
      <c r="D54" s="280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81"/>
      <c r="AB54" s="282"/>
      <c r="AC54" s="12"/>
      <c r="AD54" s="198"/>
      <c r="AE54" s="165"/>
      <c r="AF54" s="125"/>
      <c r="AG54" s="295"/>
    </row>
    <row r="55" spans="1:33" ht="15.75" customHeight="1" thickBot="1">
      <c r="A55" s="299"/>
      <c r="B55" s="133" t="s">
        <v>115</v>
      </c>
      <c r="C55" s="276"/>
      <c r="D55" s="276"/>
      <c r="E55" s="134"/>
      <c r="F55" s="167"/>
      <c r="G55" s="135"/>
      <c r="H55" s="69"/>
      <c r="I55" s="136">
        <f t="shared" ref="I55:J55" si="16">AVERAGE(I39:I54)</f>
        <v>21.5</v>
      </c>
      <c r="J55" s="137">
        <f t="shared" si="16"/>
        <v>1800</v>
      </c>
      <c r="K55" s="138">
        <f t="shared" ref="K55" si="17">J55/I55</f>
        <v>83.720930232558146</v>
      </c>
      <c r="L55" s="136">
        <f t="shared" ref="L55:M55" si="18">AVERAGE(L39:L54)</f>
        <v>21.5</v>
      </c>
      <c r="M55" s="137">
        <f t="shared" si="18"/>
        <v>1611.5369224266028</v>
      </c>
      <c r="N55" s="138">
        <f t="shared" ref="N55:N60" si="19">M55/L55</f>
        <v>74.955205694260599</v>
      </c>
      <c r="O55" s="139">
        <f t="shared" ref="O55:O60" si="20">L55-I55</f>
        <v>0</v>
      </c>
      <c r="P55" s="140">
        <f t="shared" ref="P55:P60" si="21">N55-K55</f>
        <v>-8.7657245382975475</v>
      </c>
      <c r="Q55" s="141">
        <f t="shared" ref="Q55:Q60" si="22">N55/K55</f>
        <v>0.89529829023700147</v>
      </c>
      <c r="R55" s="291"/>
      <c r="S55" s="142">
        <v>0.25</v>
      </c>
      <c r="T55" s="143">
        <v>0.52479166666666655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7"/>
      <c r="AB55" s="278"/>
      <c r="AC55" s="179">
        <f>SUM(AC39:AC54)</f>
        <v>9</v>
      </c>
      <c r="AD55" s="191">
        <f>SUM(AD39:AD54)</f>
        <v>0</v>
      </c>
      <c r="AE55" s="168">
        <f t="shared" ref="AE55:AE60" si="23">M55-J55</f>
        <v>-188.46307757339719</v>
      </c>
      <c r="AF55" s="141">
        <f t="shared" ref="AF55:AF60" si="24">M55/J55</f>
        <v>0.89529829023700158</v>
      </c>
      <c r="AG55" s="296"/>
    </row>
    <row r="56" spans="1:33" ht="15.75" customHeight="1">
      <c r="A56" s="283" t="s">
        <v>196</v>
      </c>
      <c r="B56" s="114" t="s">
        <v>212</v>
      </c>
      <c r="C56" s="365" t="s">
        <v>213</v>
      </c>
      <c r="D56" s="365"/>
      <c r="E56" s="147">
        <v>28.86</v>
      </c>
      <c r="F56" s="97">
        <v>2061</v>
      </c>
      <c r="G56" s="148">
        <f t="shared" ref="G56:G60" si="25">E56*F56</f>
        <v>59480.46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>F56/V56*60</f>
        <v>3172.0671339627065</v>
      </c>
      <c r="N56" s="152">
        <f t="shared" si="19"/>
        <v>166.95090178751087</v>
      </c>
      <c r="O56" s="154">
        <f t="shared" si="20"/>
        <v>0</v>
      </c>
      <c r="P56" s="155">
        <f t="shared" si="21"/>
        <v>-22.522782423015457</v>
      </c>
      <c r="Q56" s="156">
        <f t="shared" si="22"/>
        <v>0.88112975943408511</v>
      </c>
      <c r="R56" s="289">
        <f>Q72</f>
        <v>0.890365805177321</v>
      </c>
      <c r="S56" s="157">
        <v>0.25</v>
      </c>
      <c r="T56" s="158">
        <v>0.27707175925925925</v>
      </c>
      <c r="U56" s="159"/>
      <c r="V56" s="160">
        <v>38.984042511583823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23"/>
        <v>-427.93286603729348</v>
      </c>
      <c r="AF56" s="156">
        <f t="shared" si="24"/>
        <v>0.88112975943408511</v>
      </c>
      <c r="AG56" s="294">
        <f>AF72</f>
        <v>0.890365805177321</v>
      </c>
    </row>
    <row r="57" spans="1:33" ht="15.75" customHeight="1">
      <c r="A57" s="284"/>
      <c r="B57" s="100" t="s">
        <v>212</v>
      </c>
      <c r="C57" s="364" t="s">
        <v>219</v>
      </c>
      <c r="D57" s="364"/>
      <c r="E57" s="101">
        <v>31.11</v>
      </c>
      <c r="F57" s="102">
        <v>2193</v>
      </c>
      <c r="G57" s="103">
        <f t="shared" si="25"/>
        <v>68224.23</v>
      </c>
      <c r="H57" s="26"/>
      <c r="I57" s="104">
        <v>19</v>
      </c>
      <c r="J57" s="105">
        <v>3600</v>
      </c>
      <c r="K57" s="106">
        <f t="shared" ref="K57:K60" si="26">J57/I57</f>
        <v>189.47368421052633</v>
      </c>
      <c r="L57" s="107">
        <v>19</v>
      </c>
      <c r="M57" s="105">
        <f>F57/V57*60</f>
        <v>3170.0677443702275</v>
      </c>
      <c r="N57" s="106">
        <f t="shared" si="19"/>
        <v>166.84567075632776</v>
      </c>
      <c r="O57" s="108">
        <f t="shared" si="20"/>
        <v>0</v>
      </c>
      <c r="P57" s="109">
        <f t="shared" si="21"/>
        <v>-22.628013454198566</v>
      </c>
      <c r="Q57" s="110">
        <f t="shared" si="22"/>
        <v>0.88057437343617428</v>
      </c>
      <c r="R57" s="290"/>
      <c r="S57" s="47">
        <v>0.28055555555555556</v>
      </c>
      <c r="T57" s="48">
        <v>0.30937500000000001</v>
      </c>
      <c r="U57" s="111">
        <v>5.0166666666666782</v>
      </c>
      <c r="V57" s="112">
        <v>41.506999411503102</v>
      </c>
      <c r="W57" s="113"/>
      <c r="X57" s="116"/>
      <c r="Y57" s="12"/>
      <c r="Z57" s="198"/>
      <c r="AA57" s="281"/>
      <c r="AB57" s="282"/>
      <c r="AC57" s="12">
        <v>1</v>
      </c>
      <c r="AD57" s="198"/>
      <c r="AE57" s="117">
        <f t="shared" si="23"/>
        <v>-429.9322556297725</v>
      </c>
      <c r="AF57" s="110">
        <f t="shared" si="24"/>
        <v>0.88057437343617428</v>
      </c>
      <c r="AG57" s="295"/>
    </row>
    <row r="58" spans="1:33" ht="15.75" customHeight="1">
      <c r="A58" s="284"/>
      <c r="B58" s="100" t="s">
        <v>212</v>
      </c>
      <c r="C58" s="364" t="s">
        <v>221</v>
      </c>
      <c r="D58" s="364"/>
      <c r="E58" s="101">
        <v>38.99</v>
      </c>
      <c r="F58" s="102">
        <v>2448</v>
      </c>
      <c r="G58" s="103">
        <f t="shared" si="25"/>
        <v>95447.52</v>
      </c>
      <c r="H58" s="26"/>
      <c r="I58" s="104">
        <v>19</v>
      </c>
      <c r="J58" s="105">
        <v>3600</v>
      </c>
      <c r="K58" s="106">
        <f t="shared" si="26"/>
        <v>189.47368421052633</v>
      </c>
      <c r="L58" s="107">
        <v>19</v>
      </c>
      <c r="M58" s="105">
        <f>F58/V58*60</f>
        <v>3170.6356086280675</v>
      </c>
      <c r="N58" s="106">
        <f t="shared" si="19"/>
        <v>166.87555834884566</v>
      </c>
      <c r="O58" s="108">
        <f t="shared" si="20"/>
        <v>0</v>
      </c>
      <c r="P58" s="109">
        <f t="shared" si="21"/>
        <v>-22.598125861680671</v>
      </c>
      <c r="Q58" s="110">
        <f t="shared" si="22"/>
        <v>0.88073211350779645</v>
      </c>
      <c r="R58" s="290"/>
      <c r="S58" s="47">
        <v>0.31319444444444444</v>
      </c>
      <c r="T58" s="48">
        <v>0.34535879629629629</v>
      </c>
      <c r="U58" s="111">
        <v>5.4999999999999805</v>
      </c>
      <c r="V58" s="112">
        <v>46.325096330938798</v>
      </c>
      <c r="W58" s="113"/>
      <c r="X58" s="116"/>
      <c r="Y58" s="12"/>
      <c r="Z58" s="198"/>
      <c r="AA58" s="281"/>
      <c r="AB58" s="282"/>
      <c r="AC58" s="12">
        <v>1</v>
      </c>
      <c r="AD58" s="198"/>
      <c r="AE58" s="117">
        <f t="shared" si="23"/>
        <v>-429.36439137193247</v>
      </c>
      <c r="AF58" s="110">
        <f t="shared" si="24"/>
        <v>0.88073211350779657</v>
      </c>
      <c r="AG58" s="295"/>
    </row>
    <row r="59" spans="1:33" ht="15.75" customHeight="1">
      <c r="A59" s="284"/>
      <c r="B59" s="100" t="s">
        <v>212</v>
      </c>
      <c r="C59" s="364" t="s">
        <v>214</v>
      </c>
      <c r="D59" s="364"/>
      <c r="E59" s="101">
        <v>38.479999999999997</v>
      </c>
      <c r="F59" s="102">
        <v>2990</v>
      </c>
      <c r="G59" s="103">
        <f t="shared" si="25"/>
        <v>115055.2</v>
      </c>
      <c r="H59" s="26"/>
      <c r="I59" s="104">
        <v>20</v>
      </c>
      <c r="J59" s="105">
        <v>3600</v>
      </c>
      <c r="K59" s="106">
        <f t="shared" si="26"/>
        <v>180</v>
      </c>
      <c r="L59" s="107">
        <v>20</v>
      </c>
      <c r="M59" s="105">
        <f>F59/V59*60</f>
        <v>3256.6900464532591</v>
      </c>
      <c r="N59" s="106">
        <f t="shared" si="19"/>
        <v>162.83450232266296</v>
      </c>
      <c r="O59" s="108">
        <f t="shared" si="20"/>
        <v>0</v>
      </c>
      <c r="P59" s="109">
        <f t="shared" si="21"/>
        <v>-17.165497677337044</v>
      </c>
      <c r="Q59" s="110">
        <f t="shared" si="22"/>
        <v>0.90463612401479421</v>
      </c>
      <c r="R59" s="290"/>
      <c r="S59" s="47">
        <v>0.34861111111111109</v>
      </c>
      <c r="T59" s="48">
        <v>0.38686342592592593</v>
      </c>
      <c r="U59" s="111">
        <v>4.6833333333333194</v>
      </c>
      <c r="V59" s="112">
        <v>55.086605553813122</v>
      </c>
      <c r="W59" s="113"/>
      <c r="X59" s="116"/>
      <c r="Y59" s="12"/>
      <c r="Z59" s="198"/>
      <c r="AA59" s="281"/>
      <c r="AB59" s="282"/>
      <c r="AC59" s="12">
        <v>1</v>
      </c>
      <c r="AD59" s="198"/>
      <c r="AE59" s="199">
        <f t="shared" si="23"/>
        <v>-343.30995354674087</v>
      </c>
      <c r="AF59" s="200">
        <f t="shared" si="24"/>
        <v>0.90463612401479421</v>
      </c>
      <c r="AG59" s="295"/>
    </row>
    <row r="60" spans="1:33" ht="15.75" customHeight="1">
      <c r="A60" s="285"/>
      <c r="B60" s="100" t="s">
        <v>212</v>
      </c>
      <c r="C60" s="364" t="s">
        <v>215</v>
      </c>
      <c r="D60" s="364"/>
      <c r="E60" s="101">
        <v>37.799999999999997</v>
      </c>
      <c r="F60" s="105">
        <v>3571</v>
      </c>
      <c r="G60" s="103">
        <f t="shared" si="25"/>
        <v>134983.79999999999</v>
      </c>
      <c r="H60" s="13"/>
      <c r="I60" s="104">
        <v>21</v>
      </c>
      <c r="J60" s="105">
        <v>3600</v>
      </c>
      <c r="K60" s="106">
        <f t="shared" si="26"/>
        <v>171.42857142857142</v>
      </c>
      <c r="L60" s="107">
        <v>21</v>
      </c>
      <c r="M60" s="105">
        <f>F60/V60*60</f>
        <v>3257.1239597775175</v>
      </c>
      <c r="N60" s="106">
        <f t="shared" si="19"/>
        <v>155.10114094178655</v>
      </c>
      <c r="O60" s="108">
        <f t="shared" si="20"/>
        <v>0</v>
      </c>
      <c r="P60" s="109">
        <f t="shared" si="21"/>
        <v>-16.327430486784863</v>
      </c>
      <c r="Q60" s="110">
        <f t="shared" si="22"/>
        <v>0.90475665549375495</v>
      </c>
      <c r="R60" s="290"/>
      <c r="S60" s="47">
        <v>0.39027777777777772</v>
      </c>
      <c r="T60" s="48">
        <v>0.43594907407407402</v>
      </c>
      <c r="U60" s="111">
        <v>4.9166666666665826</v>
      </c>
      <c r="V60" s="112">
        <v>65.781960602640169</v>
      </c>
      <c r="W60" s="113"/>
      <c r="X60" s="116"/>
      <c r="Y60" s="12"/>
      <c r="Z60" s="198"/>
      <c r="AA60" s="281"/>
      <c r="AB60" s="282"/>
      <c r="AC60" s="12">
        <v>1</v>
      </c>
      <c r="AD60" s="198"/>
      <c r="AE60" s="199">
        <f t="shared" si="23"/>
        <v>-342.87604022248252</v>
      </c>
      <c r="AF60" s="200">
        <f t="shared" si="24"/>
        <v>0.90475665549375484</v>
      </c>
      <c r="AG60" s="295"/>
    </row>
    <row r="61" spans="1:33" ht="15.75" customHeight="1">
      <c r="A61" s="285"/>
      <c r="B61" s="100"/>
      <c r="C61" s="364"/>
      <c r="D61" s="364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120"/>
      <c r="U61" s="111"/>
      <c r="V61" s="112"/>
      <c r="W61" s="113"/>
      <c r="X61" s="116"/>
      <c r="Y61" s="12"/>
      <c r="Z61" s="198"/>
      <c r="AA61" s="281"/>
      <c r="AB61" s="282"/>
      <c r="AC61" s="12"/>
      <c r="AD61" s="198"/>
      <c r="AE61" s="199"/>
      <c r="AF61" s="200"/>
      <c r="AG61" s="295"/>
    </row>
    <row r="62" spans="1:33" ht="15.75" customHeight="1">
      <c r="A62" s="285"/>
      <c r="B62" s="100"/>
      <c r="C62" s="364"/>
      <c r="D62" s="364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120"/>
      <c r="U62" s="111"/>
      <c r="V62" s="112"/>
      <c r="W62" s="113"/>
      <c r="X62" s="116"/>
      <c r="Y62" s="12"/>
      <c r="Z62" s="198"/>
      <c r="AA62" s="281"/>
      <c r="AB62" s="282"/>
      <c r="AC62" s="12"/>
      <c r="AD62" s="198"/>
      <c r="AE62" s="199"/>
      <c r="AF62" s="200"/>
      <c r="AG62" s="295"/>
    </row>
    <row r="63" spans="1:33" ht="15.75" customHeight="1">
      <c r="A63" s="285"/>
      <c r="B63" s="100"/>
      <c r="C63" s="364"/>
      <c r="D63" s="364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120"/>
      <c r="U63" s="111"/>
      <c r="V63" s="112"/>
      <c r="W63" s="113"/>
      <c r="X63" s="116"/>
      <c r="Y63" s="12"/>
      <c r="Z63" s="198"/>
      <c r="AA63" s="281"/>
      <c r="AB63" s="282"/>
      <c r="AC63" s="12"/>
      <c r="AD63" s="198"/>
      <c r="AE63" s="199"/>
      <c r="AF63" s="200"/>
      <c r="AG63" s="295"/>
    </row>
    <row r="64" spans="1:33" ht="15.75" customHeight="1">
      <c r="A64" s="285"/>
      <c r="B64" s="100"/>
      <c r="C64" s="364"/>
      <c r="D64" s="364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120"/>
      <c r="U64" s="111"/>
      <c r="V64" s="112"/>
      <c r="W64" s="113"/>
      <c r="X64" s="116"/>
      <c r="Y64" s="12"/>
      <c r="Z64" s="198"/>
      <c r="AA64" s="281"/>
      <c r="AB64" s="282"/>
      <c r="AC64" s="12"/>
      <c r="AD64" s="198"/>
      <c r="AE64" s="199"/>
      <c r="AF64" s="200"/>
      <c r="AG64" s="295"/>
    </row>
    <row r="65" spans="1:33" ht="15.75" customHeight="1">
      <c r="A65" s="285"/>
      <c r="B65" s="100"/>
      <c r="C65" s="364"/>
      <c r="D65" s="36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120"/>
      <c r="U65" s="111"/>
      <c r="V65" s="112"/>
      <c r="W65" s="113"/>
      <c r="X65" s="116"/>
      <c r="Y65" s="12"/>
      <c r="Z65" s="198"/>
      <c r="AA65" s="281"/>
      <c r="AB65" s="282"/>
      <c r="AC65" s="12"/>
      <c r="AD65" s="198"/>
      <c r="AE65" s="199"/>
      <c r="AF65" s="200"/>
      <c r="AG65" s="295"/>
    </row>
    <row r="66" spans="1:33" ht="15.75" customHeight="1">
      <c r="A66" s="285"/>
      <c r="B66" s="100"/>
      <c r="C66" s="364"/>
      <c r="D66" s="36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120"/>
      <c r="U66" s="111"/>
      <c r="V66" s="112"/>
      <c r="W66" s="113"/>
      <c r="X66" s="116"/>
      <c r="Y66" s="12"/>
      <c r="Z66" s="198"/>
      <c r="AA66" s="281"/>
      <c r="AB66" s="282"/>
      <c r="AC66" s="12"/>
      <c r="AD66" s="198"/>
      <c r="AE66" s="199"/>
      <c r="AF66" s="200"/>
      <c r="AG66" s="295"/>
    </row>
    <row r="67" spans="1:33" ht="15.75" customHeight="1">
      <c r="A67" s="285"/>
      <c r="B67" s="100"/>
      <c r="C67" s="364"/>
      <c r="D67" s="36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120"/>
      <c r="U67" s="111"/>
      <c r="V67" s="112"/>
      <c r="W67" s="113"/>
      <c r="X67" s="116"/>
      <c r="Y67" s="12"/>
      <c r="Z67" s="198"/>
      <c r="AA67" s="281"/>
      <c r="AB67" s="282"/>
      <c r="AC67" s="12"/>
      <c r="AD67" s="198"/>
      <c r="AE67" s="199"/>
      <c r="AF67" s="200"/>
      <c r="AG67" s="295"/>
    </row>
    <row r="68" spans="1:33" ht="15.75" customHeight="1">
      <c r="A68" s="285"/>
      <c r="B68" s="100"/>
      <c r="C68" s="364"/>
      <c r="D68" s="36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120"/>
      <c r="U68" s="111"/>
      <c r="V68" s="112"/>
      <c r="W68" s="113"/>
      <c r="X68" s="116"/>
      <c r="Y68" s="12"/>
      <c r="Z68" s="198"/>
      <c r="AA68" s="281"/>
      <c r="AB68" s="282"/>
      <c r="AC68" s="12"/>
      <c r="AD68" s="198"/>
      <c r="AE68" s="199"/>
      <c r="AF68" s="200"/>
      <c r="AG68" s="295"/>
    </row>
    <row r="69" spans="1:33" ht="15.75" customHeight="1">
      <c r="A69" s="285"/>
      <c r="B69" s="100"/>
      <c r="C69" s="364"/>
      <c r="D69" s="36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120"/>
      <c r="U69" s="111"/>
      <c r="V69" s="112"/>
      <c r="W69" s="113"/>
      <c r="X69" s="116"/>
      <c r="Y69" s="12"/>
      <c r="Z69" s="198"/>
      <c r="AA69" s="281"/>
      <c r="AB69" s="282"/>
      <c r="AC69" s="12"/>
      <c r="AD69" s="198"/>
      <c r="AE69" s="199"/>
      <c r="AF69" s="200"/>
      <c r="AG69" s="295"/>
    </row>
    <row r="70" spans="1:33" ht="15.75" customHeight="1">
      <c r="A70" s="285"/>
      <c r="B70" s="100"/>
      <c r="C70" s="364"/>
      <c r="D70" s="36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120"/>
      <c r="U70" s="111"/>
      <c r="V70" s="112"/>
      <c r="W70" s="113"/>
      <c r="X70" s="116"/>
      <c r="Y70" s="12"/>
      <c r="Z70" s="198"/>
      <c r="AA70" s="281"/>
      <c r="AB70" s="282"/>
      <c r="AC70" s="12"/>
      <c r="AD70" s="198"/>
      <c r="AE70" s="199"/>
      <c r="AF70" s="200"/>
      <c r="AG70" s="295"/>
    </row>
    <row r="71" spans="1:33" ht="15.75" customHeight="1">
      <c r="A71" s="285"/>
      <c r="B71" s="100"/>
      <c r="C71" s="364"/>
      <c r="D71" s="364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81"/>
      <c r="AB71" s="282"/>
      <c r="AC71" s="12"/>
      <c r="AD71" s="198"/>
      <c r="AE71" s="165"/>
      <c r="AF71" s="125"/>
      <c r="AG71" s="295"/>
    </row>
    <row r="72" spans="1:33" ht="15.75" customHeight="1" thickBot="1">
      <c r="A72" s="286"/>
      <c r="B72" s="133" t="s">
        <v>115</v>
      </c>
      <c r="C72" s="276"/>
      <c r="D72" s="276"/>
      <c r="E72" s="134"/>
      <c r="F72" s="167"/>
      <c r="G72" s="135"/>
      <c r="H72" s="69"/>
      <c r="I72" s="136">
        <f t="shared" ref="I72:J72" si="27">AVERAGE(I56:I71)</f>
        <v>19.600000000000001</v>
      </c>
      <c r="J72" s="137">
        <f t="shared" si="27"/>
        <v>3600</v>
      </c>
      <c r="K72" s="138">
        <f t="shared" ref="K72:K75" si="28">J72/I72</f>
        <v>183.67346938775509</v>
      </c>
      <c r="L72" s="136">
        <f t="shared" ref="L72:M72" si="29">AVERAGE(L56:L71)</f>
        <v>19.600000000000001</v>
      </c>
      <c r="M72" s="137">
        <f t="shared" si="29"/>
        <v>3205.3168986383557</v>
      </c>
      <c r="N72" s="138">
        <f>M72/L72</f>
        <v>163.53657646114058</v>
      </c>
      <c r="O72" s="139">
        <f>L72-I72</f>
        <v>0</v>
      </c>
      <c r="P72" s="140">
        <f>N72-K72</f>
        <v>-20.136892926614507</v>
      </c>
      <c r="Q72" s="141">
        <f>N72/K72</f>
        <v>0.890365805177321</v>
      </c>
      <c r="R72" s="291"/>
      <c r="S72" s="142">
        <v>0.25</v>
      </c>
      <c r="T72" s="143">
        <v>0.43594907407407402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7"/>
      <c r="AB72" s="278"/>
      <c r="AC72" s="179">
        <f>SUM(AC56:AC71)</f>
        <v>5</v>
      </c>
      <c r="AD72" s="191">
        <f>SUM(AD56:AD71)</f>
        <v>0</v>
      </c>
      <c r="AE72" s="168">
        <f>M72-J72</f>
        <v>-394.68310136164428</v>
      </c>
      <c r="AF72" s="141">
        <f>M72/J72</f>
        <v>0.890365805177321</v>
      </c>
      <c r="AG72" s="296"/>
    </row>
    <row r="73" spans="1:33" ht="15.75" customHeight="1">
      <c r="A73" s="297" t="s">
        <v>116</v>
      </c>
      <c r="B73" s="100" t="s">
        <v>170</v>
      </c>
      <c r="C73" s="279" t="s">
        <v>198</v>
      </c>
      <c r="D73" s="280"/>
      <c r="E73" s="101">
        <v>21.92</v>
      </c>
      <c r="F73" s="102">
        <v>593</v>
      </c>
      <c r="G73" s="103">
        <f t="shared" ref="G73:G75" si="30">E73*F73</f>
        <v>12998.560000000001</v>
      </c>
      <c r="H73" s="13"/>
      <c r="I73" s="104">
        <v>6</v>
      </c>
      <c r="J73" s="105">
        <v>3600</v>
      </c>
      <c r="K73" s="106">
        <f t="shared" si="28"/>
        <v>600</v>
      </c>
      <c r="L73" s="107">
        <v>6</v>
      </c>
      <c r="M73" s="105">
        <f>F73/V73*60</f>
        <v>3255.9407949676461</v>
      </c>
      <c r="N73" s="106">
        <f>M73/L73</f>
        <v>542.65679916127431</v>
      </c>
      <c r="O73" s="108">
        <f>L73-I73</f>
        <v>0</v>
      </c>
      <c r="P73" s="109">
        <f>N73-K73</f>
        <v>-57.343200838725693</v>
      </c>
      <c r="Q73" s="110">
        <f>N73/K73</f>
        <v>0.90442799860212386</v>
      </c>
      <c r="R73" s="289">
        <f>Q89</f>
        <v>0.90196649612805291</v>
      </c>
      <c r="S73" s="47">
        <v>0.40694444444444439</v>
      </c>
      <c r="T73" s="48">
        <v>0.41452546296296289</v>
      </c>
      <c r="U73" s="111">
        <v>4.9833333333332863</v>
      </c>
      <c r="V73" s="112">
        <v>10.927717130173908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-344.05920503235393</v>
      </c>
      <c r="AF73" s="156">
        <f>M73/J73</f>
        <v>0.90442799860212386</v>
      </c>
      <c r="AG73" s="294">
        <f>AF89</f>
        <v>0.90196649612805291</v>
      </c>
    </row>
    <row r="74" spans="1:33" ht="15.75" customHeight="1">
      <c r="A74" s="298"/>
      <c r="B74" s="100" t="s">
        <v>197</v>
      </c>
      <c r="C74" s="279" t="s">
        <v>216</v>
      </c>
      <c r="D74" s="280"/>
      <c r="E74" s="101">
        <v>23.19</v>
      </c>
      <c r="F74" s="102">
        <v>781</v>
      </c>
      <c r="G74" s="121">
        <f t="shared" si="30"/>
        <v>18111.39</v>
      </c>
      <c r="H74" s="122"/>
      <c r="I74" s="104">
        <v>6</v>
      </c>
      <c r="J74" s="105">
        <v>2500</v>
      </c>
      <c r="K74" s="106">
        <f t="shared" si="28"/>
        <v>416.66666666666669</v>
      </c>
      <c r="L74" s="107">
        <v>6</v>
      </c>
      <c r="M74" s="105">
        <f>F74/V74*60</f>
        <v>2250.4018804934758</v>
      </c>
      <c r="N74" s="106">
        <f>M74/L74</f>
        <v>375.06698008224595</v>
      </c>
      <c r="O74" s="108">
        <f>L74-I74</f>
        <v>0</v>
      </c>
      <c r="P74" s="109">
        <f>N74-K74</f>
        <v>-41.599686584420738</v>
      </c>
      <c r="Q74" s="110">
        <f>N74/K74</f>
        <v>0.90016075219739022</v>
      </c>
      <c r="R74" s="290"/>
      <c r="S74" s="47">
        <v>0.41736111111111102</v>
      </c>
      <c r="T74" s="120">
        <v>0.43181712962962954</v>
      </c>
      <c r="U74" s="111">
        <v>5</v>
      </c>
      <c r="V74" s="112">
        <v>20.822947406053704</v>
      </c>
      <c r="W74" s="113"/>
      <c r="X74" s="116"/>
      <c r="Y74" s="12"/>
      <c r="Z74" s="198"/>
      <c r="AA74" s="281"/>
      <c r="AB74" s="282"/>
      <c r="AC74" s="12">
        <v>1</v>
      </c>
      <c r="AD74" s="198"/>
      <c r="AE74" s="117">
        <f>M74-J74</f>
        <v>-249.5981195065242</v>
      </c>
      <c r="AF74" s="110">
        <f>M74/J74</f>
        <v>0.90016075219739033</v>
      </c>
      <c r="AG74" s="295"/>
    </row>
    <row r="75" spans="1:33" ht="15.75" customHeight="1">
      <c r="A75" s="298"/>
      <c r="B75" s="100" t="s">
        <v>197</v>
      </c>
      <c r="C75" s="279" t="s">
        <v>220</v>
      </c>
      <c r="D75" s="280"/>
      <c r="E75" s="101">
        <v>23.55</v>
      </c>
      <c r="F75" s="102">
        <v>1419</v>
      </c>
      <c r="G75" s="121">
        <f t="shared" si="30"/>
        <v>33417.450000000004</v>
      </c>
      <c r="H75" s="62"/>
      <c r="I75" s="104">
        <v>6</v>
      </c>
      <c r="J75" s="105">
        <v>2500</v>
      </c>
      <c r="K75" s="106">
        <f t="shared" si="28"/>
        <v>416.66666666666669</v>
      </c>
      <c r="L75" s="107">
        <v>6</v>
      </c>
      <c r="M75" s="105">
        <f>F75/V75*60</f>
        <v>2250.5691912401326</v>
      </c>
      <c r="N75" s="106">
        <f>M75/L75</f>
        <v>375.09486520668878</v>
      </c>
      <c r="O75" s="123">
        <f>L75-I75</f>
        <v>0</v>
      </c>
      <c r="P75" s="124">
        <f>N75-K75</f>
        <v>-41.571801459977905</v>
      </c>
      <c r="Q75" s="125">
        <f>N75/K75</f>
        <v>0.90022767649605306</v>
      </c>
      <c r="R75" s="290"/>
      <c r="S75" s="47">
        <v>0.43472222222222212</v>
      </c>
      <c r="T75" s="120">
        <v>0.46098379629629621</v>
      </c>
      <c r="U75" s="111">
        <v>5</v>
      </c>
      <c r="V75" s="112">
        <v>37.830429889198498</v>
      </c>
      <c r="W75" s="113"/>
      <c r="X75" s="116"/>
      <c r="Y75" s="12"/>
      <c r="Z75" s="198"/>
      <c r="AA75" s="281"/>
      <c r="AB75" s="282"/>
      <c r="AC75" s="12">
        <v>1</v>
      </c>
      <c r="AD75" s="198"/>
      <c r="AE75" s="117">
        <f>M75-J75</f>
        <v>-249.43080875986743</v>
      </c>
      <c r="AF75" s="110">
        <f>M75/J75</f>
        <v>0.90022767649605306</v>
      </c>
      <c r="AG75" s="295"/>
    </row>
    <row r="76" spans="1:33" ht="15.75" customHeight="1">
      <c r="A76" s="298"/>
      <c r="B76" s="100"/>
      <c r="C76" s="279"/>
      <c r="D76" s="280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81"/>
      <c r="AB76" s="282"/>
      <c r="AC76" s="12"/>
      <c r="AD76" s="198"/>
      <c r="AE76" s="117"/>
      <c r="AF76" s="110"/>
      <c r="AG76" s="295"/>
    </row>
    <row r="77" spans="1:33" ht="15.75" customHeight="1">
      <c r="A77" s="298"/>
      <c r="B77" s="100"/>
      <c r="C77" s="279"/>
      <c r="D77" s="280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81"/>
      <c r="AB77" s="282"/>
      <c r="AC77" s="12"/>
      <c r="AD77" s="198"/>
      <c r="AE77" s="117"/>
      <c r="AF77" s="110"/>
      <c r="AG77" s="295"/>
    </row>
    <row r="78" spans="1:33" ht="15.75" customHeight="1">
      <c r="A78" s="298"/>
      <c r="B78" s="100"/>
      <c r="C78" s="279"/>
      <c r="D78" s="280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120"/>
      <c r="U78" s="111"/>
      <c r="V78" s="112"/>
      <c r="W78" s="113"/>
      <c r="X78" s="116"/>
      <c r="Y78" s="12"/>
      <c r="Z78" s="198"/>
      <c r="AA78" s="281"/>
      <c r="AB78" s="282"/>
      <c r="AC78" s="12"/>
      <c r="AD78" s="198"/>
      <c r="AE78" s="117"/>
      <c r="AF78" s="110"/>
      <c r="AG78" s="295"/>
    </row>
    <row r="79" spans="1:33" ht="15.75" customHeight="1">
      <c r="A79" s="298"/>
      <c r="B79" s="100"/>
      <c r="C79" s="279"/>
      <c r="D79" s="280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120"/>
      <c r="U79" s="111"/>
      <c r="V79" s="112"/>
      <c r="W79" s="113"/>
      <c r="X79" s="116"/>
      <c r="Y79" s="12"/>
      <c r="Z79" s="198"/>
      <c r="AA79" s="281"/>
      <c r="AB79" s="282"/>
      <c r="AC79" s="12"/>
      <c r="AD79" s="198"/>
      <c r="AE79" s="117"/>
      <c r="AF79" s="110"/>
      <c r="AG79" s="295"/>
    </row>
    <row r="80" spans="1:33" ht="15.75" customHeight="1">
      <c r="A80" s="298"/>
      <c r="B80" s="100"/>
      <c r="C80" s="279"/>
      <c r="D80" s="280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120"/>
      <c r="U80" s="111"/>
      <c r="V80" s="112"/>
      <c r="W80" s="113"/>
      <c r="X80" s="116"/>
      <c r="Y80" s="12"/>
      <c r="Z80" s="198"/>
      <c r="AA80" s="281"/>
      <c r="AB80" s="282"/>
      <c r="AC80" s="12"/>
      <c r="AD80" s="198"/>
      <c r="AE80" s="117"/>
      <c r="AF80" s="110"/>
      <c r="AG80" s="295"/>
    </row>
    <row r="81" spans="1:33" ht="15.75" customHeight="1">
      <c r="A81" s="298"/>
      <c r="B81" s="100"/>
      <c r="C81" s="279"/>
      <c r="D81" s="280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120"/>
      <c r="U81" s="111"/>
      <c r="V81" s="112"/>
      <c r="W81" s="113"/>
      <c r="X81" s="127"/>
      <c r="Y81" s="12"/>
      <c r="Z81" s="198"/>
      <c r="AA81" s="281"/>
      <c r="AB81" s="282"/>
      <c r="AC81" s="12"/>
      <c r="AD81" s="198"/>
      <c r="AE81" s="117"/>
      <c r="AF81" s="110"/>
      <c r="AG81" s="295"/>
    </row>
    <row r="82" spans="1:33" ht="15.75" customHeight="1">
      <c r="A82" s="298"/>
      <c r="B82" s="100"/>
      <c r="C82" s="279"/>
      <c r="D82" s="280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120"/>
      <c r="U82" s="111"/>
      <c r="V82" s="112"/>
      <c r="W82" s="113"/>
      <c r="X82" s="127"/>
      <c r="Y82" s="12"/>
      <c r="Z82" s="198"/>
      <c r="AA82" s="281"/>
      <c r="AB82" s="282"/>
      <c r="AC82" s="12"/>
      <c r="AD82" s="198"/>
      <c r="AE82" s="117"/>
      <c r="AF82" s="110"/>
      <c r="AG82" s="295"/>
    </row>
    <row r="83" spans="1:33" ht="15.75" customHeight="1">
      <c r="A83" s="298"/>
      <c r="B83" s="100"/>
      <c r="C83" s="279"/>
      <c r="D83" s="280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120"/>
      <c r="U83" s="111"/>
      <c r="V83" s="112"/>
      <c r="W83" s="113"/>
      <c r="X83" s="127"/>
      <c r="Y83" s="12"/>
      <c r="Z83" s="198"/>
      <c r="AA83" s="281"/>
      <c r="AB83" s="282"/>
      <c r="AC83" s="12"/>
      <c r="AD83" s="198"/>
      <c r="AE83" s="117"/>
      <c r="AF83" s="110"/>
      <c r="AG83" s="295"/>
    </row>
    <row r="84" spans="1:33" ht="15.75" customHeight="1">
      <c r="A84" s="298"/>
      <c r="B84" s="100"/>
      <c r="C84" s="279"/>
      <c r="D84" s="280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120"/>
      <c r="U84" s="111"/>
      <c r="V84" s="112"/>
      <c r="W84" s="113"/>
      <c r="X84" s="127"/>
      <c r="Y84" s="12"/>
      <c r="Z84" s="198"/>
      <c r="AA84" s="281"/>
      <c r="AB84" s="282"/>
      <c r="AC84" s="12"/>
      <c r="AD84" s="198"/>
      <c r="AE84" s="117"/>
      <c r="AF84" s="110"/>
      <c r="AG84" s="295"/>
    </row>
    <row r="85" spans="1:33" ht="15.75" customHeight="1">
      <c r="A85" s="298"/>
      <c r="B85" s="100"/>
      <c r="C85" s="279"/>
      <c r="D85" s="280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120"/>
      <c r="U85" s="111"/>
      <c r="V85" s="112"/>
      <c r="W85" s="113"/>
      <c r="X85" s="127"/>
      <c r="Y85" s="12"/>
      <c r="Z85" s="198"/>
      <c r="AA85" s="281"/>
      <c r="AB85" s="282"/>
      <c r="AC85" s="12"/>
      <c r="AD85" s="198"/>
      <c r="AE85" s="117"/>
      <c r="AF85" s="110"/>
      <c r="AG85" s="295"/>
    </row>
    <row r="86" spans="1:33" ht="15.75" customHeight="1">
      <c r="A86" s="298"/>
      <c r="B86" s="100"/>
      <c r="C86" s="279"/>
      <c r="D86" s="280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120"/>
      <c r="U86" s="111"/>
      <c r="V86" s="112"/>
      <c r="W86" s="113"/>
      <c r="X86" s="127"/>
      <c r="Y86" s="12"/>
      <c r="Z86" s="198"/>
      <c r="AA86" s="281"/>
      <c r="AB86" s="282"/>
      <c r="AC86" s="12"/>
      <c r="AD86" s="198"/>
      <c r="AE86" s="117"/>
      <c r="AF86" s="110"/>
      <c r="AG86" s="295"/>
    </row>
    <row r="87" spans="1:33" ht="15.75" customHeight="1">
      <c r="A87" s="298"/>
      <c r="B87" s="100"/>
      <c r="C87" s="279"/>
      <c r="D87" s="280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120"/>
      <c r="U87" s="111"/>
      <c r="V87" s="112"/>
      <c r="W87" s="113"/>
      <c r="X87" s="127"/>
      <c r="Y87" s="12"/>
      <c r="Z87" s="198"/>
      <c r="AA87" s="281"/>
      <c r="AB87" s="282"/>
      <c r="AC87" s="12"/>
      <c r="AD87" s="198"/>
      <c r="AE87" s="117"/>
      <c r="AF87" s="110"/>
      <c r="AG87" s="295"/>
    </row>
    <row r="88" spans="1:33" ht="15.75" customHeight="1">
      <c r="A88" s="298"/>
      <c r="B88" s="163"/>
      <c r="C88" s="279"/>
      <c r="D88" s="280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81"/>
      <c r="AB88" s="282"/>
      <c r="AC88" s="12"/>
      <c r="AD88" s="198"/>
      <c r="AE88" s="165"/>
      <c r="AF88" s="125"/>
      <c r="AG88" s="295"/>
    </row>
    <row r="89" spans="1:33" ht="15.75" customHeight="1" thickBot="1">
      <c r="A89" s="299"/>
      <c r="B89" s="133" t="s">
        <v>115</v>
      </c>
      <c r="C89" s="276"/>
      <c r="D89" s="276"/>
      <c r="E89" s="134"/>
      <c r="F89" s="167"/>
      <c r="G89" s="135"/>
      <c r="H89" s="69"/>
      <c r="I89" s="136">
        <f t="shared" ref="I89:J89" si="31">AVERAGE(I73:I88)</f>
        <v>6</v>
      </c>
      <c r="J89" s="137">
        <f t="shared" si="31"/>
        <v>2866.6666666666665</v>
      </c>
      <c r="K89" s="138">
        <f t="shared" ref="K89" si="32">J89/I89</f>
        <v>477.77777777777777</v>
      </c>
      <c r="L89" s="136">
        <f t="shared" ref="L89:M89" si="33">AVERAGE(L73:L88)</f>
        <v>6</v>
      </c>
      <c r="M89" s="137">
        <f t="shared" si="33"/>
        <v>2585.6372889004183</v>
      </c>
      <c r="N89" s="138">
        <f>M89/L89</f>
        <v>430.9395481500697</v>
      </c>
      <c r="O89" s="139">
        <f>L89-I89</f>
        <v>0</v>
      </c>
      <c r="P89" s="140">
        <f>N89-K89</f>
        <v>-46.838229627708074</v>
      </c>
      <c r="Q89" s="141">
        <f>N89/K89</f>
        <v>0.90196649612805291</v>
      </c>
      <c r="R89" s="291"/>
      <c r="S89" s="142">
        <v>0.29166666666666669</v>
      </c>
      <c r="T89" s="143">
        <v>0.46098379629629621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7"/>
      <c r="AB89" s="278"/>
      <c r="AC89" s="179">
        <f>SUM(AC73:AC88)</f>
        <v>3</v>
      </c>
      <c r="AD89" s="191">
        <f>SUM(AD73:AD88)</f>
        <v>0</v>
      </c>
      <c r="AE89" s="168">
        <f>M89-J89</f>
        <v>-281.02937776624822</v>
      </c>
      <c r="AF89" s="141">
        <f>M89/J89</f>
        <v>0.90196649612805291</v>
      </c>
      <c r="AG89" s="296"/>
    </row>
    <row r="90" spans="1:33" ht="15.75" customHeight="1">
      <c r="A90" s="283" t="s">
        <v>199</v>
      </c>
      <c r="B90" s="146" t="s">
        <v>173</v>
      </c>
      <c r="C90" s="287" t="s">
        <v>200</v>
      </c>
      <c r="D90" s="288"/>
      <c r="E90" s="147">
        <v>44.98</v>
      </c>
      <c r="F90" s="97">
        <v>1559</v>
      </c>
      <c r="G90" s="148">
        <f t="shared" ref="G90:G93" si="34">E90*F90</f>
        <v>70123.819999999992</v>
      </c>
      <c r="H90" s="149"/>
      <c r="I90" s="150">
        <v>21</v>
      </c>
      <c r="J90" s="151">
        <v>1800</v>
      </c>
      <c r="K90" s="152">
        <f>J90/I90</f>
        <v>85.714285714285708</v>
      </c>
      <c r="L90" s="153">
        <v>21</v>
      </c>
      <c r="M90" s="151">
        <f>F90/V90*60</f>
        <v>1606.375064068307</v>
      </c>
      <c r="N90" s="152">
        <f>M90/L90</f>
        <v>76.494050669919375</v>
      </c>
      <c r="O90" s="154">
        <f>L90-I90</f>
        <v>0</v>
      </c>
      <c r="P90" s="155">
        <f>N90-K90</f>
        <v>-9.2202350443663335</v>
      </c>
      <c r="Q90" s="156">
        <f>N90/K90</f>
        <v>0.89243059114905943</v>
      </c>
      <c r="R90" s="289">
        <f>Q106</f>
        <v>0.92365717030083649</v>
      </c>
      <c r="S90" s="157">
        <v>0.70833333333333337</v>
      </c>
      <c r="T90" s="158">
        <v>0.74876157407407407</v>
      </c>
      <c r="U90" s="159"/>
      <c r="V90" s="160">
        <v>58.230485577322469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-193.62493593169302</v>
      </c>
      <c r="AF90" s="156">
        <f>M90/J90</f>
        <v>0.89243059114905943</v>
      </c>
      <c r="AG90" s="294">
        <f>AF106</f>
        <v>0.89286859795747531</v>
      </c>
    </row>
    <row r="91" spans="1:33" ht="15.75" customHeight="1">
      <c r="A91" s="284"/>
      <c r="B91" s="163" t="s">
        <v>173</v>
      </c>
      <c r="C91" s="279" t="s">
        <v>189</v>
      </c>
      <c r="D91" s="280"/>
      <c r="E91" s="101">
        <v>47.6</v>
      </c>
      <c r="F91" s="102">
        <v>1535</v>
      </c>
      <c r="G91" s="103">
        <f t="shared" si="34"/>
        <v>73066</v>
      </c>
      <c r="H91" s="26"/>
      <c r="I91" s="104">
        <v>23</v>
      </c>
      <c r="J91" s="105">
        <v>2000</v>
      </c>
      <c r="K91" s="106">
        <f t="shared" ref="K91:K93" si="35">J91/I91</f>
        <v>86.956521739130437</v>
      </c>
      <c r="L91" s="107">
        <v>22</v>
      </c>
      <c r="M91" s="105">
        <f>F91/V91*60</f>
        <v>1786.0000000000002</v>
      </c>
      <c r="N91" s="106">
        <f>M91/L91</f>
        <v>81.181818181818187</v>
      </c>
      <c r="O91" s="108">
        <f>L91-I91</f>
        <v>-1</v>
      </c>
      <c r="P91" s="109">
        <f>N91-K91</f>
        <v>-5.7747035573122503</v>
      </c>
      <c r="Q91" s="110">
        <f>N91/K91</f>
        <v>0.93359090909090914</v>
      </c>
      <c r="R91" s="290"/>
      <c r="S91" s="47">
        <v>0.75208333333333333</v>
      </c>
      <c r="T91" s="48">
        <v>0.78789351851851852</v>
      </c>
      <c r="U91" s="111">
        <v>4.783333333333335</v>
      </c>
      <c r="V91" s="112">
        <v>51.567749160134376</v>
      </c>
      <c r="W91" s="113"/>
      <c r="X91" s="116"/>
      <c r="Y91" s="12"/>
      <c r="Z91" s="198"/>
      <c r="AA91" s="281"/>
      <c r="AB91" s="282"/>
      <c r="AC91" s="12">
        <v>1</v>
      </c>
      <c r="AD91" s="198"/>
      <c r="AE91" s="117">
        <f>M91-J91</f>
        <v>-213.99999999999977</v>
      </c>
      <c r="AF91" s="110">
        <f>M91/J91</f>
        <v>0.89300000000000013</v>
      </c>
      <c r="AG91" s="295"/>
    </row>
    <row r="92" spans="1:33" ht="15.75" customHeight="1">
      <c r="A92" s="284"/>
      <c r="B92" s="163" t="s">
        <v>173</v>
      </c>
      <c r="C92" s="279" t="s">
        <v>188</v>
      </c>
      <c r="D92" s="280"/>
      <c r="E92" s="101">
        <v>56.87</v>
      </c>
      <c r="F92" s="102">
        <v>1325</v>
      </c>
      <c r="G92" s="103">
        <f t="shared" si="34"/>
        <v>75352.75</v>
      </c>
      <c r="H92" s="26"/>
      <c r="I92" s="104">
        <v>23</v>
      </c>
      <c r="J92" s="105">
        <v>2000</v>
      </c>
      <c r="K92" s="106">
        <f t="shared" si="35"/>
        <v>86.956521739130437</v>
      </c>
      <c r="L92" s="107">
        <v>22</v>
      </c>
      <c r="M92" s="105">
        <f>F92/V92*60</f>
        <v>1786.0000000000002</v>
      </c>
      <c r="N92" s="106">
        <f>M92/L92</f>
        <v>81.181818181818187</v>
      </c>
      <c r="O92" s="108">
        <f>L92-I92</f>
        <v>-1</v>
      </c>
      <c r="P92" s="109">
        <f>N92-K92</f>
        <v>-5.7747035573122503</v>
      </c>
      <c r="Q92" s="110">
        <f>N92/K92</f>
        <v>0.93359090909090914</v>
      </c>
      <c r="R92" s="290"/>
      <c r="S92" s="47">
        <v>0.79166666666666663</v>
      </c>
      <c r="T92" s="48">
        <v>0.82256944444444446</v>
      </c>
      <c r="U92" s="111">
        <v>5.4333333333332767</v>
      </c>
      <c r="V92" s="112">
        <v>44.512877939529673</v>
      </c>
      <c r="W92" s="113"/>
      <c r="X92" s="116"/>
      <c r="Y92" s="12"/>
      <c r="Z92" s="198"/>
      <c r="AA92" s="281"/>
      <c r="AB92" s="282"/>
      <c r="AC92" s="12">
        <v>1</v>
      </c>
      <c r="AD92" s="198"/>
      <c r="AE92" s="117">
        <f>M92-J92</f>
        <v>-213.99999999999977</v>
      </c>
      <c r="AF92" s="110">
        <f>M92/J92</f>
        <v>0.89300000000000013</v>
      </c>
      <c r="AG92" s="295"/>
    </row>
    <row r="93" spans="1:33" ht="15.75" customHeight="1">
      <c r="A93" s="284"/>
      <c r="B93" s="163" t="s">
        <v>173</v>
      </c>
      <c r="C93" s="279" t="s">
        <v>187</v>
      </c>
      <c r="D93" s="280"/>
      <c r="E93" s="101">
        <v>56.79</v>
      </c>
      <c r="F93" s="102">
        <v>1715</v>
      </c>
      <c r="G93" s="103">
        <f t="shared" si="34"/>
        <v>97394.849999999991</v>
      </c>
      <c r="H93" s="26"/>
      <c r="I93" s="104">
        <v>23</v>
      </c>
      <c r="J93" s="105">
        <v>2000</v>
      </c>
      <c r="K93" s="106">
        <f t="shared" si="35"/>
        <v>86.956521739130437</v>
      </c>
      <c r="L93" s="107">
        <v>22</v>
      </c>
      <c r="M93" s="105">
        <f>F93/V93*60</f>
        <v>1786</v>
      </c>
      <c r="N93" s="106">
        <f>M93/L93</f>
        <v>81.181818181818187</v>
      </c>
      <c r="O93" s="108">
        <f>L93-I93</f>
        <v>-1</v>
      </c>
      <c r="P93" s="109">
        <f>N93-K93</f>
        <v>-5.7747035573122503</v>
      </c>
      <c r="Q93" s="110">
        <f>N93/K93</f>
        <v>0.93359090909090914</v>
      </c>
      <c r="R93" s="290"/>
      <c r="S93" s="47">
        <v>0.82638888888888884</v>
      </c>
      <c r="T93" s="48">
        <v>0.86638888888888888</v>
      </c>
      <c r="U93" s="111">
        <v>5.4999999999999005</v>
      </c>
      <c r="V93" s="112">
        <v>57.61478163493841</v>
      </c>
      <c r="W93" s="113"/>
      <c r="X93" s="116"/>
      <c r="Y93" s="12"/>
      <c r="Z93" s="198"/>
      <c r="AA93" s="281"/>
      <c r="AB93" s="282"/>
      <c r="AC93" s="12">
        <v>1</v>
      </c>
      <c r="AD93" s="198"/>
      <c r="AE93" s="117">
        <f>M93-J93</f>
        <v>-214</v>
      </c>
      <c r="AF93" s="110">
        <f>M93/J93</f>
        <v>0.89300000000000002</v>
      </c>
      <c r="AG93" s="295"/>
    </row>
    <row r="94" spans="1:33" ht="15.75" customHeight="1">
      <c r="A94" s="285"/>
      <c r="B94" s="163"/>
      <c r="C94" s="279"/>
      <c r="D94" s="280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81"/>
      <c r="AB94" s="282"/>
      <c r="AC94" s="12"/>
      <c r="AD94" s="198"/>
      <c r="AE94" s="117"/>
      <c r="AF94" s="110"/>
      <c r="AG94" s="295"/>
    </row>
    <row r="95" spans="1:33" ht="15.75" customHeight="1">
      <c r="A95" s="285"/>
      <c r="B95" s="163"/>
      <c r="C95" s="279"/>
      <c r="D95" s="280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120"/>
      <c r="U95" s="111"/>
      <c r="V95" s="112"/>
      <c r="W95" s="113"/>
      <c r="X95" s="116"/>
      <c r="Y95" s="12"/>
      <c r="Z95" s="198"/>
      <c r="AA95" s="281"/>
      <c r="AB95" s="282"/>
      <c r="AC95" s="12"/>
      <c r="AD95" s="198"/>
      <c r="AE95" s="117"/>
      <c r="AF95" s="110"/>
      <c r="AG95" s="295"/>
    </row>
    <row r="96" spans="1:33" ht="15.75" customHeight="1">
      <c r="A96" s="285"/>
      <c r="B96" s="163"/>
      <c r="C96" s="279"/>
      <c r="D96" s="280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81"/>
      <c r="AB96" s="282"/>
      <c r="AC96" s="12"/>
      <c r="AD96" s="198"/>
      <c r="AE96" s="117"/>
      <c r="AF96" s="110"/>
      <c r="AG96" s="295"/>
    </row>
    <row r="97" spans="1:33" ht="15.75" customHeight="1">
      <c r="A97" s="285"/>
      <c r="B97" s="163"/>
      <c r="C97" s="279"/>
      <c r="D97" s="280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81"/>
      <c r="AB97" s="282"/>
      <c r="AC97" s="12"/>
      <c r="AD97" s="198"/>
      <c r="AE97" s="117"/>
      <c r="AF97" s="110"/>
      <c r="AG97" s="295"/>
    </row>
    <row r="98" spans="1:33" ht="15.75" customHeight="1">
      <c r="A98" s="285"/>
      <c r="B98" s="163"/>
      <c r="C98" s="279"/>
      <c r="D98" s="280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81"/>
      <c r="AB98" s="282"/>
      <c r="AC98" s="12"/>
      <c r="AD98" s="198"/>
      <c r="AE98" s="117"/>
      <c r="AF98" s="110"/>
      <c r="AG98" s="295"/>
    </row>
    <row r="99" spans="1:33" ht="15.75" customHeight="1">
      <c r="A99" s="285"/>
      <c r="B99" s="163"/>
      <c r="C99" s="279"/>
      <c r="D99" s="280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81"/>
      <c r="AB99" s="282"/>
      <c r="AC99" s="12"/>
      <c r="AD99" s="198"/>
      <c r="AE99" s="117"/>
      <c r="AF99" s="110"/>
      <c r="AG99" s="295"/>
    </row>
    <row r="100" spans="1:33" ht="15.75" customHeight="1">
      <c r="A100" s="285"/>
      <c r="B100" s="163"/>
      <c r="C100" s="279"/>
      <c r="D100" s="280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81"/>
      <c r="AB100" s="282"/>
      <c r="AC100" s="12"/>
      <c r="AD100" s="198"/>
      <c r="AE100" s="117"/>
      <c r="AF100" s="110"/>
      <c r="AG100" s="295"/>
    </row>
    <row r="101" spans="1:33" ht="15.75" customHeight="1">
      <c r="A101" s="285"/>
      <c r="B101" s="163"/>
      <c r="C101" s="279"/>
      <c r="D101" s="280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81"/>
      <c r="AB101" s="282"/>
      <c r="AC101" s="12"/>
      <c r="AD101" s="198"/>
      <c r="AE101" s="117"/>
      <c r="AF101" s="110"/>
      <c r="AG101" s="295"/>
    </row>
    <row r="102" spans="1:33" ht="15.75" customHeight="1">
      <c r="A102" s="285"/>
      <c r="B102" s="163"/>
      <c r="C102" s="279"/>
      <c r="D102" s="280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81"/>
      <c r="AB102" s="282"/>
      <c r="AC102" s="12"/>
      <c r="AD102" s="198"/>
      <c r="AE102" s="117"/>
      <c r="AF102" s="110"/>
      <c r="AG102" s="295"/>
    </row>
    <row r="103" spans="1:33" ht="15.75" customHeight="1">
      <c r="A103" s="285"/>
      <c r="B103" s="163"/>
      <c r="C103" s="279"/>
      <c r="D103" s="280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81"/>
      <c r="AB103" s="282"/>
      <c r="AC103" s="12"/>
      <c r="AD103" s="198"/>
      <c r="AE103" s="117"/>
      <c r="AF103" s="110"/>
      <c r="AG103" s="295"/>
    </row>
    <row r="104" spans="1:33" ht="15.75" customHeight="1">
      <c r="A104" s="285"/>
      <c r="B104" s="163"/>
      <c r="C104" s="279"/>
      <c r="D104" s="280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81"/>
      <c r="AB104" s="282"/>
      <c r="AC104" s="12"/>
      <c r="AD104" s="198"/>
      <c r="AE104" s="117"/>
      <c r="AF104" s="110"/>
      <c r="AG104" s="295"/>
    </row>
    <row r="105" spans="1:33" ht="15.75" customHeight="1">
      <c r="A105" s="285"/>
      <c r="B105" s="163"/>
      <c r="C105" s="279"/>
      <c r="D105" s="280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81"/>
      <c r="AB105" s="282"/>
      <c r="AC105" s="12"/>
      <c r="AD105" s="198"/>
      <c r="AE105" s="165"/>
      <c r="AF105" s="125"/>
      <c r="AG105" s="295"/>
    </row>
    <row r="106" spans="1:33" ht="15.75" customHeight="1" thickBot="1">
      <c r="A106" s="286"/>
      <c r="B106" s="133" t="s">
        <v>115</v>
      </c>
      <c r="C106" s="276"/>
      <c r="D106" s="276"/>
      <c r="E106" s="134"/>
      <c r="F106" s="167"/>
      <c r="G106" s="135"/>
      <c r="H106" s="69"/>
      <c r="I106" s="136">
        <f t="shared" ref="I106:J106" si="36">AVERAGE(I90:I105)</f>
        <v>22.5</v>
      </c>
      <c r="J106" s="137">
        <f t="shared" si="36"/>
        <v>1950</v>
      </c>
      <c r="K106" s="138">
        <f t="shared" ref="K106" si="37">J106/I106</f>
        <v>86.666666666666671</v>
      </c>
      <c r="L106" s="136">
        <f t="shared" ref="L106:M106" si="38">AVERAGE(L90:L105)</f>
        <v>21.75</v>
      </c>
      <c r="M106" s="137">
        <f t="shared" si="38"/>
        <v>1741.0937660170769</v>
      </c>
      <c r="N106" s="138">
        <f>M106/L106</f>
        <v>80.050288092739166</v>
      </c>
      <c r="O106" s="139">
        <f>L106-I106</f>
        <v>-0.75</v>
      </c>
      <c r="P106" s="140">
        <f>N106-K106</f>
        <v>-6.6163785739275056</v>
      </c>
      <c r="Q106" s="141">
        <f>N106/K106</f>
        <v>0.92365717030083649</v>
      </c>
      <c r="R106" s="291"/>
      <c r="S106" s="142">
        <v>0.70833333333333337</v>
      </c>
      <c r="T106" s="143">
        <v>0.86041666666666661</v>
      </c>
      <c r="U106" s="144"/>
      <c r="V106" s="166"/>
      <c r="W106" s="167"/>
      <c r="X106" s="138"/>
      <c r="Y106" s="179">
        <f t="shared" ref="Y106:Z106" si="39">SUM(Y90:Y105)</f>
        <v>0</v>
      </c>
      <c r="Z106" s="180">
        <f t="shared" si="39"/>
        <v>0</v>
      </c>
      <c r="AA106" s="277"/>
      <c r="AB106" s="278"/>
      <c r="AC106" s="179">
        <f t="shared" ref="AC106" si="40">SUM(AC90:AC105)</f>
        <v>4</v>
      </c>
      <c r="AD106" s="180">
        <f t="shared" ref="AD106" si="41">SUM(AD90:AD105)</f>
        <v>0</v>
      </c>
      <c r="AE106" s="168">
        <f>M106-J106</f>
        <v>-208.90623398292314</v>
      </c>
      <c r="AF106" s="141">
        <f>M106/J106</f>
        <v>0.89286859795747531</v>
      </c>
      <c r="AG106" s="296"/>
    </row>
    <row r="107" spans="1:33" ht="15.75" customHeight="1">
      <c r="A107" s="297" t="s">
        <v>186</v>
      </c>
      <c r="B107" s="146" t="s">
        <v>173</v>
      </c>
      <c r="C107" s="287" t="s">
        <v>201</v>
      </c>
      <c r="D107" s="288"/>
      <c r="E107" s="147">
        <v>50.67</v>
      </c>
      <c r="F107" s="159">
        <v>1413</v>
      </c>
      <c r="G107" s="148">
        <f t="shared" ref="G107:G109" si="42">E107*F107</f>
        <v>71596.710000000006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1789.0048379654829</v>
      </c>
      <c r="N107" s="152">
        <f>M107/L107</f>
        <v>89.450241898274143</v>
      </c>
      <c r="O107" s="154">
        <f>L107-I107</f>
        <v>0</v>
      </c>
      <c r="P107" s="155">
        <f>N107-K107</f>
        <v>-10.549758101725857</v>
      </c>
      <c r="Q107" s="156">
        <f>N107/K107</f>
        <v>0.89450241898274141</v>
      </c>
      <c r="R107" s="289">
        <f>Q123</f>
        <v>0.87791374632829411</v>
      </c>
      <c r="S107" s="157">
        <v>0.70833333333333337</v>
      </c>
      <c r="T107" s="158">
        <v>0.74123842592592593</v>
      </c>
      <c r="U107" s="159"/>
      <c r="V107" s="160">
        <v>47.389474975604145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-210.99516203451708</v>
      </c>
      <c r="AF107" s="156">
        <f>M107/J107</f>
        <v>0.89450241898274141</v>
      </c>
      <c r="AG107" s="361">
        <f>AF123</f>
        <v>0.89387581444335407</v>
      </c>
    </row>
    <row r="108" spans="1:33" ht="15.75" customHeight="1">
      <c r="A108" s="298"/>
      <c r="B108" s="163" t="s">
        <v>173</v>
      </c>
      <c r="C108" s="279" t="s">
        <v>190</v>
      </c>
      <c r="D108" s="280"/>
      <c r="E108" s="101">
        <v>54.09</v>
      </c>
      <c r="F108" s="111">
        <v>818</v>
      </c>
      <c r="G108" s="103">
        <f t="shared" si="42"/>
        <v>44245.62</v>
      </c>
      <c r="H108" s="26"/>
      <c r="I108" s="104">
        <v>19</v>
      </c>
      <c r="J108" s="105">
        <v>2000</v>
      </c>
      <c r="K108" s="106">
        <f t="shared" ref="K108:K109" si="43">J108/I108</f>
        <v>105.26315789473684</v>
      </c>
      <c r="L108" s="107">
        <v>20</v>
      </c>
      <c r="M108" s="105">
        <f>F108/V108*60</f>
        <v>1786</v>
      </c>
      <c r="N108" s="106">
        <f>M108/L108</f>
        <v>89.3</v>
      </c>
      <c r="O108" s="108">
        <f>L108-I108</f>
        <v>1</v>
      </c>
      <c r="P108" s="109">
        <f>N108-K108</f>
        <v>-15.963157894736838</v>
      </c>
      <c r="Q108" s="110">
        <f>N108/K108</f>
        <v>0.84835000000000005</v>
      </c>
      <c r="R108" s="290"/>
      <c r="S108" s="47">
        <v>0.74513888888888891</v>
      </c>
      <c r="T108" s="48">
        <v>0.76421296296296293</v>
      </c>
      <c r="U108" s="111">
        <v>5.616666666666692</v>
      </c>
      <c r="V108" s="112">
        <v>27.480403135498321</v>
      </c>
      <c r="W108" s="113"/>
      <c r="X108" s="116"/>
      <c r="Y108" s="12"/>
      <c r="Z108" s="198"/>
      <c r="AA108" s="281"/>
      <c r="AB108" s="282"/>
      <c r="AC108" s="12">
        <v>1</v>
      </c>
      <c r="AD108" s="198"/>
      <c r="AE108" s="117">
        <f>M108-J108</f>
        <v>-214</v>
      </c>
      <c r="AF108" s="110">
        <f>M108/J108</f>
        <v>0.89300000000000002</v>
      </c>
      <c r="AG108" s="362"/>
    </row>
    <row r="109" spans="1:33" ht="15.75" customHeight="1">
      <c r="A109" s="298"/>
      <c r="B109" s="163" t="s">
        <v>173</v>
      </c>
      <c r="C109" s="279" t="s">
        <v>217</v>
      </c>
      <c r="D109" s="280"/>
      <c r="E109" s="101">
        <v>38.39</v>
      </c>
      <c r="F109" s="111">
        <v>2527</v>
      </c>
      <c r="G109" s="103">
        <f t="shared" si="42"/>
        <v>97011.53</v>
      </c>
      <c r="H109" s="26"/>
      <c r="I109" s="104">
        <v>16</v>
      </c>
      <c r="J109" s="105">
        <v>2000</v>
      </c>
      <c r="K109" s="106">
        <f t="shared" si="43"/>
        <v>125</v>
      </c>
      <c r="L109" s="107">
        <v>16</v>
      </c>
      <c r="M109" s="105">
        <f>F109/V109*60</f>
        <v>1788.2500486946421</v>
      </c>
      <c r="N109" s="106">
        <f>M109/L109</f>
        <v>111.76562804341513</v>
      </c>
      <c r="O109" s="108">
        <f>L109-I109</f>
        <v>0</v>
      </c>
      <c r="P109" s="109">
        <f>N109-K109</f>
        <v>-13.234371956584866</v>
      </c>
      <c r="Q109" s="110">
        <f>N109/K109</f>
        <v>0.89412502434732111</v>
      </c>
      <c r="R109" s="290"/>
      <c r="S109" s="47">
        <v>0.76736111111111116</v>
      </c>
      <c r="T109" s="48">
        <v>0.826238425925926</v>
      </c>
      <c r="U109" s="111">
        <v>4.5333333333334558</v>
      </c>
      <c r="V109" s="112">
        <v>84.786800431336275</v>
      </c>
      <c r="W109" s="113"/>
      <c r="X109" s="116"/>
      <c r="Y109" s="12"/>
      <c r="Z109" s="198"/>
      <c r="AA109" s="281"/>
      <c r="AB109" s="282"/>
      <c r="AC109" s="12">
        <v>3</v>
      </c>
      <c r="AD109" s="198"/>
      <c r="AE109" s="117">
        <f>M109-J109</f>
        <v>-211.74995130535785</v>
      </c>
      <c r="AF109" s="110">
        <f>M109/J109</f>
        <v>0.89412502434732111</v>
      </c>
      <c r="AG109" s="362"/>
    </row>
    <row r="110" spans="1:33" ht="15.75" customHeight="1">
      <c r="A110" s="298"/>
      <c r="B110" s="163"/>
      <c r="C110" s="279"/>
      <c r="D110" s="280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81"/>
      <c r="AB110" s="282"/>
      <c r="AC110" s="12"/>
      <c r="AD110" s="198"/>
      <c r="AE110" s="117"/>
      <c r="AF110" s="110"/>
      <c r="AG110" s="362"/>
    </row>
    <row r="111" spans="1:33" ht="15.75" customHeight="1">
      <c r="A111" s="298"/>
      <c r="B111" s="163"/>
      <c r="C111" s="279"/>
      <c r="D111" s="280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81"/>
      <c r="AB111" s="282"/>
      <c r="AC111" s="12"/>
      <c r="AD111" s="198"/>
      <c r="AE111" s="117"/>
      <c r="AF111" s="110"/>
      <c r="AG111" s="362"/>
    </row>
    <row r="112" spans="1:33" ht="15.75" customHeight="1">
      <c r="A112" s="298"/>
      <c r="B112" s="163"/>
      <c r="C112" s="279"/>
      <c r="D112" s="280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120"/>
      <c r="U112" s="111"/>
      <c r="V112" s="112"/>
      <c r="W112" s="113"/>
      <c r="X112" s="116"/>
      <c r="Y112" s="12"/>
      <c r="Z112" s="198"/>
      <c r="AA112" s="281"/>
      <c r="AB112" s="282"/>
      <c r="AC112" s="12"/>
      <c r="AD112" s="198"/>
      <c r="AE112" s="117"/>
      <c r="AF112" s="110"/>
      <c r="AG112" s="362"/>
    </row>
    <row r="113" spans="1:33" ht="15.75" customHeight="1">
      <c r="A113" s="298"/>
      <c r="B113" s="163"/>
      <c r="C113" s="279"/>
      <c r="D113" s="280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120"/>
      <c r="U113" s="111"/>
      <c r="V113" s="112"/>
      <c r="W113" s="113"/>
      <c r="X113" s="116"/>
      <c r="Y113" s="12"/>
      <c r="Z113" s="198"/>
      <c r="AA113" s="281"/>
      <c r="AB113" s="282"/>
      <c r="AC113" s="12"/>
      <c r="AD113" s="198"/>
      <c r="AE113" s="117"/>
      <c r="AF113" s="110"/>
      <c r="AG113" s="362"/>
    </row>
    <row r="114" spans="1:33" ht="15.75" customHeight="1">
      <c r="A114" s="298"/>
      <c r="B114" s="163"/>
      <c r="C114" s="279"/>
      <c r="D114" s="280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120"/>
      <c r="U114" s="111"/>
      <c r="V114" s="112"/>
      <c r="W114" s="113"/>
      <c r="X114" s="116"/>
      <c r="Y114" s="12"/>
      <c r="Z114" s="198"/>
      <c r="AA114" s="281"/>
      <c r="AB114" s="282"/>
      <c r="AC114" s="12"/>
      <c r="AD114" s="198"/>
      <c r="AE114" s="117"/>
      <c r="AF114" s="110"/>
      <c r="AG114" s="362"/>
    </row>
    <row r="115" spans="1:33" ht="15.75" customHeight="1">
      <c r="A115" s="298"/>
      <c r="B115" s="163"/>
      <c r="C115" s="279"/>
      <c r="D115" s="280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120"/>
      <c r="U115" s="111"/>
      <c r="V115" s="112"/>
      <c r="W115" s="113"/>
      <c r="X115" s="116"/>
      <c r="Y115" s="12"/>
      <c r="Z115" s="198"/>
      <c r="AA115" s="281"/>
      <c r="AB115" s="282"/>
      <c r="AC115" s="12"/>
      <c r="AD115" s="198"/>
      <c r="AE115" s="117"/>
      <c r="AF115" s="110"/>
      <c r="AG115" s="362"/>
    </row>
    <row r="116" spans="1:33" ht="15.75" customHeight="1">
      <c r="A116" s="298"/>
      <c r="B116" s="163"/>
      <c r="C116" s="279"/>
      <c r="D116" s="280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120"/>
      <c r="U116" s="111"/>
      <c r="V116" s="112"/>
      <c r="W116" s="113"/>
      <c r="X116" s="116"/>
      <c r="Y116" s="12"/>
      <c r="Z116" s="198"/>
      <c r="AA116" s="281"/>
      <c r="AB116" s="282"/>
      <c r="AC116" s="12"/>
      <c r="AD116" s="198"/>
      <c r="AE116" s="117"/>
      <c r="AF116" s="110"/>
      <c r="AG116" s="362"/>
    </row>
    <row r="117" spans="1:33" ht="15.75" customHeight="1">
      <c r="A117" s="298"/>
      <c r="B117" s="163"/>
      <c r="C117" s="279"/>
      <c r="D117" s="280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120"/>
      <c r="U117" s="111"/>
      <c r="V117" s="112"/>
      <c r="W117" s="113"/>
      <c r="X117" s="116"/>
      <c r="Y117" s="12"/>
      <c r="Z117" s="198"/>
      <c r="AA117" s="281"/>
      <c r="AB117" s="282"/>
      <c r="AC117" s="12"/>
      <c r="AD117" s="198"/>
      <c r="AE117" s="117"/>
      <c r="AF117" s="110"/>
      <c r="AG117" s="362"/>
    </row>
    <row r="118" spans="1:33" ht="15.75" customHeight="1">
      <c r="A118" s="298"/>
      <c r="B118" s="163"/>
      <c r="C118" s="279"/>
      <c r="D118" s="280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120"/>
      <c r="U118" s="111"/>
      <c r="V118" s="112"/>
      <c r="W118" s="113"/>
      <c r="X118" s="116"/>
      <c r="Y118" s="12"/>
      <c r="Z118" s="198"/>
      <c r="AA118" s="281"/>
      <c r="AB118" s="282"/>
      <c r="AC118" s="12"/>
      <c r="AD118" s="198"/>
      <c r="AE118" s="117"/>
      <c r="AF118" s="110"/>
      <c r="AG118" s="362"/>
    </row>
    <row r="119" spans="1:33" ht="15.75" customHeight="1">
      <c r="A119" s="298"/>
      <c r="B119" s="163"/>
      <c r="C119" s="279"/>
      <c r="D119" s="280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120"/>
      <c r="U119" s="111"/>
      <c r="V119" s="112"/>
      <c r="W119" s="113"/>
      <c r="X119" s="116"/>
      <c r="Y119" s="12"/>
      <c r="Z119" s="198"/>
      <c r="AA119" s="281"/>
      <c r="AB119" s="282"/>
      <c r="AC119" s="12"/>
      <c r="AD119" s="198"/>
      <c r="AE119" s="117"/>
      <c r="AF119" s="110"/>
      <c r="AG119" s="362"/>
    </row>
    <row r="120" spans="1:33" ht="15.75" customHeight="1">
      <c r="A120" s="298"/>
      <c r="B120" s="163"/>
      <c r="C120" s="279"/>
      <c r="D120" s="280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120"/>
      <c r="U120" s="111"/>
      <c r="V120" s="112"/>
      <c r="W120" s="183"/>
      <c r="X120" s="184"/>
      <c r="Y120" s="12"/>
      <c r="Z120" s="198"/>
      <c r="AA120" s="281"/>
      <c r="AB120" s="282"/>
      <c r="AC120" s="12"/>
      <c r="AD120" s="198"/>
      <c r="AE120" s="117"/>
      <c r="AF120" s="110"/>
      <c r="AG120" s="362"/>
    </row>
    <row r="121" spans="1:33" ht="15.75" customHeight="1">
      <c r="A121" s="298"/>
      <c r="B121" s="163"/>
      <c r="C121" s="279"/>
      <c r="D121" s="280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120"/>
      <c r="U121" s="111"/>
      <c r="V121" s="112"/>
      <c r="W121" s="185"/>
      <c r="X121" s="186"/>
      <c r="Y121" s="12"/>
      <c r="Z121" s="198"/>
      <c r="AA121" s="281"/>
      <c r="AB121" s="282"/>
      <c r="AC121" s="12"/>
      <c r="AD121" s="198"/>
      <c r="AE121" s="117"/>
      <c r="AF121" s="110"/>
      <c r="AG121" s="362"/>
    </row>
    <row r="122" spans="1:33" ht="15.75" customHeight="1">
      <c r="A122" s="298"/>
      <c r="B122" s="100"/>
      <c r="C122" s="279"/>
      <c r="D122" s="280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120"/>
      <c r="U122" s="130"/>
      <c r="V122" s="112"/>
      <c r="W122" s="185"/>
      <c r="X122" s="186"/>
      <c r="Y122" s="12"/>
      <c r="Z122" s="198"/>
      <c r="AA122" s="281"/>
      <c r="AB122" s="282"/>
      <c r="AC122" s="12"/>
      <c r="AD122" s="198"/>
      <c r="AE122" s="117"/>
      <c r="AF122" s="110"/>
      <c r="AG122" s="362"/>
    </row>
    <row r="123" spans="1:33" ht="15.75" customHeight="1" thickBot="1">
      <c r="A123" s="299"/>
      <c r="B123" s="133" t="s">
        <v>115</v>
      </c>
      <c r="C123" s="276"/>
      <c r="D123" s="276"/>
      <c r="E123" s="134"/>
      <c r="F123" s="167"/>
      <c r="G123" s="135"/>
      <c r="H123" s="69"/>
      <c r="I123" s="136">
        <f t="shared" ref="I123:J123" si="44">AVERAGE(I107:I122)</f>
        <v>18.333333333333332</v>
      </c>
      <c r="J123" s="137">
        <f t="shared" si="44"/>
        <v>2000</v>
      </c>
      <c r="K123" s="138">
        <f t="shared" ref="K123" si="45">J123/I123</f>
        <v>109.09090909090909</v>
      </c>
      <c r="L123" s="136">
        <f t="shared" ref="L123:M123" si="46">AVERAGE(L107:L122)</f>
        <v>18.666666666666668</v>
      </c>
      <c r="M123" s="137">
        <f t="shared" si="46"/>
        <v>1787.7516288867082</v>
      </c>
      <c r="N123" s="138">
        <f>M123/L123</f>
        <v>95.772408690359356</v>
      </c>
      <c r="O123" s="139">
        <f>L123-I123</f>
        <v>0.3333333333333357</v>
      </c>
      <c r="P123" s="140">
        <f>N123-K123</f>
        <v>-13.318500400549738</v>
      </c>
      <c r="Q123" s="141">
        <f>N123/K123</f>
        <v>0.87791374632829411</v>
      </c>
      <c r="R123" s="291"/>
      <c r="S123" s="142">
        <v>0.70833333333333337</v>
      </c>
      <c r="T123" s="143">
        <v>0.826238425925926</v>
      </c>
      <c r="U123" s="144"/>
      <c r="V123" s="166"/>
      <c r="W123" s="187"/>
      <c r="X123" s="188"/>
      <c r="Y123" s="179">
        <f t="shared" ref="Y123:Z123" si="47">SUM(Y107:Y122)</f>
        <v>0</v>
      </c>
      <c r="Z123" s="180">
        <f t="shared" si="47"/>
        <v>0</v>
      </c>
      <c r="AA123" s="277"/>
      <c r="AB123" s="278"/>
      <c r="AC123" s="179">
        <f t="shared" ref="AC123" si="48">SUM(AC107:AC122)</f>
        <v>5</v>
      </c>
      <c r="AD123" s="180">
        <f t="shared" ref="AD123" si="49">SUM(AD107:AD122)</f>
        <v>0</v>
      </c>
      <c r="AE123" s="168">
        <f>M123-J123</f>
        <v>-212.2483711132918</v>
      </c>
      <c r="AF123" s="141">
        <f>M123/J123</f>
        <v>0.89387581444335407</v>
      </c>
      <c r="AG123" s="363"/>
    </row>
    <row r="125" spans="1:33">
      <c r="AA125" s="275" t="s">
        <v>151</v>
      </c>
      <c r="AB125" s="275"/>
    </row>
    <row r="126" spans="1:33">
      <c r="AA126" s="275" t="s">
        <v>152</v>
      </c>
      <c r="AB126" s="275"/>
    </row>
    <row r="127" spans="1:33">
      <c r="AA127" s="275" t="s">
        <v>153</v>
      </c>
      <c r="AB127" s="275"/>
    </row>
    <row r="128" spans="1:33">
      <c r="AA128" s="275" t="s">
        <v>154</v>
      </c>
      <c r="AB128" s="275"/>
    </row>
    <row r="129" spans="27:28">
      <c r="AA129" s="275" t="s">
        <v>155</v>
      </c>
      <c r="AB129" s="275"/>
    </row>
    <row r="130" spans="27:28">
      <c r="AA130" s="275" t="s">
        <v>156</v>
      </c>
      <c r="AB130" s="275"/>
    </row>
    <row r="131" spans="27:28">
      <c r="AA131" s="275" t="s">
        <v>157</v>
      </c>
      <c r="AB131" s="275"/>
    </row>
    <row r="132" spans="27:28">
      <c r="AA132" s="275" t="s">
        <v>158</v>
      </c>
      <c r="AB132" s="275"/>
    </row>
    <row r="133" spans="27:28">
      <c r="AA133" s="275" t="s">
        <v>159</v>
      </c>
      <c r="AB133" s="275"/>
    </row>
    <row r="134" spans="27:28">
      <c r="AA134" s="275" t="s">
        <v>160</v>
      </c>
      <c r="AB134" s="275"/>
    </row>
    <row r="135" spans="27:28">
      <c r="AA135" s="275" t="s">
        <v>161</v>
      </c>
      <c r="AB135" s="275"/>
    </row>
    <row r="136" spans="27:28">
      <c r="AA136" s="275" t="s">
        <v>162</v>
      </c>
      <c r="AB136" s="275"/>
    </row>
    <row r="137" spans="27:28">
      <c r="AA137" s="275" t="s">
        <v>163</v>
      </c>
      <c r="AB137" s="275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9" priority="2" operator="greaterThan">
      <formula>0</formula>
    </cfRule>
  </conditionalFormatting>
  <conditionalFormatting sqref="P5:P123 AE5:AE123">
    <cfRule type="cellIs" dxfId="8" priority="5" operator="lessThan">
      <formula>0</formula>
    </cfRule>
  </conditionalFormatting>
  <conditionalFormatting sqref="Q5:Q123 AF5:AF123">
    <cfRule type="cellIs" dxfId="7" priority="3" operator="greaterThan">
      <formula>1</formula>
    </cfRule>
    <cfRule type="cellIs" dxfId="6" priority="4" operator="lessThan">
      <formula>0.8</formula>
    </cfRule>
  </conditionalFormatting>
  <conditionalFormatting sqref="AG5 R5:R123 AG90:AG107">
    <cfRule type="cellIs" dxfId="5" priority="6" operator="lessThan">
      <formula>0.8</formula>
    </cfRule>
  </conditionalFormatting>
  <conditionalFormatting sqref="AG22">
    <cfRule type="cellIs" dxfId="4" priority="10" operator="lessThan">
      <formula>0.8</formula>
    </cfRule>
  </conditionalFormatting>
  <conditionalFormatting sqref="AG37">
    <cfRule type="cellIs" dxfId="3" priority="9" operator="lessThan">
      <formula>0.8</formula>
    </cfRule>
  </conditionalFormatting>
  <conditionalFormatting sqref="AG39:AG74">
    <cfRule type="cellIs" dxfId="2" priority="7" operator="lessThan">
      <formula>0.8</formula>
    </cfRule>
  </conditionalFormatting>
  <conditionalFormatting sqref="AG80:AG88">
    <cfRule type="cellIs" dxfId="1" priority="8" operator="lessThan">
      <formula>0.8</formula>
    </cfRule>
  </conditionalFormatting>
  <conditionalFormatting sqref="AG122">
    <cfRule type="cellIs" dxfId="0" priority="1" operator="lessThan">
      <formula>0.8</formula>
    </cfRule>
  </conditionalFormatting>
  <dataValidations count="1">
    <dataValidation type="list" allowBlank="1" showInputMessage="1" showErrorMessage="1" sqref="AA5:AB123" xr:uid="{003627EC-E8F8-4ED5-8FD2-0D159FF2F841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3C3334-F212-4D40-B947-E60B676E83A5}"/>
</file>

<file path=customXml/itemProps2.xml><?xml version="1.0" encoding="utf-8"?>
<ds:datastoreItem xmlns:ds="http://schemas.openxmlformats.org/officeDocument/2006/customXml" ds:itemID="{7500D86C-CB79-4496-B4CB-516D2D4B648D}"/>
</file>

<file path=customXml/itemProps3.xml><?xml version="1.0" encoding="utf-8"?>
<ds:datastoreItem xmlns:ds="http://schemas.openxmlformats.org/officeDocument/2006/customXml" ds:itemID="{DAAE834B-2154-4E8A-BC8B-7B9F52B53A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93</vt:i4>
      </vt:variant>
    </vt:vector>
  </HeadingPairs>
  <TitlesOfParts>
    <vt:vector size="93" baseType="lpstr">
      <vt:lpstr>0531</vt:lpstr>
      <vt:lpstr>0531(18度C)</vt:lpstr>
      <vt:lpstr>0531(4度C)</vt:lpstr>
      <vt:lpstr>0530</vt:lpstr>
      <vt:lpstr>0530(18度C)</vt:lpstr>
      <vt:lpstr>0530(4度C)</vt:lpstr>
      <vt:lpstr>0529</vt:lpstr>
      <vt:lpstr>0529(18度C)</vt:lpstr>
      <vt:lpstr>0529(4度C)</vt:lpstr>
      <vt:lpstr>0528</vt:lpstr>
      <vt:lpstr>0528(18度C)</vt:lpstr>
      <vt:lpstr>0528(4度C)</vt:lpstr>
      <vt:lpstr>0527</vt:lpstr>
      <vt:lpstr>0527(18度C)</vt:lpstr>
      <vt:lpstr>0527(4度C)</vt:lpstr>
      <vt:lpstr>0526</vt:lpstr>
      <vt:lpstr>0526(18度C)</vt:lpstr>
      <vt:lpstr>0526(4度C)</vt:lpstr>
      <vt:lpstr>0525</vt:lpstr>
      <vt:lpstr>0525(18度C)</vt:lpstr>
      <vt:lpstr>0525(4度C)</vt:lpstr>
      <vt:lpstr>0524</vt:lpstr>
      <vt:lpstr>0524(18度C)</vt:lpstr>
      <vt:lpstr>0524(4度C)</vt:lpstr>
      <vt:lpstr>0523</vt:lpstr>
      <vt:lpstr>0523(18度C)</vt:lpstr>
      <vt:lpstr>0523(4度C)</vt:lpstr>
      <vt:lpstr>0522</vt:lpstr>
      <vt:lpstr>0522(18度C)</vt:lpstr>
      <vt:lpstr>0522(4度C)</vt:lpstr>
      <vt:lpstr>0521</vt:lpstr>
      <vt:lpstr>0521(18度C)</vt:lpstr>
      <vt:lpstr>0521(4度C)</vt:lpstr>
      <vt:lpstr>0520</vt:lpstr>
      <vt:lpstr>0520(18度C)</vt:lpstr>
      <vt:lpstr>0520(4度C)</vt:lpstr>
      <vt:lpstr>0519</vt:lpstr>
      <vt:lpstr>0519(18度C)</vt:lpstr>
      <vt:lpstr>0519(4度C)</vt:lpstr>
      <vt:lpstr>0518</vt:lpstr>
      <vt:lpstr>0518(18度C)</vt:lpstr>
      <vt:lpstr>0518(4度C)</vt:lpstr>
      <vt:lpstr>0517</vt:lpstr>
      <vt:lpstr>0517(18度C)</vt:lpstr>
      <vt:lpstr>0517(4度C)</vt:lpstr>
      <vt:lpstr>0516</vt:lpstr>
      <vt:lpstr>0516(18度C)</vt:lpstr>
      <vt:lpstr>0516(4度C)</vt:lpstr>
      <vt:lpstr>0515</vt:lpstr>
      <vt:lpstr>0515(18度C)</vt:lpstr>
      <vt:lpstr>0515(4度C)</vt:lpstr>
      <vt:lpstr>0514</vt:lpstr>
      <vt:lpstr>0514(18度C)</vt:lpstr>
      <vt:lpstr>0514(4度C)</vt:lpstr>
      <vt:lpstr>0513</vt:lpstr>
      <vt:lpstr>0513(18度C)</vt:lpstr>
      <vt:lpstr>0513(4度C)</vt:lpstr>
      <vt:lpstr>0512</vt:lpstr>
      <vt:lpstr>0512(18度C)</vt:lpstr>
      <vt:lpstr>0512(4度C)</vt:lpstr>
      <vt:lpstr>0511</vt:lpstr>
      <vt:lpstr>0511(18度C)</vt:lpstr>
      <vt:lpstr>0511(4度C)</vt:lpstr>
      <vt:lpstr>0510</vt:lpstr>
      <vt:lpstr>0510(18度C)</vt:lpstr>
      <vt:lpstr>0510(4度C)</vt:lpstr>
      <vt:lpstr>0509</vt:lpstr>
      <vt:lpstr>0509(18度C)</vt:lpstr>
      <vt:lpstr>0509(4度C)</vt:lpstr>
      <vt:lpstr>0508</vt:lpstr>
      <vt:lpstr>0508(18度C)</vt:lpstr>
      <vt:lpstr>0508(4度C)</vt:lpstr>
      <vt:lpstr>0507</vt:lpstr>
      <vt:lpstr>0507(18度C)</vt:lpstr>
      <vt:lpstr>0507(4度C)</vt:lpstr>
      <vt:lpstr>0506</vt:lpstr>
      <vt:lpstr>0506(18度C)</vt:lpstr>
      <vt:lpstr>0506(4度C)</vt:lpstr>
      <vt:lpstr>0505</vt:lpstr>
      <vt:lpstr>0505(18度C)</vt:lpstr>
      <vt:lpstr>0505(4度C)</vt:lpstr>
      <vt:lpstr>0504</vt:lpstr>
      <vt:lpstr>0504(18度C)</vt:lpstr>
      <vt:lpstr>0504(4度C)</vt:lpstr>
      <vt:lpstr>0503</vt:lpstr>
      <vt:lpstr>0503(18度C)</vt:lpstr>
      <vt:lpstr>0503(4度C)</vt:lpstr>
      <vt:lpstr>0502</vt:lpstr>
      <vt:lpstr>0502(18度C)</vt:lpstr>
      <vt:lpstr>0502(4度C)</vt:lpstr>
      <vt:lpstr>0501</vt:lpstr>
      <vt:lpstr>0501(18度C)</vt:lpstr>
      <vt:lpstr>0501(4度C)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雅嬪 鄭</dc:creator>
  <cp:lastModifiedBy>食品 屏榮</cp:lastModifiedBy>
  <dcterms:created xsi:type="dcterms:W3CDTF">2025-12-04T02:01:56Z</dcterms:created>
  <dcterms:modified xsi:type="dcterms:W3CDTF">2026-06-02T06:16:29Z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